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worksheets/sheet3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4.bin" ContentType="application/vnd.openxmlformats-officedocument.spreadsheetml.customProperty"/>
  <Override PartName="/xl/customProperty33.bin" ContentType="application/vnd.openxmlformats-officedocument.spreadsheetml.customProperty"/>
  <Override PartName="/xl/customProperty32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ustomProperty31.bin" ContentType="application/vnd.openxmlformats-officedocument.spreadsheetml.customProperty"/>
  <Override PartName="/xl/customProperty13.bin" ContentType="application/vnd.openxmlformats-officedocument.spreadsheetml.customProperty"/>
  <Override PartName="/xl/customProperty12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11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8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17.bin" ContentType="application/vnd.openxmlformats-officedocument.spreadsheetml.customProperty"/>
  <Override PartName="/xl/customProperty27.bin" ContentType="application/vnd.openxmlformats-officedocument.spreadsheetml.customProperty"/>
  <Override PartName="/xl/customProperty26.bin" ContentType="application/vnd.openxmlformats-officedocument.spreadsheetml.customProperty"/>
  <Override PartName="/xl/customProperty25.bin" ContentType="application/vnd.openxmlformats-officedocument.spreadsheetml.customProperty"/>
  <Override PartName="/xl/customProperty28.bin" ContentType="application/vnd.openxmlformats-officedocument.spreadsheetml.customProperty"/>
  <Override PartName="/xl/customProperty30.bin" ContentType="application/vnd.openxmlformats-officedocument.spreadsheetml.customProperty"/>
  <Override PartName="/xl/customProperty29.bin" ContentType="application/vnd.openxmlformats-officedocument.spreadsheetml.customProperty"/>
  <Override PartName="/xl/customProperty24.bin" ContentType="application/vnd.openxmlformats-officedocument.spreadsheetml.customProperty"/>
  <Override PartName="/xl/customProperty19.bin" ContentType="application/vnd.openxmlformats-officedocument.spreadsheetml.customProperty"/>
  <Override PartName="/xl/customProperty18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3.bin" ContentType="application/vnd.openxmlformats-officedocument.spreadsheetml.customProperty"/>
  <Override PartName="/xl/customProperty22.bin" ContentType="application/vnd.openxmlformats-officedocument.spreadsheetml.customProperty"/>
  <Override PartName="/xl/customProperty4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Decoupling\2021 Decoupling Filing\Filed 03-31-2021\"/>
    </mc:Choice>
  </mc:AlternateContent>
  <bookViews>
    <workbookView xWindow="690" yWindow="1635" windowWidth="21570" windowHeight="9270" tabRatio="924"/>
  </bookViews>
  <sheets>
    <sheet name="Delivery Rate Change Calc" sheetId="109" r:id="rId1"/>
    <sheet name="Delivery Rate Change Calc 26&amp;31" sheetId="104" r:id="rId2"/>
    <sheet name="FPC Rate Change Calc" sheetId="110" r:id="rId3"/>
    <sheet name="Summary of Rates" sheetId="106" r:id="rId4"/>
    <sheet name="Rate Test" sheetId="107" r:id="rId5"/>
    <sheet name="Rate Test 26&amp;31" sheetId="108" r:id="rId6"/>
    <sheet name="Earn Test Alloc" sheetId="98" r:id="rId7"/>
    <sheet name="Rate Impacts--&gt;" sheetId="42" r:id="rId8"/>
    <sheet name="Rate Sch Impacts Sch142" sheetId="99" r:id="rId9"/>
    <sheet name="Sch 142 Revenue Impacts" sheetId="46" r:id="rId10"/>
    <sheet name="Typical Res Bill SCH 142" sheetId="45" r:id="rId11"/>
    <sheet name="Balances--&gt;" sheetId="82" r:id="rId12"/>
    <sheet name="Delivery Deferral Balance" sheetId="31" r:id="rId13"/>
    <sheet name="FPC Deferral Balance" sheetId="88" r:id="rId14"/>
    <sheet name="Historic Account Balances" sheetId="97" r:id="rId15"/>
    <sheet name="Amort Estimate" sheetId="96" r:id="rId16"/>
    <sheet name="2019 GRC - SCH 40 Re-class" sheetId="102" r:id="rId17"/>
    <sheet name="Work Papers--&gt;" sheetId="16" r:id="rId18"/>
    <sheet name="Schedule 7" sheetId="68" r:id="rId19"/>
    <sheet name="Schedule 8&amp;24" sheetId="69" r:id="rId20"/>
    <sheet name="Schedule 7A,11,25,29,35,43" sheetId="70" r:id="rId21"/>
    <sheet name="Schedule SC" sheetId="71" r:id="rId22"/>
    <sheet name="Schedule 12&amp;26" sheetId="72" r:id="rId23"/>
    <sheet name="Schedule 10&amp;31" sheetId="73" r:id="rId24"/>
    <sheet name="Schedule 46&amp;49" sheetId="94" r:id="rId25"/>
    <sheet name="FPC Sch 7" sheetId="75" r:id="rId26"/>
    <sheet name="FPC Sch 8&amp;24" sheetId="76" r:id="rId27"/>
    <sheet name="FPC Sch 7A,11,25,29,35,43" sheetId="77" r:id="rId28"/>
    <sheet name="FPC Sch 40" sheetId="92" r:id="rId29"/>
    <sheet name="FPC Sch SC" sheetId="93" r:id="rId30"/>
    <sheet name="FPC Sch 12&amp;26" sheetId="79" r:id="rId31"/>
    <sheet name="FPC Sch 10&amp;31" sheetId="80" r:id="rId32"/>
    <sheet name="F2020 Forecast" sheetId="89" r:id="rId33"/>
    <sheet name="2020 Weather Adj" sheetId="86" r:id="rId34"/>
    <sheet name="2020 Elec Margin Calc" sheetId="22" r:id="rId35"/>
    <sheet name="2019 GRC Conversion Factor" sheetId="30" r:id="rId36"/>
    <sheet name="Electric Earnings Test" sheetId="64" r:id="rId37"/>
  </sheets>
  <definedNames>
    <definedName name="ee" localSheetId="16" hidden="1">{#N/A,#N/A,FALSE,"Month ";#N/A,#N/A,FALSE,"YTD";#N/A,#N/A,FALSE,"12 mo ended"}</definedName>
    <definedName name="ee" localSheetId="33" hidden="1">{#N/A,#N/A,FALSE,"Month ";#N/A,#N/A,FALSE,"YTD";#N/A,#N/A,FALSE,"12 mo ended"}</definedName>
    <definedName name="ee" localSheetId="15" hidden="1">{#N/A,#N/A,FALSE,"Month ";#N/A,#N/A,FALSE,"YTD";#N/A,#N/A,FALSE,"12 mo ended"}</definedName>
    <definedName name="ee" localSheetId="0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localSheetId="6" hidden="1">{#N/A,#N/A,FALSE,"Month ";#N/A,#N/A,FALSE,"YTD";#N/A,#N/A,FALSE,"12 mo ended"}</definedName>
    <definedName name="ee" localSheetId="32" hidden="1">{#N/A,#N/A,FALSE,"Month ";#N/A,#N/A,FALSE,"YTD";#N/A,#N/A,FALSE,"12 mo ended"}</definedName>
    <definedName name="ee" localSheetId="13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localSheetId="14" hidden="1">{#N/A,#N/A,FALSE,"Month ";#N/A,#N/A,FALSE,"YTD";#N/A,#N/A,FALSE,"12 mo ended"}</definedName>
    <definedName name="ee" localSheetId="8" hidden="1">{#N/A,#N/A,FALSE,"Month ";#N/A,#N/A,FALSE,"YTD";#N/A,#N/A,FALSE,"12 mo ended"}</definedName>
    <definedName name="ee" localSheetId="4" hidden="1">{#N/A,#N/A,FALSE,"Month ";#N/A,#N/A,FALSE,"YTD";#N/A,#N/A,FALSE,"12 mo ended"}</definedName>
    <definedName name="ee" localSheetId="5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hidden="1">{#N/A,#N/A,FALSE,"Month ";#N/A,#N/A,FALSE,"YTD";#N/A,#N/A,FALSE,"12 mo ended"}</definedName>
    <definedName name="fdasfdas" localSheetId="1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6" hidden="1">{#N/A,#N/A,FALSE,"Month ";#N/A,#N/A,FALSE,"YTD";#N/A,#N/A,FALSE,"12 mo ended"}</definedName>
    <definedName name="fdsafdasfdsa" localSheetId="33" hidden="1">{#N/A,#N/A,FALSE,"Month ";#N/A,#N/A,FALSE,"YTD";#N/A,#N/A,FALSE,"12 mo ended"}</definedName>
    <definedName name="fdsafdasfdsa" localSheetId="15" hidden="1">{#N/A,#N/A,FALSE,"Month ";#N/A,#N/A,FALSE,"YTD";#N/A,#N/A,FALSE,"12 mo ended"}</definedName>
    <definedName name="fdsafdasfdsa" localSheetId="0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localSheetId="6" hidden="1">{#N/A,#N/A,FALSE,"Month ";#N/A,#N/A,FALSE,"YTD";#N/A,#N/A,FALSE,"12 mo ended"}</definedName>
    <definedName name="fdsafdasfdsa" localSheetId="32" hidden="1">{#N/A,#N/A,FALSE,"Month ";#N/A,#N/A,FALSE,"YTD";#N/A,#N/A,FALSE,"12 mo ended"}</definedName>
    <definedName name="fdsafdasfdsa" localSheetId="13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localSheetId="14" hidden="1">{#N/A,#N/A,FALSE,"Month ";#N/A,#N/A,FALSE,"YTD";#N/A,#N/A,FALSE,"12 mo ended"}</definedName>
    <definedName name="fdsafdasfdsa" localSheetId="8" hidden="1">{#N/A,#N/A,FALSE,"Month ";#N/A,#N/A,FALSE,"YTD";#N/A,#N/A,FALSE,"12 mo ended"}</definedName>
    <definedName name="fdsafdasfdsa" localSheetId="4" hidden="1">{#N/A,#N/A,FALSE,"Month ";#N/A,#N/A,FALSE,"YTD";#N/A,#N/A,FALSE,"12 mo ended"}</definedName>
    <definedName name="fdsafdasfdsa" localSheetId="5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hidden="1">{#N/A,#N/A,FALSE,"Month ";#N/A,#N/A,FALSE,"YTD";#N/A,#N/A,FALSE,"12 mo ended"}</definedName>
    <definedName name="k" localSheetId="1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localSheetId="1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localSheetId="16" hidden="1">{#N/A,#N/A,FALSE,"Pg 6b CustCount_Gas";#N/A,#N/A,FALSE,"QA";#N/A,#N/A,FALSE,"Report";#N/A,#N/A,FALSE,"forecast"}</definedName>
    <definedName name="we" localSheetId="33" hidden="1">{#N/A,#N/A,FALSE,"Pg 6b CustCount_Gas";#N/A,#N/A,FALSE,"QA";#N/A,#N/A,FALSE,"Report";#N/A,#N/A,FALSE,"forecast"}</definedName>
    <definedName name="we" localSheetId="15" hidden="1">{#N/A,#N/A,FALSE,"Pg 6b CustCount_Gas";#N/A,#N/A,FALSE,"QA";#N/A,#N/A,FALSE,"Report";#N/A,#N/A,FALSE,"forecast"}</definedName>
    <definedName name="we" localSheetId="0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localSheetId="6" hidden="1">{#N/A,#N/A,FALSE,"Pg 6b CustCount_Gas";#N/A,#N/A,FALSE,"QA";#N/A,#N/A,FALSE,"Report";#N/A,#N/A,FALSE,"forecast"}</definedName>
    <definedName name="we" localSheetId="32" hidden="1">{#N/A,#N/A,FALSE,"Pg 6b CustCount_Gas";#N/A,#N/A,FALSE,"QA";#N/A,#N/A,FALSE,"Report";#N/A,#N/A,FALSE,"forecast"}</definedName>
    <definedName name="we" localSheetId="13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localSheetId="14" hidden="1">{#N/A,#N/A,FALSE,"Pg 6b CustCount_Gas";#N/A,#N/A,FALSE,"QA";#N/A,#N/A,FALSE,"Report";#N/A,#N/A,FALSE,"forecast"}</definedName>
    <definedName name="we" localSheetId="8" hidden="1">{#N/A,#N/A,FALSE,"Pg 6b CustCount_Gas";#N/A,#N/A,FALSE,"QA";#N/A,#N/A,FALSE,"Report";#N/A,#N/A,FALSE,"forecast"}</definedName>
    <definedName name="we" localSheetId="4" hidden="1">{#N/A,#N/A,FALSE,"Pg 6b CustCount_Gas";#N/A,#N/A,FALSE,"QA";#N/A,#N/A,FALSE,"Report";#N/A,#N/A,FALSE,"forecast"}</definedName>
    <definedName name="we" localSheetId="5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Customer._.Counts._.Electric." localSheetId="1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6" hidden="1">{#N/A,#N/A,FALSE,"Pg 6b CustCount_Gas";#N/A,#N/A,FALSE,"QA";#N/A,#N/A,FALSE,"Report";#N/A,#N/A,FALSE,"forecast"}</definedName>
    <definedName name="wrn.Customer._.Counts._.Gas." localSheetId="33" hidden="1">{#N/A,#N/A,FALSE,"Pg 6b CustCount_Gas";#N/A,#N/A,FALSE,"QA";#N/A,#N/A,FALSE,"Report";#N/A,#N/A,FALSE,"forecast"}</definedName>
    <definedName name="wrn.Customer._.Counts._.Gas." localSheetId="15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32" hidden="1">{#N/A,#N/A,FALSE,"Pg 6b CustCount_Gas";#N/A,#N/A,FALSE,"QA";#N/A,#N/A,FALSE,"Report";#N/A,#N/A,FALSE,"forecast"}</definedName>
    <definedName name="wrn.Customer._.Counts._.Gas." localSheetId="1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14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16" hidden="1">{#N/A,#N/A,FALSE,"Coversheet";#N/A,#N/A,FALSE,"QA"}</definedName>
    <definedName name="wrn.Incentive._.Overhead." localSheetId="33" hidden="1">{#N/A,#N/A,FALSE,"Coversheet";#N/A,#N/A,FALSE,"QA"}</definedName>
    <definedName name="wrn.Incentive._.Overhead." localSheetId="15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32" hidden="1">{#N/A,#N/A,FALSE,"Coversheet";#N/A,#N/A,FALSE,"QA"}</definedName>
    <definedName name="wrn.Incentive._.Overhead." localSheetId="13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14" hidden="1">{#N/A,#N/A,FALSE,"Coversheet";#N/A,#N/A,FALSE,"QA"}</definedName>
    <definedName name="wrn.Incentive._.Overhead." localSheetId="8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MARGIN_WO_QTR." localSheetId="16" hidden="1">{#N/A,#N/A,FALSE,"Month ";#N/A,#N/A,FALSE,"YTD";#N/A,#N/A,FALSE,"12 mo ended"}</definedName>
    <definedName name="wrn.MARGIN_WO_QTR." localSheetId="33" hidden="1">{#N/A,#N/A,FALSE,"Month ";#N/A,#N/A,FALSE,"YTD";#N/A,#N/A,FALSE,"12 mo ended"}</definedName>
    <definedName name="wrn.MARGIN_WO_QTR." localSheetId="15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32" hidden="1">{#N/A,#N/A,FALSE,"Month ";#N/A,#N/A,FALSE,"YTD";#N/A,#N/A,FALSE,"12 mo ended"}</definedName>
    <definedName name="wrn.MARGIN_WO_QTR." localSheetId="1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14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</definedNames>
  <calcPr calcId="162913"/>
</workbook>
</file>

<file path=xl/calcChain.xml><?xml version="1.0" encoding="utf-8"?>
<calcChain xmlns="http://schemas.openxmlformats.org/spreadsheetml/2006/main">
  <c r="E13" i="108" l="1"/>
  <c r="D13" i="108"/>
  <c r="G22" i="31"/>
  <c r="G20" i="31"/>
  <c r="G18" i="31"/>
  <c r="U15" i="89" l="1"/>
  <c r="U14" i="89"/>
  <c r="U13" i="89"/>
  <c r="U12" i="89"/>
  <c r="U11" i="89"/>
  <c r="U16" i="89" l="1"/>
  <c r="V11" i="89" s="1"/>
  <c r="A2" i="110"/>
  <c r="A4" i="110"/>
  <c r="A12" i="110"/>
  <c r="A13" i="110"/>
  <c r="A14" i="110" s="1"/>
  <c r="A12" i="109"/>
  <c r="A13" i="109"/>
  <c r="A14" i="109"/>
  <c r="A15" i="109"/>
  <c r="A16" i="109" s="1"/>
  <c r="A15" i="110" l="1"/>
  <c r="A16" i="110" s="1"/>
  <c r="A17" i="109"/>
  <c r="A18" i="109" s="1"/>
  <c r="A19" i="109" s="1"/>
  <c r="A20" i="109" s="1"/>
  <c r="C20" i="109"/>
  <c r="F41" i="102"/>
  <c r="N39" i="102"/>
  <c r="F39" i="102"/>
  <c r="V16" i="89" l="1"/>
  <c r="A17" i="110"/>
  <c r="A18" i="110" s="1"/>
  <c r="A21" i="109"/>
  <c r="A22" i="109" s="1"/>
  <c r="A23" i="109" s="1"/>
  <c r="A24" i="109" s="1"/>
  <c r="A25" i="109" s="1"/>
  <c r="A26" i="109" s="1"/>
  <c r="A27" i="109" s="1"/>
  <c r="A28" i="109" s="1"/>
  <c r="C24" i="109"/>
  <c r="CW343" i="97"/>
  <c r="P34" i="93"/>
  <c r="Q34" i="93"/>
  <c r="R34" i="93"/>
  <c r="V12" i="89" l="1"/>
  <c r="V13" i="89"/>
  <c r="V14" i="89"/>
  <c r="V15" i="89"/>
  <c r="A19" i="110"/>
  <c r="A20" i="110" s="1"/>
  <c r="C20" i="110"/>
  <c r="A29" i="109"/>
  <c r="A30" i="109" s="1"/>
  <c r="C30" i="109"/>
  <c r="Q36" i="68"/>
  <c r="R36" i="68"/>
  <c r="Q22" i="68"/>
  <c r="R22" i="68"/>
  <c r="Q20" i="68"/>
  <c r="R20" i="68"/>
  <c r="A21" i="110" l="1"/>
  <c r="A22" i="110" s="1"/>
  <c r="A23" i="110" s="1"/>
  <c r="A24" i="110" s="1"/>
  <c r="A25" i="110" s="1"/>
  <c r="A26" i="110" s="1"/>
  <c r="A27" i="110" s="1"/>
  <c r="A28" i="110" s="1"/>
  <c r="C32" i="109"/>
  <c r="A31" i="109"/>
  <c r="A32" i="109" s="1"/>
  <c r="A2" i="108"/>
  <c r="A4" i="108"/>
  <c r="A12" i="108"/>
  <c r="A13" i="108" s="1"/>
  <c r="C24" i="110" l="1"/>
  <c r="A29" i="110"/>
  <c r="A30" i="110" s="1"/>
  <c r="C30" i="110"/>
  <c r="A14" i="108"/>
  <c r="A15" i="108" s="1"/>
  <c r="C17" i="108"/>
  <c r="A2" i="107"/>
  <c r="A4" i="107"/>
  <c r="A12" i="107"/>
  <c r="A13" i="107"/>
  <c r="A14" i="107" s="1"/>
  <c r="A15" i="107" s="1"/>
  <c r="A16" i="107" s="1"/>
  <c r="A17" i="107" s="1"/>
  <c r="D21" i="107"/>
  <c r="G21" i="107"/>
  <c r="A31" i="110" l="1"/>
  <c r="A32" i="110" s="1"/>
  <c r="C32" i="110"/>
  <c r="E21" i="107"/>
  <c r="F21" i="107"/>
  <c r="A16" i="108"/>
  <c r="A17" i="108" s="1"/>
  <c r="A18" i="108" s="1"/>
  <c r="A19" i="108" s="1"/>
  <c r="A20" i="108" s="1"/>
  <c r="A21" i="108" s="1"/>
  <c r="A22" i="108" s="1"/>
  <c r="A23" i="108" s="1"/>
  <c r="A24" i="108" s="1"/>
  <c r="A25" i="108" s="1"/>
  <c r="C19" i="108"/>
  <c r="A18" i="107"/>
  <c r="A19" i="107" s="1"/>
  <c r="A20" i="107" s="1"/>
  <c r="A21" i="107" s="1"/>
  <c r="A22" i="107" s="1"/>
  <c r="A23" i="107" s="1"/>
  <c r="C21" i="107"/>
  <c r="C15" i="107"/>
  <c r="C29" i="108" l="1"/>
  <c r="A26" i="108"/>
  <c r="A27" i="108" s="1"/>
  <c r="A24" i="107"/>
  <c r="A25" i="107" s="1"/>
  <c r="C27" i="107"/>
  <c r="C31" i="108" l="1"/>
  <c r="A28" i="108"/>
  <c r="A29" i="108" s="1"/>
  <c r="A26" i="107"/>
  <c r="A27" i="107" s="1"/>
  <c r="A30" i="108" l="1"/>
  <c r="A31" i="108" s="1"/>
  <c r="C33" i="108"/>
  <c r="A28" i="107"/>
  <c r="A29" i="107" s="1"/>
  <c r="C29" i="107"/>
  <c r="A32" i="108" l="1"/>
  <c r="A33" i="108" s="1"/>
  <c r="C35" i="108"/>
  <c r="A30" i="107"/>
  <c r="A31" i="107" s="1"/>
  <c r="A32" i="107" s="1"/>
  <c r="A33" i="107" s="1"/>
  <c r="A34" i="107" s="1"/>
  <c r="A35" i="107" s="1"/>
  <c r="C31" i="107"/>
  <c r="A34" i="108" l="1"/>
  <c r="A35" i="108" s="1"/>
  <c r="A36" i="108" s="1"/>
  <c r="A37" i="108" s="1"/>
  <c r="A38" i="108" s="1"/>
  <c r="A39" i="108" s="1"/>
  <c r="A40" i="108" s="1"/>
  <c r="A41" i="108" s="1"/>
  <c r="A36" i="107"/>
  <c r="A37" i="107" s="1"/>
  <c r="C39" i="107"/>
  <c r="A42" i="108" l="1"/>
  <c r="A43" i="108" s="1"/>
  <c r="C45" i="108"/>
  <c r="C37" i="108"/>
  <c r="A38" i="107"/>
  <c r="A39" i="107" s="1"/>
  <c r="C41" i="107"/>
  <c r="A44" i="108" l="1"/>
  <c r="A45" i="108" s="1"/>
  <c r="A46" i="108" s="1"/>
  <c r="A47" i="108" s="1"/>
  <c r="C47" i="108"/>
  <c r="A40" i="107"/>
  <c r="A41" i="107" s="1"/>
  <c r="A42" i="107" s="1"/>
  <c r="A43" i="107" s="1"/>
  <c r="C43" i="107"/>
  <c r="A2" i="106" l="1"/>
  <c r="A4" i="106"/>
  <c r="A11" i="106"/>
  <c r="A12" i="106"/>
  <c r="A13" i="106" s="1"/>
  <c r="A14" i="106" s="1"/>
  <c r="A15" i="106" s="1"/>
  <c r="A16" i="106" s="1"/>
  <c r="A17" i="106" s="1"/>
  <c r="A18" i="106" s="1"/>
  <c r="A19" i="106" s="1"/>
  <c r="A20" i="106" s="1"/>
  <c r="A21" i="106" s="1"/>
  <c r="A22" i="106" s="1"/>
  <c r="A23" i="106" s="1"/>
  <c r="A24" i="106" s="1"/>
  <c r="A25" i="106" s="1"/>
  <c r="A26" i="106" s="1"/>
  <c r="A27" i="106" s="1"/>
  <c r="A28" i="106" s="1"/>
  <c r="A29" i="106" s="1"/>
  <c r="A2" i="104"/>
  <c r="A4" i="104"/>
  <c r="A12" i="104"/>
  <c r="A13" i="104" s="1"/>
  <c r="A14" i="104" s="1"/>
  <c r="N40" i="102"/>
  <c r="K1" i="102"/>
  <c r="K2" i="102"/>
  <c r="K3" i="102"/>
  <c r="K4" i="102"/>
  <c r="A10" i="102"/>
  <c r="A11" i="102" s="1"/>
  <c r="A12" i="102" s="1"/>
  <c r="C12" i="102"/>
  <c r="D12" i="102"/>
  <c r="E12" i="102"/>
  <c r="G12" i="102"/>
  <c r="H12" i="102"/>
  <c r="I12" i="102"/>
  <c r="L12" i="102"/>
  <c r="M12" i="102"/>
  <c r="N12" i="102"/>
  <c r="P12" i="102"/>
  <c r="Q12" i="102"/>
  <c r="F12" i="102"/>
  <c r="K12" i="102"/>
  <c r="O12" i="102"/>
  <c r="A13" i="102"/>
  <c r="A14" i="102" s="1"/>
  <c r="A15" i="102"/>
  <c r="A16" i="102" s="1"/>
  <c r="A17" i="102" s="1"/>
  <c r="A18" i="102" s="1"/>
  <c r="A19" i="102" s="1"/>
  <c r="A20" i="102" s="1"/>
  <c r="A21" i="102" s="1"/>
  <c r="A22" i="102" s="1"/>
  <c r="A23" i="102" s="1"/>
  <c r="W16" i="102"/>
  <c r="U22" i="102"/>
  <c r="V22" i="102"/>
  <c r="W22" i="102"/>
  <c r="X22" i="102"/>
  <c r="Y22" i="102"/>
  <c r="Z22" i="102"/>
  <c r="AA22" i="102"/>
  <c r="AB22" i="102"/>
  <c r="AC22" i="102"/>
  <c r="AD22" i="102"/>
  <c r="AE22" i="102"/>
  <c r="AF22" i="102"/>
  <c r="S23" i="102"/>
  <c r="U23" i="102"/>
  <c r="V23" i="102"/>
  <c r="W23" i="102"/>
  <c r="X23" i="102"/>
  <c r="Y23" i="102"/>
  <c r="Z23" i="102"/>
  <c r="AA23" i="102"/>
  <c r="AB23" i="102"/>
  <c r="AC23" i="102"/>
  <c r="AD23" i="102"/>
  <c r="AE23" i="102"/>
  <c r="AF23" i="102"/>
  <c r="S24" i="102"/>
  <c r="S25" i="102" s="1"/>
  <c r="S26" i="102" s="1"/>
  <c r="S27" i="102" s="1"/>
  <c r="U24" i="102"/>
  <c r="V24" i="102"/>
  <c r="W24" i="102"/>
  <c r="X24" i="102"/>
  <c r="Y24" i="102"/>
  <c r="Z24" i="102"/>
  <c r="AA24" i="102"/>
  <c r="AB24" i="102"/>
  <c r="AC24" i="102"/>
  <c r="AD24" i="102"/>
  <c r="AE24" i="102"/>
  <c r="AF24" i="102"/>
  <c r="AG24" i="102"/>
  <c r="U11" i="102" s="1"/>
  <c r="U25" i="102"/>
  <c r="V25" i="102"/>
  <c r="AG25" i="102" s="1"/>
  <c r="U12" i="102" s="1"/>
  <c r="V12" i="102" s="1"/>
  <c r="W25" i="102"/>
  <c r="X25" i="102"/>
  <c r="Y25" i="102"/>
  <c r="Z25" i="102"/>
  <c r="AA25" i="102"/>
  <c r="AB25" i="102"/>
  <c r="AC25" i="102"/>
  <c r="AD25" i="102"/>
  <c r="AE25" i="102"/>
  <c r="AF25" i="102"/>
  <c r="U26" i="102"/>
  <c r="V26" i="102"/>
  <c r="W26" i="102"/>
  <c r="X26" i="102"/>
  <c r="Y26" i="102"/>
  <c r="Z26" i="102"/>
  <c r="AA26" i="102"/>
  <c r="AB26" i="102"/>
  <c r="AC26" i="102"/>
  <c r="AD26" i="102"/>
  <c r="AE26" i="102"/>
  <c r="AF26" i="102"/>
  <c r="AG26" i="102"/>
  <c r="U13" i="102" s="1"/>
  <c r="K27" i="102"/>
  <c r="U27" i="102"/>
  <c r="V27" i="102"/>
  <c r="W27" i="102"/>
  <c r="X27" i="102"/>
  <c r="Y27" i="102"/>
  <c r="Z27" i="102"/>
  <c r="AA27" i="102"/>
  <c r="AB27" i="102"/>
  <c r="AC27" i="102"/>
  <c r="AD27" i="102"/>
  <c r="AE27" i="102"/>
  <c r="AF27" i="102"/>
  <c r="A28" i="102"/>
  <c r="K28" i="102" s="1"/>
  <c r="K29" i="102"/>
  <c r="A30" i="102"/>
  <c r="K30" i="102" s="1"/>
  <c r="AG31" i="102"/>
  <c r="S32" i="102"/>
  <c r="S33" i="102" s="1"/>
  <c r="S34" i="102" s="1"/>
  <c r="S35" i="102" s="1"/>
  <c r="S36" i="102" s="1"/>
  <c r="AG32" i="102"/>
  <c r="AG33" i="102"/>
  <c r="AG34" i="102"/>
  <c r="AG35" i="102"/>
  <c r="AG36" i="102"/>
  <c r="A37" i="102"/>
  <c r="A38" i="102"/>
  <c r="A39" i="102"/>
  <c r="A40" i="102" s="1"/>
  <c r="A41" i="102" s="1"/>
  <c r="A42" i="102" s="1"/>
  <c r="A43" i="102" s="1"/>
  <c r="F40" i="102"/>
  <c r="AG40" i="102"/>
  <c r="S41" i="102"/>
  <c r="S42" i="102" s="1"/>
  <c r="S43" i="102" s="1"/>
  <c r="S44" i="102" s="1"/>
  <c r="S45" i="102" s="1"/>
  <c r="AG41" i="102"/>
  <c r="AG46" i="102" s="1"/>
  <c r="AG42" i="102"/>
  <c r="AG43" i="102"/>
  <c r="AG44" i="102"/>
  <c r="AG45" i="102"/>
  <c r="AG49" i="102"/>
  <c r="AG55" i="102" s="1"/>
  <c r="S50" i="102"/>
  <c r="S51" i="102" s="1"/>
  <c r="AG50" i="102"/>
  <c r="AG51" i="102"/>
  <c r="S52" i="102"/>
  <c r="S53" i="102" s="1"/>
  <c r="S54" i="102" s="1"/>
  <c r="AG52" i="102"/>
  <c r="AG53" i="102"/>
  <c r="AG54" i="102"/>
  <c r="A15" i="104" l="1"/>
  <c r="A16" i="104" s="1"/>
  <c r="AG22" i="102"/>
  <c r="AG37" i="102"/>
  <c r="AG27" i="102"/>
  <c r="U14" i="102" s="1"/>
  <c r="V14" i="102" s="1"/>
  <c r="I40" i="102" s="1"/>
  <c r="V11" i="102"/>
  <c r="AG23" i="102"/>
  <c r="U10" i="102" s="1"/>
  <c r="V10" i="102" s="1"/>
  <c r="D40" i="102"/>
  <c r="V13" i="102"/>
  <c r="A17" i="104" l="1"/>
  <c r="A18" i="104" s="1"/>
  <c r="E40" i="102"/>
  <c r="H40" i="102"/>
  <c r="H22" i="31" s="1"/>
  <c r="M40" i="102"/>
  <c r="U9" i="102"/>
  <c r="AG28" i="102"/>
  <c r="U15" i="102" s="1"/>
  <c r="V15" i="102" s="1"/>
  <c r="Q40" i="102"/>
  <c r="I22" i="88" s="1"/>
  <c r="L40" i="102"/>
  <c r="P40" i="102"/>
  <c r="I22" i="31"/>
  <c r="A19" i="104" l="1"/>
  <c r="A20" i="104" s="1"/>
  <c r="C20" i="104"/>
  <c r="O40" i="102"/>
  <c r="G22" i="88" s="1"/>
  <c r="G40" i="102"/>
  <c r="H22" i="88"/>
  <c r="V9" i="102"/>
  <c r="U16" i="102"/>
  <c r="F22" i="88"/>
  <c r="F22" i="31"/>
  <c r="E22" i="88"/>
  <c r="E22" i="31"/>
  <c r="C24" i="104" l="1"/>
  <c r="A21" i="104"/>
  <c r="A22" i="104" s="1"/>
  <c r="A23" i="104" s="1"/>
  <c r="A24" i="104" s="1"/>
  <c r="A25" i="104" s="1"/>
  <c r="A26" i="104" s="1"/>
  <c r="A27" i="104" s="1"/>
  <c r="A28" i="104" s="1"/>
  <c r="V16" i="102"/>
  <c r="K40" i="102"/>
  <c r="D22" i="88" s="1"/>
  <c r="C40" i="102"/>
  <c r="D22" i="31" s="1"/>
  <c r="A29" i="104" l="1"/>
  <c r="A30" i="104" s="1"/>
  <c r="C30" i="104"/>
  <c r="A2" i="99"/>
  <c r="A4" i="99"/>
  <c r="A9" i="99"/>
  <c r="A10" i="99"/>
  <c r="A11" i="99" s="1"/>
  <c r="A12" i="99" s="1"/>
  <c r="A13" i="99" s="1"/>
  <c r="A14" i="99" s="1"/>
  <c r="A15" i="99" s="1"/>
  <c r="A16" i="99" s="1"/>
  <c r="A17" i="99" s="1"/>
  <c r="A18" i="99" s="1"/>
  <c r="A19" i="99" s="1"/>
  <c r="A20" i="99" s="1"/>
  <c r="A21" i="99" s="1"/>
  <c r="A22" i="99" s="1"/>
  <c r="A23" i="99" s="1"/>
  <c r="A24" i="99" s="1"/>
  <c r="A25" i="99" s="1"/>
  <c r="A26" i="99" s="1"/>
  <c r="A27" i="99" s="1"/>
  <c r="A28" i="99" s="1"/>
  <c r="A29" i="99" s="1"/>
  <c r="A30" i="99" s="1"/>
  <c r="A31" i="99" s="1"/>
  <c r="A32" i="99" s="1"/>
  <c r="A33" i="99" s="1"/>
  <c r="A34" i="99" s="1"/>
  <c r="A35" i="99" s="1"/>
  <c r="A36" i="99" s="1"/>
  <c r="A37" i="99" s="1"/>
  <c r="A38" i="99" s="1"/>
  <c r="A39" i="99" s="1"/>
  <c r="A40" i="99" s="1"/>
  <c r="V29" i="99"/>
  <c r="X35" i="99"/>
  <c r="X39" i="99" s="1"/>
  <c r="T39" i="99"/>
  <c r="F56" i="45"/>
  <c r="F57" i="45"/>
  <c r="F58" i="45"/>
  <c r="F59" i="45"/>
  <c r="F53" i="45"/>
  <c r="F44" i="45"/>
  <c r="F45" i="45"/>
  <c r="F46" i="45"/>
  <c r="F47" i="45"/>
  <c r="F48" i="45"/>
  <c r="F37" i="45"/>
  <c r="F40" i="45"/>
  <c r="F50" i="45" s="1"/>
  <c r="C10" i="45"/>
  <c r="A31" i="104" l="1"/>
  <c r="A32" i="104" s="1"/>
  <c r="C32" i="104"/>
  <c r="C9" i="45"/>
  <c r="C17" i="45"/>
  <c r="C13" i="45"/>
  <c r="C24" i="45"/>
  <c r="C20" i="45"/>
  <c r="C16" i="45"/>
  <c r="C12" i="45"/>
  <c r="C25" i="45"/>
  <c r="C19" i="45"/>
  <c r="C15" i="45"/>
  <c r="C11" i="45"/>
  <c r="C18" i="45"/>
  <c r="C14" i="45"/>
  <c r="D80" i="45"/>
  <c r="E51" i="45"/>
  <c r="E41" i="45"/>
  <c r="C22" i="45" l="1"/>
  <c r="A4" i="98" l="1"/>
  <c r="A11" i="98"/>
  <c r="C11" i="98"/>
  <c r="F11" i="98"/>
  <c r="F12" i="98" s="1"/>
  <c r="F13" i="98" s="1"/>
  <c r="F14" i="98" s="1"/>
  <c r="F15" i="98" s="1"/>
  <c r="F16" i="98" s="1"/>
  <c r="F17" i="98" s="1"/>
  <c r="F18" i="98" s="1"/>
  <c r="F19" i="98" s="1"/>
  <c r="F20" i="98" s="1"/>
  <c r="F21" i="98" s="1"/>
  <c r="F22" i="98" s="1"/>
  <c r="F23" i="98" s="1"/>
  <c r="F24" i="98" s="1"/>
  <c r="F25" i="98" s="1"/>
  <c r="F26" i="98" s="1"/>
  <c r="F27" i="98" s="1"/>
  <c r="F28" i="98" s="1"/>
  <c r="A12" i="98"/>
  <c r="A13" i="98"/>
  <c r="A14" i="98"/>
  <c r="A15" i="98" s="1"/>
  <c r="A16" i="98" s="1"/>
  <c r="A17" i="98" s="1"/>
  <c r="A18" i="98" s="1"/>
  <c r="A19" i="98" s="1"/>
  <c r="A20" i="98" s="1"/>
  <c r="A21" i="98" s="1"/>
  <c r="A22" i="98" s="1"/>
  <c r="A23" i="98" s="1"/>
  <c r="A24" i="98" s="1"/>
  <c r="A25" i="98" s="1"/>
  <c r="A26" i="98" s="1"/>
  <c r="A27" i="98" s="1"/>
  <c r="A28" i="98" s="1"/>
  <c r="A2" i="97"/>
  <c r="A4" i="97"/>
  <c r="CJ13" i="97"/>
  <c r="CJ14" i="97" s="1"/>
  <c r="CK13" i="97"/>
  <c r="CK14" i="97" s="1"/>
  <c r="CL13" i="97"/>
  <c r="CL14" i="97" s="1"/>
  <c r="CM13" i="97"/>
  <c r="CN13" i="97"/>
  <c r="CO13" i="97"/>
  <c r="CO14" i="97" s="1"/>
  <c r="CP13" i="97"/>
  <c r="CP14" i="97" s="1"/>
  <c r="CQ13" i="97"/>
  <c r="CR13" i="97"/>
  <c r="CT13" i="97"/>
  <c r="CT14" i="97" s="1"/>
  <c r="D14" i="97"/>
  <c r="E14" i="97"/>
  <c r="F14" i="97"/>
  <c r="G14" i="97"/>
  <c r="H14" i="97"/>
  <c r="I14" i="97"/>
  <c r="J14" i="97"/>
  <c r="K14" i="97"/>
  <c r="L14" i="97"/>
  <c r="M14" i="97"/>
  <c r="N14" i="97"/>
  <c r="O14" i="97"/>
  <c r="P14" i="97"/>
  <c r="Q14" i="97"/>
  <c r="R14" i="97"/>
  <c r="S14" i="97"/>
  <c r="T14" i="97"/>
  <c r="U14" i="97"/>
  <c r="V14" i="97"/>
  <c r="W14" i="97"/>
  <c r="X14" i="97"/>
  <c r="Y14" i="97"/>
  <c r="Z14" i="97"/>
  <c r="AA14" i="97"/>
  <c r="AB14" i="97"/>
  <c r="AC14" i="97"/>
  <c r="AD14" i="97"/>
  <c r="AE14" i="97"/>
  <c r="AF14" i="97"/>
  <c r="AG14" i="97"/>
  <c r="AH14" i="97"/>
  <c r="AI14" i="97"/>
  <c r="AJ14" i="97"/>
  <c r="AK14" i="97"/>
  <c r="AL14" i="97"/>
  <c r="AM14" i="97"/>
  <c r="AN14" i="97"/>
  <c r="AO14" i="97"/>
  <c r="AP14" i="97"/>
  <c r="AQ14" i="97"/>
  <c r="AR14" i="97"/>
  <c r="AS14" i="97"/>
  <c r="AT14" i="97"/>
  <c r="AU14" i="97"/>
  <c r="AV14" i="97"/>
  <c r="AW14" i="97"/>
  <c r="AX14" i="97"/>
  <c r="AY14" i="97"/>
  <c r="AZ14" i="97"/>
  <c r="BA14" i="97"/>
  <c r="BB14" i="97"/>
  <c r="BC14" i="97"/>
  <c r="BD14" i="97"/>
  <c r="BE14" i="97"/>
  <c r="BF14" i="97"/>
  <c r="BG14" i="97"/>
  <c r="BH14" i="97"/>
  <c r="BI14" i="97"/>
  <c r="BJ14" i="97"/>
  <c r="BK14" i="97"/>
  <c r="BL14" i="97"/>
  <c r="BM14" i="97"/>
  <c r="BN14" i="97"/>
  <c r="BO14" i="97"/>
  <c r="BP14" i="97"/>
  <c r="BQ14" i="97"/>
  <c r="BR14" i="97"/>
  <c r="BS14" i="97"/>
  <c r="BT14" i="97"/>
  <c r="BU14" i="97"/>
  <c r="BV14" i="97"/>
  <c r="BW14" i="97"/>
  <c r="BX14" i="97"/>
  <c r="BY14" i="97"/>
  <c r="BZ14" i="97"/>
  <c r="CA14" i="97"/>
  <c r="CB14" i="97"/>
  <c r="CC14" i="97"/>
  <c r="CD14" i="97"/>
  <c r="CE14" i="97"/>
  <c r="CF14" i="97"/>
  <c r="CG14" i="97"/>
  <c r="CH14" i="97"/>
  <c r="CI14" i="97"/>
  <c r="CM14" i="97"/>
  <c r="CN14" i="97"/>
  <c r="CQ14" i="97"/>
  <c r="CR14" i="97"/>
  <c r="D15" i="97"/>
  <c r="E9" i="97" s="1"/>
  <c r="D23" i="97"/>
  <c r="E23" i="97"/>
  <c r="F23" i="97"/>
  <c r="G23" i="97"/>
  <c r="H23" i="97"/>
  <c r="I23" i="97"/>
  <c r="J23" i="97"/>
  <c r="K23" i="97"/>
  <c r="L23" i="97"/>
  <c r="M23" i="97"/>
  <c r="N23" i="97"/>
  <c r="O23" i="97"/>
  <c r="P23" i="97"/>
  <c r="Q23" i="97"/>
  <c r="R23" i="97"/>
  <c r="S23" i="97"/>
  <c r="T23" i="97"/>
  <c r="U23" i="97"/>
  <c r="V23" i="97"/>
  <c r="W23" i="97"/>
  <c r="X23" i="97"/>
  <c r="Y23" i="97"/>
  <c r="Z23" i="97"/>
  <c r="AA23" i="97"/>
  <c r="AB23" i="97"/>
  <c r="AC23" i="97"/>
  <c r="AD23" i="97"/>
  <c r="AE23" i="97"/>
  <c r="AF23" i="97"/>
  <c r="AG23" i="97"/>
  <c r="AH23" i="97"/>
  <c r="AI23" i="97"/>
  <c r="AJ23" i="97"/>
  <c r="AK23" i="97"/>
  <c r="AL23" i="97"/>
  <c r="AM23" i="97"/>
  <c r="AN23" i="97"/>
  <c r="AO23" i="97"/>
  <c r="AP23" i="97"/>
  <c r="AQ23" i="97"/>
  <c r="AR23" i="97"/>
  <c r="AS23" i="97"/>
  <c r="AT23" i="97"/>
  <c r="AU23" i="97"/>
  <c r="AV23" i="97"/>
  <c r="AW23" i="97"/>
  <c r="AX23" i="97"/>
  <c r="AY23" i="97"/>
  <c r="AZ23" i="97"/>
  <c r="BA23" i="97"/>
  <c r="BB23" i="97"/>
  <c r="BC23" i="97"/>
  <c r="BD23" i="97"/>
  <c r="BE23" i="97"/>
  <c r="BF23" i="97"/>
  <c r="BG23" i="97"/>
  <c r="BH23" i="97"/>
  <c r="BI23" i="97"/>
  <c r="BJ23" i="97"/>
  <c r="BK23" i="97"/>
  <c r="BL23" i="97"/>
  <c r="BM23" i="97"/>
  <c r="BN23" i="97"/>
  <c r="BO23" i="97"/>
  <c r="BP23" i="97"/>
  <c r="BQ23" i="97"/>
  <c r="BR23" i="97"/>
  <c r="BS23" i="97"/>
  <c r="BT23" i="97"/>
  <c r="BU23" i="97"/>
  <c r="BV23" i="97"/>
  <c r="BW23" i="97"/>
  <c r="BX23" i="97"/>
  <c r="BY23" i="97"/>
  <c r="BZ23" i="97"/>
  <c r="CA23" i="97"/>
  <c r="CB23" i="97"/>
  <c r="CC23" i="97"/>
  <c r="CD23" i="97"/>
  <c r="CE23" i="97"/>
  <c r="CF23" i="97"/>
  <c r="CG23" i="97"/>
  <c r="CH23" i="97"/>
  <c r="CI23" i="97"/>
  <c r="CJ23" i="97"/>
  <c r="CK23" i="97"/>
  <c r="CL23" i="97"/>
  <c r="CM23" i="97"/>
  <c r="CN23" i="97"/>
  <c r="CO23" i="97"/>
  <c r="CP23" i="97"/>
  <c r="CQ23" i="97"/>
  <c r="CR23" i="97"/>
  <c r="CS23" i="97"/>
  <c r="CT23" i="97"/>
  <c r="CU23" i="97"/>
  <c r="CV23" i="97"/>
  <c r="CW23" i="97"/>
  <c r="CX23" i="97"/>
  <c r="CY23" i="97"/>
  <c r="D24" i="97"/>
  <c r="E18" i="97" s="1"/>
  <c r="CJ33" i="97"/>
  <c r="CK33" i="97"/>
  <c r="CL33" i="97"/>
  <c r="CM33" i="97"/>
  <c r="CN33" i="97"/>
  <c r="CO33" i="97"/>
  <c r="CP33" i="97"/>
  <c r="CQ33" i="97"/>
  <c r="CR33" i="97"/>
  <c r="CT33" i="97"/>
  <c r="CU33" i="97"/>
  <c r="D34" i="97"/>
  <c r="E34" i="97"/>
  <c r="F34" i="97"/>
  <c r="G34" i="97"/>
  <c r="H34" i="97"/>
  <c r="I34" i="97"/>
  <c r="J34" i="97"/>
  <c r="K34" i="97"/>
  <c r="L34" i="97"/>
  <c r="M34" i="97"/>
  <c r="N34" i="97"/>
  <c r="O34" i="97"/>
  <c r="P34" i="97"/>
  <c r="Q34" i="97"/>
  <c r="R34" i="97"/>
  <c r="S34" i="97"/>
  <c r="T34" i="97"/>
  <c r="U34" i="97"/>
  <c r="V34" i="97"/>
  <c r="W34" i="97"/>
  <c r="X34" i="97"/>
  <c r="Y34" i="97"/>
  <c r="Z34" i="97"/>
  <c r="AA34" i="97"/>
  <c r="AB34" i="97"/>
  <c r="AC34" i="97"/>
  <c r="AD34" i="97"/>
  <c r="AE34" i="97"/>
  <c r="AF34" i="97"/>
  <c r="AG34" i="97"/>
  <c r="AH34" i="97"/>
  <c r="AI34" i="97"/>
  <c r="AJ34" i="97"/>
  <c r="AK34" i="97"/>
  <c r="AL34" i="97"/>
  <c r="AM34" i="97"/>
  <c r="AN34" i="97"/>
  <c r="AO34" i="97"/>
  <c r="AP34" i="97"/>
  <c r="AQ34" i="97"/>
  <c r="AR34" i="97"/>
  <c r="AS34" i="97"/>
  <c r="AT34" i="97"/>
  <c r="AU34" i="97"/>
  <c r="AV34" i="97"/>
  <c r="AW34" i="97"/>
  <c r="AX34" i="97"/>
  <c r="AY34" i="97"/>
  <c r="AZ34" i="97"/>
  <c r="BA34" i="97"/>
  <c r="BB34" i="97"/>
  <c r="BC34" i="97"/>
  <c r="BD34" i="97"/>
  <c r="BE34" i="97"/>
  <c r="BF34" i="97"/>
  <c r="BG34" i="97"/>
  <c r="BH34" i="97"/>
  <c r="BI34" i="97"/>
  <c r="BJ34" i="97"/>
  <c r="BK34" i="97"/>
  <c r="BL34" i="97"/>
  <c r="BM34" i="97"/>
  <c r="BN34" i="97"/>
  <c r="BO34" i="97"/>
  <c r="BP34" i="97"/>
  <c r="BQ34" i="97"/>
  <c r="BR34" i="97"/>
  <c r="BS34" i="97"/>
  <c r="BT34" i="97"/>
  <c r="BU34" i="97"/>
  <c r="BV34" i="97"/>
  <c r="BW34" i="97"/>
  <c r="BX34" i="97"/>
  <c r="BY34" i="97"/>
  <c r="BZ34" i="97"/>
  <c r="CA34" i="97"/>
  <c r="CB34" i="97"/>
  <c r="CC34" i="97"/>
  <c r="CD34" i="97"/>
  <c r="CE34" i="97"/>
  <c r="CF34" i="97"/>
  <c r="CG34" i="97"/>
  <c r="CH34" i="97"/>
  <c r="CI34" i="97"/>
  <c r="CJ34" i="97"/>
  <c r="CK34" i="97"/>
  <c r="CL34" i="97"/>
  <c r="CM34" i="97"/>
  <c r="CN34" i="97"/>
  <c r="CO34" i="97"/>
  <c r="CP34" i="97"/>
  <c r="CQ34" i="97"/>
  <c r="CR34" i="97"/>
  <c r="CT34" i="97"/>
  <c r="CU34" i="97"/>
  <c r="D35" i="97"/>
  <c r="E28" i="97" s="1"/>
  <c r="E35" i="97" s="1"/>
  <c r="F28" i="97" s="1"/>
  <c r="CJ43" i="97"/>
  <c r="CK43" i="97"/>
  <c r="CL43" i="97"/>
  <c r="CM43" i="97"/>
  <c r="CN43" i="97"/>
  <c r="CO43" i="97"/>
  <c r="CP43" i="97"/>
  <c r="CQ43" i="97"/>
  <c r="CR43" i="97"/>
  <c r="CT43" i="97"/>
  <c r="D44" i="97"/>
  <c r="E44" i="97"/>
  <c r="F44" i="97"/>
  <c r="G44" i="97"/>
  <c r="H44" i="97"/>
  <c r="I44" i="97"/>
  <c r="J44" i="97"/>
  <c r="K44" i="97"/>
  <c r="L44" i="97"/>
  <c r="M44" i="97"/>
  <c r="N44" i="97"/>
  <c r="O44" i="97"/>
  <c r="P44" i="97"/>
  <c r="Q44" i="97"/>
  <c r="R44" i="97"/>
  <c r="S44" i="97"/>
  <c r="T44" i="97"/>
  <c r="U44" i="97"/>
  <c r="V44" i="97"/>
  <c r="W44" i="97"/>
  <c r="X44" i="97"/>
  <c r="Y44" i="97"/>
  <c r="Z44" i="97"/>
  <c r="AA44" i="97"/>
  <c r="AB44" i="97"/>
  <c r="AC44" i="97"/>
  <c r="AD44" i="97"/>
  <c r="AE44" i="97"/>
  <c r="AF44" i="97"/>
  <c r="AG44" i="97"/>
  <c r="AH44" i="97"/>
  <c r="AI44" i="97"/>
  <c r="AJ44" i="97"/>
  <c r="AK44" i="97"/>
  <c r="AL44" i="97"/>
  <c r="AM44" i="97"/>
  <c r="AN44" i="97"/>
  <c r="AO44" i="97"/>
  <c r="AP44" i="97"/>
  <c r="AQ44" i="97"/>
  <c r="AR44" i="97"/>
  <c r="AS44" i="97"/>
  <c r="AT44" i="97"/>
  <c r="AU44" i="97"/>
  <c r="AV44" i="97"/>
  <c r="AW44" i="97"/>
  <c r="AX44" i="97"/>
  <c r="AY44" i="97"/>
  <c r="AZ44" i="97"/>
  <c r="BA44" i="97"/>
  <c r="BB44" i="97"/>
  <c r="BC44" i="97"/>
  <c r="BD44" i="97"/>
  <c r="BE44" i="97"/>
  <c r="BF44" i="97"/>
  <c r="BG44" i="97"/>
  <c r="BH44" i="97"/>
  <c r="BI44" i="97"/>
  <c r="BJ44" i="97"/>
  <c r="BK44" i="97"/>
  <c r="BL44" i="97"/>
  <c r="BM44" i="97"/>
  <c r="BN44" i="97"/>
  <c r="BO44" i="97"/>
  <c r="BP44" i="97"/>
  <c r="BQ44" i="97"/>
  <c r="BR44" i="97"/>
  <c r="BS44" i="97"/>
  <c r="BT44" i="97"/>
  <c r="BU44" i="97"/>
  <c r="BV44" i="97"/>
  <c r="BW44" i="97"/>
  <c r="BX44" i="97"/>
  <c r="BY44" i="97"/>
  <c r="BZ44" i="97"/>
  <c r="CA44" i="97"/>
  <c r="CB44" i="97"/>
  <c r="CC44" i="97"/>
  <c r="CD44" i="97"/>
  <c r="CE44" i="97"/>
  <c r="CF44" i="97"/>
  <c r="CG44" i="97"/>
  <c r="CH44" i="97"/>
  <c r="CI44" i="97"/>
  <c r="CJ44" i="97"/>
  <c r="CK44" i="97"/>
  <c r="CL44" i="97"/>
  <c r="CM44" i="97"/>
  <c r="CN44" i="97"/>
  <c r="CO44" i="97"/>
  <c r="CP44" i="97"/>
  <c r="CQ44" i="97"/>
  <c r="CR44" i="97"/>
  <c r="CT44" i="97"/>
  <c r="D45" i="97"/>
  <c r="E38" i="97" s="1"/>
  <c r="CJ53" i="97"/>
  <c r="CK53" i="97"/>
  <c r="CL53" i="97"/>
  <c r="CM53" i="97"/>
  <c r="CN53" i="97"/>
  <c r="CO53" i="97"/>
  <c r="CP53" i="97"/>
  <c r="CQ53" i="97"/>
  <c r="CR53" i="97"/>
  <c r="CT53" i="97"/>
  <c r="CU53" i="97"/>
  <c r="D54" i="97"/>
  <c r="E54" i="97"/>
  <c r="F54" i="97"/>
  <c r="G54" i="97"/>
  <c r="H54" i="97"/>
  <c r="I54" i="97"/>
  <c r="J54" i="97"/>
  <c r="K54" i="97"/>
  <c r="L54" i="97"/>
  <c r="M54" i="97"/>
  <c r="N54" i="97"/>
  <c r="O54" i="97"/>
  <c r="P54" i="97"/>
  <c r="Q54" i="97"/>
  <c r="R54" i="97"/>
  <c r="S54" i="97"/>
  <c r="T54" i="97"/>
  <c r="U54" i="97"/>
  <c r="V54" i="97"/>
  <c r="W54" i="97"/>
  <c r="X54" i="97"/>
  <c r="Y54" i="97"/>
  <c r="Z54" i="97"/>
  <c r="AA54" i="97"/>
  <c r="AB54" i="97"/>
  <c r="AC54" i="97"/>
  <c r="AD54" i="97"/>
  <c r="AE54" i="97"/>
  <c r="AF54" i="97"/>
  <c r="AG54" i="97"/>
  <c r="AH54" i="97"/>
  <c r="AI54" i="97"/>
  <c r="AJ54" i="97"/>
  <c r="AK54" i="97"/>
  <c r="AL54" i="97"/>
  <c r="AM54" i="97"/>
  <c r="AN54" i="97"/>
  <c r="AO54" i="97"/>
  <c r="AP54" i="97"/>
  <c r="AQ54" i="97"/>
  <c r="AR54" i="97"/>
  <c r="AS54" i="97"/>
  <c r="AT54" i="97"/>
  <c r="AU54" i="97"/>
  <c r="AV54" i="97"/>
  <c r="AW54" i="97"/>
  <c r="AX54" i="97"/>
  <c r="AY54" i="97"/>
  <c r="AZ54" i="97"/>
  <c r="BA54" i="97"/>
  <c r="BB54" i="97"/>
  <c r="BC54" i="97"/>
  <c r="BD54" i="97"/>
  <c r="BE54" i="97"/>
  <c r="BF54" i="97"/>
  <c r="BG54" i="97"/>
  <c r="BH54" i="97"/>
  <c r="BI54" i="97"/>
  <c r="BJ54" i="97"/>
  <c r="BK54" i="97"/>
  <c r="BL54" i="97"/>
  <c r="BM54" i="97"/>
  <c r="BN54" i="97"/>
  <c r="BO54" i="97"/>
  <c r="BP54" i="97"/>
  <c r="BQ54" i="97"/>
  <c r="BR54" i="97"/>
  <c r="BS54" i="97"/>
  <c r="BT54" i="97"/>
  <c r="BU54" i="97"/>
  <c r="BV54" i="97"/>
  <c r="BW54" i="97"/>
  <c r="BX54" i="97"/>
  <c r="BY54" i="97"/>
  <c r="BZ54" i="97"/>
  <c r="CA54" i="97"/>
  <c r="CB54" i="97"/>
  <c r="CC54" i="97"/>
  <c r="CD54" i="97"/>
  <c r="CE54" i="97"/>
  <c r="CF54" i="97"/>
  <c r="CG54" i="97"/>
  <c r="CH54" i="97"/>
  <c r="CI54" i="97"/>
  <c r="CJ54" i="97"/>
  <c r="CK54" i="97"/>
  <c r="CL54" i="97"/>
  <c r="CM54" i="97"/>
  <c r="CN54" i="97"/>
  <c r="CO54" i="97"/>
  <c r="CP54" i="97"/>
  <c r="CQ54" i="97"/>
  <c r="CR54" i="97"/>
  <c r="CT54" i="97"/>
  <c r="CU54" i="97"/>
  <c r="D55" i="97"/>
  <c r="E48" i="97" s="1"/>
  <c r="CJ62" i="97"/>
  <c r="CK62" i="97"/>
  <c r="CL62" i="97"/>
  <c r="CM62" i="97"/>
  <c r="CN62" i="97"/>
  <c r="CO62" i="97"/>
  <c r="CP62" i="97"/>
  <c r="CQ62" i="97"/>
  <c r="CR62" i="97"/>
  <c r="CT62" i="97"/>
  <c r="D63" i="97"/>
  <c r="E63" i="97"/>
  <c r="F63" i="97"/>
  <c r="G63" i="97"/>
  <c r="H63" i="97"/>
  <c r="I63" i="97"/>
  <c r="J63" i="97"/>
  <c r="K63" i="97"/>
  <c r="L63" i="97"/>
  <c r="M63" i="97"/>
  <c r="N63" i="97"/>
  <c r="O63" i="97"/>
  <c r="P63" i="97"/>
  <c r="Q63" i="97"/>
  <c r="R63" i="97"/>
  <c r="S63" i="97"/>
  <c r="T63" i="97"/>
  <c r="U63" i="97"/>
  <c r="V63" i="97"/>
  <c r="W63" i="97"/>
  <c r="X63" i="97"/>
  <c r="Y63" i="97"/>
  <c r="Z63" i="97"/>
  <c r="AA63" i="97"/>
  <c r="AB63" i="97"/>
  <c r="AC63" i="97"/>
  <c r="AD63" i="97"/>
  <c r="AE63" i="97"/>
  <c r="AF63" i="97"/>
  <c r="AG63" i="97"/>
  <c r="AH63" i="97"/>
  <c r="AI63" i="97"/>
  <c r="AJ63" i="97"/>
  <c r="AK63" i="97"/>
  <c r="AL63" i="97"/>
  <c r="AM63" i="97"/>
  <c r="AN63" i="97"/>
  <c r="AO63" i="97"/>
  <c r="AP63" i="97"/>
  <c r="AQ63" i="97"/>
  <c r="AR63" i="97"/>
  <c r="AS63" i="97"/>
  <c r="AT63" i="97"/>
  <c r="AU63" i="97"/>
  <c r="AV63" i="97"/>
  <c r="AW63" i="97"/>
  <c r="AX63" i="97"/>
  <c r="AY63" i="97"/>
  <c r="AZ63" i="97"/>
  <c r="BA63" i="97"/>
  <c r="BB63" i="97"/>
  <c r="BC63" i="97"/>
  <c r="BD63" i="97"/>
  <c r="BE63" i="97"/>
  <c r="BF63" i="97"/>
  <c r="BG63" i="97"/>
  <c r="BH63" i="97"/>
  <c r="BI63" i="97"/>
  <c r="BJ63" i="97"/>
  <c r="BK63" i="97"/>
  <c r="BL63" i="97"/>
  <c r="BM63" i="97"/>
  <c r="BN63" i="97"/>
  <c r="BO63" i="97"/>
  <c r="BP63" i="97"/>
  <c r="BQ63" i="97"/>
  <c r="BR63" i="97"/>
  <c r="BS63" i="97"/>
  <c r="BT63" i="97"/>
  <c r="BU63" i="97"/>
  <c r="BV63" i="97"/>
  <c r="BW63" i="97"/>
  <c r="BX63" i="97"/>
  <c r="BY63" i="97"/>
  <c r="BZ63" i="97"/>
  <c r="CA63" i="97"/>
  <c r="CB63" i="97"/>
  <c r="CC63" i="97"/>
  <c r="CD63" i="97"/>
  <c r="CE63" i="97"/>
  <c r="CF63" i="97"/>
  <c r="CG63" i="97"/>
  <c r="CH63" i="97"/>
  <c r="CI63" i="97"/>
  <c r="CJ63" i="97"/>
  <c r="CK63" i="97"/>
  <c r="CL63" i="97"/>
  <c r="CM63" i="97"/>
  <c r="CN63" i="97"/>
  <c r="CO63" i="97"/>
  <c r="CP63" i="97"/>
  <c r="CQ63" i="97"/>
  <c r="CR63" i="97"/>
  <c r="CT63" i="97"/>
  <c r="D64" i="97"/>
  <c r="E58" i="97" s="1"/>
  <c r="CJ72" i="97"/>
  <c r="CK72" i="97"/>
  <c r="CL72" i="97"/>
  <c r="CM72" i="97"/>
  <c r="CN72" i="97"/>
  <c r="CO72" i="97"/>
  <c r="CP72" i="97"/>
  <c r="CQ72" i="97"/>
  <c r="CR72" i="97"/>
  <c r="CT72" i="97"/>
  <c r="D73" i="97"/>
  <c r="E73" i="97"/>
  <c r="F73" i="97"/>
  <c r="G73" i="97"/>
  <c r="H73" i="97"/>
  <c r="I73" i="97"/>
  <c r="J73" i="97"/>
  <c r="K73" i="97"/>
  <c r="L73" i="97"/>
  <c r="M73" i="97"/>
  <c r="N73" i="97"/>
  <c r="O73" i="97"/>
  <c r="P73" i="97"/>
  <c r="Q73" i="97"/>
  <c r="R73" i="97"/>
  <c r="S73" i="97"/>
  <c r="T73" i="97"/>
  <c r="U73" i="97"/>
  <c r="V73" i="97"/>
  <c r="W73" i="97"/>
  <c r="X73" i="97"/>
  <c r="Y73" i="97"/>
  <c r="Z73" i="97"/>
  <c r="AA73" i="97"/>
  <c r="AB73" i="97"/>
  <c r="AC73" i="97"/>
  <c r="AD73" i="97"/>
  <c r="AE73" i="97"/>
  <c r="AF73" i="97"/>
  <c r="AG73" i="97"/>
  <c r="AH73" i="97"/>
  <c r="AI73" i="97"/>
  <c r="AJ73" i="97"/>
  <c r="AK73" i="97"/>
  <c r="AL73" i="97"/>
  <c r="AM73" i="97"/>
  <c r="AN73" i="97"/>
  <c r="AO73" i="97"/>
  <c r="AP73" i="97"/>
  <c r="AQ73" i="97"/>
  <c r="AR73" i="97"/>
  <c r="AS73" i="97"/>
  <c r="AT73" i="97"/>
  <c r="AU73" i="97"/>
  <c r="AV73" i="97"/>
  <c r="AW73" i="97"/>
  <c r="AX73" i="97"/>
  <c r="AY73" i="97"/>
  <c r="AZ73" i="97"/>
  <c r="BA73" i="97"/>
  <c r="BB73" i="97"/>
  <c r="BC73" i="97"/>
  <c r="BD73" i="97"/>
  <c r="BE73" i="97"/>
  <c r="BF73" i="97"/>
  <c r="BG73" i="97"/>
  <c r="BH73" i="97"/>
  <c r="BI73" i="97"/>
  <c r="BJ73" i="97"/>
  <c r="BK73" i="97"/>
  <c r="BL73" i="97"/>
  <c r="BM73" i="97"/>
  <c r="BN73" i="97"/>
  <c r="BO73" i="97"/>
  <c r="BP73" i="97"/>
  <c r="BQ73" i="97"/>
  <c r="BR73" i="97"/>
  <c r="BS73" i="97"/>
  <c r="BT73" i="97"/>
  <c r="BU73" i="97"/>
  <c r="BV73" i="97"/>
  <c r="BW73" i="97"/>
  <c r="BX73" i="97"/>
  <c r="BY73" i="97"/>
  <c r="BZ73" i="97"/>
  <c r="CA73" i="97"/>
  <c r="CB73" i="97"/>
  <c r="CC73" i="97"/>
  <c r="CD73" i="97"/>
  <c r="CE73" i="97"/>
  <c r="CF73" i="97"/>
  <c r="CG73" i="97"/>
  <c r="CH73" i="97"/>
  <c r="CI73" i="97"/>
  <c r="CJ73" i="97"/>
  <c r="CK73" i="97"/>
  <c r="CL73" i="97"/>
  <c r="CM73" i="97"/>
  <c r="CN73" i="97"/>
  <c r="CO73" i="97"/>
  <c r="CP73" i="97"/>
  <c r="CQ73" i="97"/>
  <c r="CR73" i="97"/>
  <c r="CT73" i="97"/>
  <c r="D74" i="97"/>
  <c r="E67" i="97" s="1"/>
  <c r="CJ81" i="97"/>
  <c r="CJ82" i="97" s="1"/>
  <c r="CK81" i="97"/>
  <c r="CL81" i="97"/>
  <c r="CL82" i="97" s="1"/>
  <c r="CM81" i="97"/>
  <c r="CM82" i="97" s="1"/>
  <c r="D82" i="97"/>
  <c r="D83" i="97" s="1"/>
  <c r="E77" i="97" s="1"/>
  <c r="E83" i="97" s="1"/>
  <c r="F77" i="97" s="1"/>
  <c r="E82" i="97"/>
  <c r="F82" i="97"/>
  <c r="G82" i="97"/>
  <c r="H82" i="97"/>
  <c r="I82" i="97"/>
  <c r="J82" i="97"/>
  <c r="K82" i="97"/>
  <c r="L82" i="97"/>
  <c r="M82" i="97"/>
  <c r="N82" i="97"/>
  <c r="O82" i="97"/>
  <c r="P82" i="97"/>
  <c r="Q82" i="97"/>
  <c r="R82" i="97"/>
  <c r="S82" i="97"/>
  <c r="T82" i="97"/>
  <c r="U82" i="97"/>
  <c r="V82" i="97"/>
  <c r="W82" i="97"/>
  <c r="X82" i="97"/>
  <c r="Y82" i="97"/>
  <c r="Z82" i="97"/>
  <c r="AA82" i="97"/>
  <c r="AB82" i="97"/>
  <c r="AC82" i="97"/>
  <c r="AD82" i="97"/>
  <c r="AE82" i="97"/>
  <c r="AF82" i="97"/>
  <c r="AG82" i="97"/>
  <c r="AH82" i="97"/>
  <c r="AI82" i="97"/>
  <c r="AJ82" i="97"/>
  <c r="AK82" i="97"/>
  <c r="AL82" i="97"/>
  <c r="AM82" i="97"/>
  <c r="AN82" i="97"/>
  <c r="AO82" i="97"/>
  <c r="AP82" i="97"/>
  <c r="AQ82" i="97"/>
  <c r="AR82" i="97"/>
  <c r="AS82" i="97"/>
  <c r="AT82" i="97"/>
  <c r="AU82" i="97"/>
  <c r="AV82" i="97"/>
  <c r="AW82" i="97"/>
  <c r="AX82" i="97"/>
  <c r="AY82" i="97"/>
  <c r="AZ82" i="97"/>
  <c r="BA82" i="97"/>
  <c r="BB82" i="97"/>
  <c r="BC82" i="97"/>
  <c r="BD82" i="97"/>
  <c r="BE82" i="97"/>
  <c r="BF82" i="97"/>
  <c r="BG82" i="97"/>
  <c r="BH82" i="97"/>
  <c r="BI82" i="97"/>
  <c r="BJ82" i="97"/>
  <c r="BK82" i="97"/>
  <c r="BL82" i="97"/>
  <c r="BM82" i="97"/>
  <c r="BN82" i="97"/>
  <c r="BO82" i="97"/>
  <c r="BP82" i="97"/>
  <c r="BQ82" i="97"/>
  <c r="BR82" i="97"/>
  <c r="BS82" i="97"/>
  <c r="BT82" i="97"/>
  <c r="BU82" i="97"/>
  <c r="BV82" i="97"/>
  <c r="BW82" i="97"/>
  <c r="BX82" i="97"/>
  <c r="BY82" i="97"/>
  <c r="BZ82" i="97"/>
  <c r="CA82" i="97"/>
  <c r="CB82" i="97"/>
  <c r="CC82" i="97"/>
  <c r="CD82" i="97"/>
  <c r="CE82" i="97"/>
  <c r="CF82" i="97"/>
  <c r="CG82" i="97"/>
  <c r="CH82" i="97"/>
  <c r="CI82" i="97"/>
  <c r="CK82" i="97"/>
  <c r="CX82" i="97"/>
  <c r="CY82" i="97"/>
  <c r="CJ91" i="97"/>
  <c r="CK91" i="97"/>
  <c r="CL91" i="97"/>
  <c r="CM91" i="97"/>
  <c r="CN91" i="97"/>
  <c r="CO91" i="97"/>
  <c r="CP91" i="97"/>
  <c r="CQ91" i="97"/>
  <c r="CR91" i="97"/>
  <c r="CT91" i="97"/>
  <c r="D92" i="97"/>
  <c r="E92" i="97"/>
  <c r="F92" i="97"/>
  <c r="G92" i="97"/>
  <c r="H92" i="97"/>
  <c r="I92" i="97"/>
  <c r="J92" i="97"/>
  <c r="K92" i="97"/>
  <c r="L92" i="97"/>
  <c r="M92" i="97"/>
  <c r="N92" i="97"/>
  <c r="O92" i="97"/>
  <c r="P92" i="97"/>
  <c r="Q92" i="97"/>
  <c r="R92" i="97"/>
  <c r="S92" i="97"/>
  <c r="T92" i="97"/>
  <c r="U92" i="97"/>
  <c r="V92" i="97"/>
  <c r="W92" i="97"/>
  <c r="X92" i="97"/>
  <c r="Y92" i="97"/>
  <c r="Z92" i="97"/>
  <c r="AA92" i="97"/>
  <c r="AB92" i="97"/>
  <c r="AC92" i="97"/>
  <c r="AD92" i="97"/>
  <c r="AE92" i="97"/>
  <c r="AF92" i="97"/>
  <c r="AG92" i="97"/>
  <c r="AH92" i="97"/>
  <c r="AI92" i="97"/>
  <c r="AJ92" i="97"/>
  <c r="AK92" i="97"/>
  <c r="AL92" i="97"/>
  <c r="AM92" i="97"/>
  <c r="AN92" i="97"/>
  <c r="AO92" i="97"/>
  <c r="AP92" i="97"/>
  <c r="AQ92" i="97"/>
  <c r="AR92" i="97"/>
  <c r="AS92" i="97"/>
  <c r="AT92" i="97"/>
  <c r="AU92" i="97"/>
  <c r="AV92" i="97"/>
  <c r="AW92" i="97"/>
  <c r="AX92" i="97"/>
  <c r="AY92" i="97"/>
  <c r="AZ92" i="97"/>
  <c r="BA92" i="97"/>
  <c r="BB92" i="97"/>
  <c r="BC92" i="97"/>
  <c r="BD92" i="97"/>
  <c r="BE92" i="97"/>
  <c r="BF92" i="97"/>
  <c r="BG92" i="97"/>
  <c r="BH92" i="97"/>
  <c r="BI92" i="97"/>
  <c r="BJ92" i="97"/>
  <c r="BK92" i="97"/>
  <c r="BL92" i="97"/>
  <c r="BM92" i="97"/>
  <c r="BN92" i="97"/>
  <c r="BO92" i="97"/>
  <c r="BP92" i="97"/>
  <c r="BQ92" i="97"/>
  <c r="BR92" i="97"/>
  <c r="BS92" i="97"/>
  <c r="BT92" i="97"/>
  <c r="BU92" i="97"/>
  <c r="BV92" i="97"/>
  <c r="BW92" i="97"/>
  <c r="BX92" i="97"/>
  <c r="BY92" i="97"/>
  <c r="BZ92" i="97"/>
  <c r="CA92" i="97"/>
  <c r="CB92" i="97"/>
  <c r="CC92" i="97"/>
  <c r="CD92" i="97"/>
  <c r="CE92" i="97"/>
  <c r="CF92" i="97"/>
  <c r="CG92" i="97"/>
  <c r="CH92" i="97"/>
  <c r="CI92" i="97"/>
  <c r="CJ92" i="97"/>
  <c r="CK92" i="97"/>
  <c r="CL92" i="97"/>
  <c r="CM92" i="97"/>
  <c r="CN92" i="97"/>
  <c r="CO92" i="97"/>
  <c r="CP92" i="97"/>
  <c r="CQ92" i="97"/>
  <c r="CR92" i="97"/>
  <c r="CT92" i="97"/>
  <c r="D93" i="97"/>
  <c r="E86" i="97" s="1"/>
  <c r="CJ101" i="97"/>
  <c r="CK101" i="97"/>
  <c r="CL101" i="97"/>
  <c r="CM101" i="97"/>
  <c r="CN101" i="97"/>
  <c r="CO101" i="97"/>
  <c r="CP101" i="97"/>
  <c r="CQ101" i="97"/>
  <c r="CR101" i="97"/>
  <c r="CS101" i="97"/>
  <c r="CT101" i="97"/>
  <c r="CU101" i="97"/>
  <c r="D102" i="97"/>
  <c r="E102" i="97"/>
  <c r="F102" i="97"/>
  <c r="G102" i="97"/>
  <c r="H102" i="97"/>
  <c r="I102" i="97"/>
  <c r="J102" i="97"/>
  <c r="K102" i="97"/>
  <c r="L102" i="97"/>
  <c r="M102" i="97"/>
  <c r="N102" i="97"/>
  <c r="O102" i="97"/>
  <c r="P102" i="97"/>
  <c r="Q102" i="97"/>
  <c r="R102" i="97"/>
  <c r="S102" i="97"/>
  <c r="T102" i="97"/>
  <c r="U102" i="97"/>
  <c r="V102" i="97"/>
  <c r="W102" i="97"/>
  <c r="X102" i="97"/>
  <c r="Y102" i="97"/>
  <c r="Z102" i="97"/>
  <c r="AA102" i="97"/>
  <c r="AB102" i="97"/>
  <c r="AC102" i="97"/>
  <c r="AD102" i="97"/>
  <c r="AE102" i="97"/>
  <c r="AF102" i="97"/>
  <c r="AG102" i="97"/>
  <c r="AH102" i="97"/>
  <c r="AI102" i="97"/>
  <c r="AJ102" i="97"/>
  <c r="AK102" i="97"/>
  <c r="AL102" i="97"/>
  <c r="AM102" i="97"/>
  <c r="AN102" i="97"/>
  <c r="AO102" i="97"/>
  <c r="AP102" i="97"/>
  <c r="AQ102" i="97"/>
  <c r="AR102" i="97"/>
  <c r="AS102" i="97"/>
  <c r="AT102" i="97"/>
  <c r="AU102" i="97"/>
  <c r="AV102" i="97"/>
  <c r="AW102" i="97"/>
  <c r="AX102" i="97"/>
  <c r="AY102" i="97"/>
  <c r="AZ102" i="97"/>
  <c r="BA102" i="97"/>
  <c r="BB102" i="97"/>
  <c r="BC102" i="97"/>
  <c r="BD102" i="97"/>
  <c r="BE102" i="97"/>
  <c r="BF102" i="97"/>
  <c r="BG102" i="97"/>
  <c r="BH102" i="97"/>
  <c r="BI102" i="97"/>
  <c r="BJ102" i="97"/>
  <c r="BK102" i="97"/>
  <c r="BL102" i="97"/>
  <c r="BM102" i="97"/>
  <c r="BN102" i="97"/>
  <c r="BO102" i="97"/>
  <c r="BP102" i="97"/>
  <c r="BQ102" i="97"/>
  <c r="BR102" i="97"/>
  <c r="BS102" i="97"/>
  <c r="BT102" i="97"/>
  <c r="BU102" i="97"/>
  <c r="BV102" i="97"/>
  <c r="BW102" i="97"/>
  <c r="BX102" i="97"/>
  <c r="BY102" i="97"/>
  <c r="BZ102" i="97"/>
  <c r="CA102" i="97"/>
  <c r="CB102" i="97"/>
  <c r="CC102" i="97"/>
  <c r="CD102" i="97"/>
  <c r="CE102" i="97"/>
  <c r="CF102" i="97"/>
  <c r="CG102" i="97"/>
  <c r="CH102" i="97"/>
  <c r="CI102" i="97"/>
  <c r="CJ102" i="97"/>
  <c r="CK102" i="97"/>
  <c r="CL102" i="97"/>
  <c r="CM102" i="97"/>
  <c r="CN102" i="97"/>
  <c r="CO102" i="97"/>
  <c r="CP102" i="97"/>
  <c r="CQ102" i="97"/>
  <c r="CR102" i="97"/>
  <c r="CT102" i="97"/>
  <c r="CU102" i="97"/>
  <c r="D103" i="97"/>
  <c r="E96" i="97" s="1"/>
  <c r="E103" i="97" s="1"/>
  <c r="F96" i="97" s="1"/>
  <c r="F103" i="97" s="1"/>
  <c r="G96" i="97" s="1"/>
  <c r="G103" i="97" s="1"/>
  <c r="H96" i="97" s="1"/>
  <c r="H103" i="97" s="1"/>
  <c r="I96" i="97" s="1"/>
  <c r="I103" i="97" s="1"/>
  <c r="J96" i="97" s="1"/>
  <c r="J103" i="97" s="1"/>
  <c r="K96" i="97" s="1"/>
  <c r="K103" i="97" s="1"/>
  <c r="L96" i="97" s="1"/>
  <c r="L103" i="97" s="1"/>
  <c r="M96" i="97" s="1"/>
  <c r="M103" i="97" s="1"/>
  <c r="N96" i="97" s="1"/>
  <c r="N103" i="97" s="1"/>
  <c r="O96" i="97" s="1"/>
  <c r="O103" i="97" s="1"/>
  <c r="P96" i="97" s="1"/>
  <c r="P103" i="97" s="1"/>
  <c r="Q96" i="97" s="1"/>
  <c r="Q103" i="97" s="1"/>
  <c r="R96" i="97" s="1"/>
  <c r="R103" i="97" s="1"/>
  <c r="S96" i="97" s="1"/>
  <c r="S103" i="97" s="1"/>
  <c r="T96" i="97" s="1"/>
  <c r="T103" i="97" s="1"/>
  <c r="U96" i="97" s="1"/>
  <c r="U103" i="97" s="1"/>
  <c r="V96" i="97" s="1"/>
  <c r="V103" i="97" s="1"/>
  <c r="W96" i="97" s="1"/>
  <c r="W103" i="97" s="1"/>
  <c r="X96" i="97" s="1"/>
  <c r="X103" i="97" s="1"/>
  <c r="Y96" i="97" s="1"/>
  <c r="Y103" i="97" s="1"/>
  <c r="Z96" i="97" s="1"/>
  <c r="Z103" i="97" s="1"/>
  <c r="AA96" i="97" s="1"/>
  <c r="AA103" i="97" s="1"/>
  <c r="AB96" i="97" s="1"/>
  <c r="AB103" i="97" s="1"/>
  <c r="AC96" i="97" s="1"/>
  <c r="AC103" i="97" s="1"/>
  <c r="AD96" i="97" s="1"/>
  <c r="AD103" i="97" s="1"/>
  <c r="AE96" i="97" s="1"/>
  <c r="AE103" i="97" s="1"/>
  <c r="AF96" i="97" s="1"/>
  <c r="AF103" i="97" s="1"/>
  <c r="AG96" i="97" s="1"/>
  <c r="AG103" i="97" s="1"/>
  <c r="AH96" i="97" s="1"/>
  <c r="AH103" i="97" s="1"/>
  <c r="AI96" i="97" s="1"/>
  <c r="AI103" i="97" s="1"/>
  <c r="AJ96" i="97" s="1"/>
  <c r="AJ103" i="97" s="1"/>
  <c r="AK96" i="97" s="1"/>
  <c r="AK103" i="97" s="1"/>
  <c r="AL96" i="97" s="1"/>
  <c r="AL103" i="97" s="1"/>
  <c r="AM96" i="97" s="1"/>
  <c r="AM103" i="97" s="1"/>
  <c r="AN96" i="97" s="1"/>
  <c r="AN103" i="97" s="1"/>
  <c r="AO96" i="97" s="1"/>
  <c r="AO103" i="97" s="1"/>
  <c r="AP96" i="97" s="1"/>
  <c r="AP103" i="97" s="1"/>
  <c r="AQ96" i="97" s="1"/>
  <c r="AQ103" i="97" s="1"/>
  <c r="AR96" i="97" s="1"/>
  <c r="AR103" i="97" s="1"/>
  <c r="AS96" i="97" s="1"/>
  <c r="AS103" i="97" s="1"/>
  <c r="AT96" i="97" s="1"/>
  <c r="AT103" i="97" s="1"/>
  <c r="AU96" i="97" s="1"/>
  <c r="AU103" i="97" s="1"/>
  <c r="AV96" i="97" s="1"/>
  <c r="AV103" i="97" s="1"/>
  <c r="AW96" i="97" s="1"/>
  <c r="AW103" i="97" s="1"/>
  <c r="AX96" i="97" s="1"/>
  <c r="AX103" i="97" s="1"/>
  <c r="AY96" i="97" s="1"/>
  <c r="AY103" i="97" s="1"/>
  <c r="AZ96" i="97" s="1"/>
  <c r="AZ103" i="97" s="1"/>
  <c r="BA96" i="97" s="1"/>
  <c r="BA103" i="97" s="1"/>
  <c r="BB96" i="97" s="1"/>
  <c r="BB103" i="97" s="1"/>
  <c r="BC96" i="97" s="1"/>
  <c r="BC103" i="97" s="1"/>
  <c r="BD96" i="97" s="1"/>
  <c r="BD103" i="97" s="1"/>
  <c r="BE96" i="97" s="1"/>
  <c r="BE103" i="97" s="1"/>
  <c r="BF96" i="97" s="1"/>
  <c r="BF103" i="97" s="1"/>
  <c r="BG96" i="97" s="1"/>
  <c r="BG103" i="97" s="1"/>
  <c r="BH96" i="97" s="1"/>
  <c r="BH103" i="97" s="1"/>
  <c r="BI96" i="97" s="1"/>
  <c r="BI103" i="97" s="1"/>
  <c r="BJ96" i="97" s="1"/>
  <c r="BJ103" i="97" s="1"/>
  <c r="BK96" i="97" s="1"/>
  <c r="BK103" i="97" s="1"/>
  <c r="BL96" i="97" s="1"/>
  <c r="BL103" i="97" s="1"/>
  <c r="BM96" i="97" s="1"/>
  <c r="BM103" i="97" s="1"/>
  <c r="BN96" i="97" s="1"/>
  <c r="BN103" i="97" s="1"/>
  <c r="BO96" i="97" s="1"/>
  <c r="BO103" i="97" s="1"/>
  <c r="BP96" i="97" s="1"/>
  <c r="BP103" i="97" s="1"/>
  <c r="BQ96" i="97" s="1"/>
  <c r="BQ103" i="97" s="1"/>
  <c r="BR96" i="97" s="1"/>
  <c r="BR103" i="97" s="1"/>
  <c r="BS96" i="97" s="1"/>
  <c r="BS103" i="97" s="1"/>
  <c r="BT96" i="97" s="1"/>
  <c r="BT103" i="97" s="1"/>
  <c r="BU96" i="97" s="1"/>
  <c r="BU103" i="97" s="1"/>
  <c r="BV96" i="97" s="1"/>
  <c r="BV103" i="97" s="1"/>
  <c r="BW96" i="97" s="1"/>
  <c r="BW103" i="97" s="1"/>
  <c r="BX96" i="97" s="1"/>
  <c r="BX103" i="97" s="1"/>
  <c r="BY96" i="97" s="1"/>
  <c r="BY103" i="97" s="1"/>
  <c r="BZ96" i="97" s="1"/>
  <c r="BZ103" i="97" s="1"/>
  <c r="CA96" i="97" s="1"/>
  <c r="CA103" i="97" s="1"/>
  <c r="CB96" i="97" s="1"/>
  <c r="CB103" i="97" s="1"/>
  <c r="CC96" i="97" s="1"/>
  <c r="CC103" i="97" s="1"/>
  <c r="CD96" i="97" s="1"/>
  <c r="CD103" i="97" s="1"/>
  <c r="CE96" i="97" s="1"/>
  <c r="CE103" i="97" s="1"/>
  <c r="CF96" i="97" s="1"/>
  <c r="CF103" i="97" s="1"/>
  <c r="CG96" i="97" s="1"/>
  <c r="CG103" i="97" s="1"/>
  <c r="CH96" i="97" s="1"/>
  <c r="CH103" i="97" s="1"/>
  <c r="CI96" i="97" s="1"/>
  <c r="CI103" i="97" s="1"/>
  <c r="CJ111" i="97"/>
  <c r="CK111" i="97"/>
  <c r="CL111" i="97"/>
  <c r="CM111" i="97"/>
  <c r="CN111" i="97"/>
  <c r="CO111" i="97"/>
  <c r="CP111" i="97"/>
  <c r="CQ111" i="97"/>
  <c r="CR111" i="97"/>
  <c r="CT111" i="97"/>
  <c r="D112" i="97"/>
  <c r="E112" i="97"/>
  <c r="F112" i="97"/>
  <c r="G112" i="97"/>
  <c r="H112" i="97"/>
  <c r="I112" i="97"/>
  <c r="J112" i="97"/>
  <c r="K112" i="97"/>
  <c r="L112" i="97"/>
  <c r="M112" i="97"/>
  <c r="N112" i="97"/>
  <c r="O112" i="97"/>
  <c r="P112" i="97"/>
  <c r="Q112" i="97"/>
  <c r="R112" i="97"/>
  <c r="S112" i="97"/>
  <c r="T112" i="97"/>
  <c r="U112" i="97"/>
  <c r="V112" i="97"/>
  <c r="W112" i="97"/>
  <c r="X112" i="97"/>
  <c r="Y112" i="97"/>
  <c r="Z112" i="97"/>
  <c r="AA112" i="97"/>
  <c r="AB112" i="97"/>
  <c r="AC112" i="97"/>
  <c r="AD112" i="97"/>
  <c r="AE112" i="97"/>
  <c r="AF112" i="97"/>
  <c r="AG112" i="97"/>
  <c r="AH112" i="97"/>
  <c r="AI112" i="97"/>
  <c r="AJ112" i="97"/>
  <c r="AK112" i="97"/>
  <c r="AL112" i="97"/>
  <c r="AM112" i="97"/>
  <c r="AN112" i="97"/>
  <c r="AO112" i="97"/>
  <c r="AP112" i="97"/>
  <c r="AQ112" i="97"/>
  <c r="AR112" i="97"/>
  <c r="AS112" i="97"/>
  <c r="AT112" i="97"/>
  <c r="AU112" i="97"/>
  <c r="AV112" i="97"/>
  <c r="AW112" i="97"/>
  <c r="AX112" i="97"/>
  <c r="AY112" i="97"/>
  <c r="AZ112" i="97"/>
  <c r="BA112" i="97"/>
  <c r="BB112" i="97"/>
  <c r="BC112" i="97"/>
  <c r="BD112" i="97"/>
  <c r="BE112" i="97"/>
  <c r="BF112" i="97"/>
  <c r="BG112" i="97"/>
  <c r="BH112" i="97"/>
  <c r="BI112" i="97"/>
  <c r="BJ112" i="97"/>
  <c r="BK112" i="97"/>
  <c r="BL112" i="97"/>
  <c r="BM112" i="97"/>
  <c r="BN112" i="97"/>
  <c r="BO112" i="97"/>
  <c r="BP112" i="97"/>
  <c r="BQ112" i="97"/>
  <c r="BR112" i="97"/>
  <c r="BS112" i="97"/>
  <c r="BT112" i="97"/>
  <c r="BU112" i="97"/>
  <c r="BV112" i="97"/>
  <c r="BW112" i="97"/>
  <c r="BX112" i="97"/>
  <c r="BY112" i="97"/>
  <c r="BZ112" i="97"/>
  <c r="CA112" i="97"/>
  <c r="CB112" i="97"/>
  <c r="CC112" i="97"/>
  <c r="CD112" i="97"/>
  <c r="CE112" i="97"/>
  <c r="CF112" i="97"/>
  <c r="CG112" i="97"/>
  <c r="CH112" i="97"/>
  <c r="CI112" i="97"/>
  <c r="CJ112" i="97"/>
  <c r="CK112" i="97"/>
  <c r="CL112" i="97"/>
  <c r="CM112" i="97"/>
  <c r="CN112" i="97"/>
  <c r="CO112" i="97"/>
  <c r="CP112" i="97"/>
  <c r="CQ112" i="97"/>
  <c r="CR112" i="97"/>
  <c r="CT112" i="97"/>
  <c r="D113" i="97"/>
  <c r="E106" i="97" s="1"/>
  <c r="E113" i="97" s="1"/>
  <c r="F106" i="97" s="1"/>
  <c r="CJ121" i="97"/>
  <c r="CK121" i="97"/>
  <c r="CL121" i="97"/>
  <c r="CM121" i="97"/>
  <c r="CN121" i="97"/>
  <c r="CO121" i="97"/>
  <c r="CP121" i="97"/>
  <c r="CQ121" i="97"/>
  <c r="CR121" i="97"/>
  <c r="CT121" i="97"/>
  <c r="CU121" i="97"/>
  <c r="D122" i="97"/>
  <c r="E122" i="97"/>
  <c r="F122" i="97"/>
  <c r="G122" i="97"/>
  <c r="H122" i="97"/>
  <c r="I122" i="97"/>
  <c r="J122" i="97"/>
  <c r="K122" i="97"/>
  <c r="L122" i="97"/>
  <c r="M122" i="97"/>
  <c r="N122" i="97"/>
  <c r="O122" i="97"/>
  <c r="P122" i="97"/>
  <c r="Q122" i="97"/>
  <c r="R122" i="97"/>
  <c r="S122" i="97"/>
  <c r="T122" i="97"/>
  <c r="U122" i="97"/>
  <c r="V122" i="97"/>
  <c r="W122" i="97"/>
  <c r="X122" i="97"/>
  <c r="Y122" i="97"/>
  <c r="Z122" i="97"/>
  <c r="AA122" i="97"/>
  <c r="AB122" i="97"/>
  <c r="AC122" i="97"/>
  <c r="AD122" i="97"/>
  <c r="AE122" i="97"/>
  <c r="AF122" i="97"/>
  <c r="AG122" i="97"/>
  <c r="AH122" i="97"/>
  <c r="AI122" i="97"/>
  <c r="AJ122" i="97"/>
  <c r="AK122" i="97"/>
  <c r="AL122" i="97"/>
  <c r="AM122" i="97"/>
  <c r="AN122" i="97"/>
  <c r="AO122" i="97"/>
  <c r="AP122" i="97"/>
  <c r="AQ122" i="97"/>
  <c r="AR122" i="97"/>
  <c r="AS122" i="97"/>
  <c r="AT122" i="97"/>
  <c r="AU122" i="97"/>
  <c r="AV122" i="97"/>
  <c r="AW122" i="97"/>
  <c r="AX122" i="97"/>
  <c r="AY122" i="97"/>
  <c r="AZ122" i="97"/>
  <c r="BA122" i="97"/>
  <c r="BB122" i="97"/>
  <c r="BC122" i="97"/>
  <c r="BD122" i="97"/>
  <c r="BE122" i="97"/>
  <c r="BF122" i="97"/>
  <c r="BG122" i="97"/>
  <c r="BH122" i="97"/>
  <c r="BI122" i="97"/>
  <c r="BJ122" i="97"/>
  <c r="BK122" i="97"/>
  <c r="BL122" i="97"/>
  <c r="BM122" i="97"/>
  <c r="BN122" i="97"/>
  <c r="BO122" i="97"/>
  <c r="BP122" i="97"/>
  <c r="BQ122" i="97"/>
  <c r="BR122" i="97"/>
  <c r="BS122" i="97"/>
  <c r="BT122" i="97"/>
  <c r="BU122" i="97"/>
  <c r="BV122" i="97"/>
  <c r="BW122" i="97"/>
  <c r="BX122" i="97"/>
  <c r="BY122" i="97"/>
  <c r="BZ122" i="97"/>
  <c r="CA122" i="97"/>
  <c r="CB122" i="97"/>
  <c r="CC122" i="97"/>
  <c r="CD122" i="97"/>
  <c r="CE122" i="97"/>
  <c r="CF122" i="97"/>
  <c r="CG122" i="97"/>
  <c r="CH122" i="97"/>
  <c r="CI122" i="97"/>
  <c r="CJ122" i="97"/>
  <c r="CK122" i="97"/>
  <c r="CL122" i="97"/>
  <c r="CM122" i="97"/>
  <c r="CN122" i="97"/>
  <c r="CO122" i="97"/>
  <c r="CP122" i="97"/>
  <c r="CQ122" i="97"/>
  <c r="CR122" i="97"/>
  <c r="CT122" i="97"/>
  <c r="CU122" i="97"/>
  <c r="D123" i="97"/>
  <c r="E116" i="97" s="1"/>
  <c r="CJ131" i="97"/>
  <c r="CK131" i="97"/>
  <c r="CL131" i="97"/>
  <c r="CM131" i="97"/>
  <c r="CN131" i="97"/>
  <c r="CO131" i="97"/>
  <c r="CP131" i="97"/>
  <c r="CQ131" i="97"/>
  <c r="CR131" i="97"/>
  <c r="CT131" i="97"/>
  <c r="D132" i="97"/>
  <c r="E132" i="97"/>
  <c r="F132" i="97"/>
  <c r="G132" i="97"/>
  <c r="H132" i="97"/>
  <c r="I132" i="97"/>
  <c r="J132" i="97"/>
  <c r="K132" i="97"/>
  <c r="L132" i="97"/>
  <c r="M132" i="97"/>
  <c r="N132" i="97"/>
  <c r="O132" i="97"/>
  <c r="P132" i="97"/>
  <c r="Q132" i="97"/>
  <c r="R132" i="97"/>
  <c r="S132" i="97"/>
  <c r="T132" i="97"/>
  <c r="U132" i="97"/>
  <c r="V132" i="97"/>
  <c r="W132" i="97"/>
  <c r="X132" i="97"/>
  <c r="Y132" i="97"/>
  <c r="Z132" i="97"/>
  <c r="AA132" i="97"/>
  <c r="AB132" i="97"/>
  <c r="AC132" i="97"/>
  <c r="AD132" i="97"/>
  <c r="AE132" i="97"/>
  <c r="AF132" i="97"/>
  <c r="AG132" i="97"/>
  <c r="AH132" i="97"/>
  <c r="AI132" i="97"/>
  <c r="AJ132" i="97"/>
  <c r="AK132" i="97"/>
  <c r="AL132" i="97"/>
  <c r="AM132" i="97"/>
  <c r="AN132" i="97"/>
  <c r="AO132" i="97"/>
  <c r="AP132" i="97"/>
  <c r="AQ132" i="97"/>
  <c r="AR132" i="97"/>
  <c r="AS132" i="97"/>
  <c r="AT132" i="97"/>
  <c r="AU132" i="97"/>
  <c r="AV132" i="97"/>
  <c r="AW132" i="97"/>
  <c r="AX132" i="97"/>
  <c r="AY132" i="97"/>
  <c r="AZ132" i="97"/>
  <c r="BA132" i="97"/>
  <c r="BB132" i="97"/>
  <c r="BC132" i="97"/>
  <c r="BD132" i="97"/>
  <c r="BE132" i="97"/>
  <c r="BF132" i="97"/>
  <c r="BG132" i="97"/>
  <c r="BH132" i="97"/>
  <c r="BI132" i="97"/>
  <c r="BJ132" i="97"/>
  <c r="BK132" i="97"/>
  <c r="BL132" i="97"/>
  <c r="BM132" i="97"/>
  <c r="BN132" i="97"/>
  <c r="BO132" i="97"/>
  <c r="BP132" i="97"/>
  <c r="BQ132" i="97"/>
  <c r="BR132" i="97"/>
  <c r="BS132" i="97"/>
  <c r="BT132" i="97"/>
  <c r="BU132" i="97"/>
  <c r="BV132" i="97"/>
  <c r="BW132" i="97"/>
  <c r="BX132" i="97"/>
  <c r="BY132" i="97"/>
  <c r="BZ132" i="97"/>
  <c r="CA132" i="97"/>
  <c r="CB132" i="97"/>
  <c r="CC132" i="97"/>
  <c r="CD132" i="97"/>
  <c r="CE132" i="97"/>
  <c r="CF132" i="97"/>
  <c r="CG132" i="97"/>
  <c r="CH132" i="97"/>
  <c r="CI132" i="97"/>
  <c r="CJ132" i="97"/>
  <c r="CK132" i="97"/>
  <c r="CL132" i="97"/>
  <c r="CM132" i="97"/>
  <c r="CN132" i="97"/>
  <c r="CO132" i="97"/>
  <c r="CP132" i="97"/>
  <c r="CQ132" i="97"/>
  <c r="CR132" i="97"/>
  <c r="CT132" i="97"/>
  <c r="D133" i="97"/>
  <c r="E126" i="97" s="1"/>
  <c r="CJ141" i="97"/>
  <c r="CK141" i="97"/>
  <c r="CL141" i="97"/>
  <c r="CM141" i="97"/>
  <c r="CN141" i="97"/>
  <c r="CO141" i="97"/>
  <c r="CP141" i="97"/>
  <c r="CQ141" i="97"/>
  <c r="CR141" i="97"/>
  <c r="CT141" i="97"/>
  <c r="D142" i="97"/>
  <c r="E142" i="97"/>
  <c r="F142" i="97"/>
  <c r="G142" i="97"/>
  <c r="H142" i="97"/>
  <c r="I142" i="97"/>
  <c r="J142" i="97"/>
  <c r="K142" i="97"/>
  <c r="L142" i="97"/>
  <c r="M142" i="97"/>
  <c r="N142" i="97"/>
  <c r="O142" i="97"/>
  <c r="P142" i="97"/>
  <c r="Q142" i="97"/>
  <c r="R142" i="97"/>
  <c r="S142" i="97"/>
  <c r="T142" i="97"/>
  <c r="U142" i="97"/>
  <c r="V142" i="97"/>
  <c r="W142" i="97"/>
  <c r="X142" i="97"/>
  <c r="Y142" i="97"/>
  <c r="Z142" i="97"/>
  <c r="AA142" i="97"/>
  <c r="AB142" i="97"/>
  <c r="AC142" i="97"/>
  <c r="AD142" i="97"/>
  <c r="AE142" i="97"/>
  <c r="AF142" i="97"/>
  <c r="AG142" i="97"/>
  <c r="AH142" i="97"/>
  <c r="AI142" i="97"/>
  <c r="AJ142" i="97"/>
  <c r="AK142" i="97"/>
  <c r="AL142" i="97"/>
  <c r="AM142" i="97"/>
  <c r="AN142" i="97"/>
  <c r="AO142" i="97"/>
  <c r="AP142" i="97"/>
  <c r="AQ142" i="97"/>
  <c r="AR142" i="97"/>
  <c r="AS142" i="97"/>
  <c r="AT142" i="97"/>
  <c r="AU142" i="97"/>
  <c r="AV142" i="97"/>
  <c r="AW142" i="97"/>
  <c r="AX142" i="97"/>
  <c r="AY142" i="97"/>
  <c r="AZ142" i="97"/>
  <c r="BA142" i="97"/>
  <c r="BB142" i="97"/>
  <c r="BC142" i="97"/>
  <c r="BD142" i="97"/>
  <c r="BE142" i="97"/>
  <c r="BF142" i="97"/>
  <c r="BG142" i="97"/>
  <c r="BH142" i="97"/>
  <c r="BI142" i="97"/>
  <c r="BJ142" i="97"/>
  <c r="BK142" i="97"/>
  <c r="BL142" i="97"/>
  <c r="BM142" i="97"/>
  <c r="BN142" i="97"/>
  <c r="BO142" i="97"/>
  <c r="BP142" i="97"/>
  <c r="BQ142" i="97"/>
  <c r="BR142" i="97"/>
  <c r="BS142" i="97"/>
  <c r="BT142" i="97"/>
  <c r="BU142" i="97"/>
  <c r="BV142" i="97"/>
  <c r="BW142" i="97"/>
  <c r="BX142" i="97"/>
  <c r="BY142" i="97"/>
  <c r="BZ142" i="97"/>
  <c r="CA142" i="97"/>
  <c r="CB142" i="97"/>
  <c r="CC142" i="97"/>
  <c r="CD142" i="97"/>
  <c r="CE142" i="97"/>
  <c r="CF142" i="97"/>
  <c r="CG142" i="97"/>
  <c r="CH142" i="97"/>
  <c r="CI142" i="97"/>
  <c r="CJ142" i="97"/>
  <c r="CK142" i="97"/>
  <c r="CL142" i="97"/>
  <c r="CM142" i="97"/>
  <c r="CN142" i="97"/>
  <c r="CO142" i="97"/>
  <c r="CP142" i="97"/>
  <c r="CQ142" i="97"/>
  <c r="CR142" i="97"/>
  <c r="CT142" i="97"/>
  <c r="D143" i="97"/>
  <c r="E136" i="97" s="1"/>
  <c r="CJ150" i="97"/>
  <c r="CK150" i="97"/>
  <c r="CL150" i="97"/>
  <c r="CL151" i="97" s="1"/>
  <c r="CM150" i="97"/>
  <c r="CM151" i="97" s="1"/>
  <c r="CN150" i="97"/>
  <c r="CO150" i="97"/>
  <c r="CP150" i="97"/>
  <c r="CP151" i="97" s="1"/>
  <c r="CQ150" i="97"/>
  <c r="CQ151" i="97" s="1"/>
  <c r="CR150" i="97"/>
  <c r="CT150" i="97"/>
  <c r="D151" i="97"/>
  <c r="D152" i="97" s="1"/>
  <c r="E146" i="97" s="1"/>
  <c r="E151" i="97"/>
  <c r="F151" i="97"/>
  <c r="G151" i="97"/>
  <c r="H151" i="97"/>
  <c r="I151" i="97"/>
  <c r="J151" i="97"/>
  <c r="K151" i="97"/>
  <c r="L151" i="97"/>
  <c r="M151" i="97"/>
  <c r="N151" i="97"/>
  <c r="O151" i="97"/>
  <c r="P151" i="97"/>
  <c r="Q151" i="97"/>
  <c r="R151" i="97"/>
  <c r="S151" i="97"/>
  <c r="T151" i="97"/>
  <c r="U151" i="97"/>
  <c r="V151" i="97"/>
  <c r="W151" i="97"/>
  <c r="X151" i="97"/>
  <c r="Y151" i="97"/>
  <c r="Z151" i="97"/>
  <c r="AA151" i="97"/>
  <c r="AB151" i="97"/>
  <c r="AC151" i="97"/>
  <c r="AD151" i="97"/>
  <c r="AE151" i="97"/>
  <c r="AF151" i="97"/>
  <c r="AG151" i="97"/>
  <c r="AH151" i="97"/>
  <c r="AI151" i="97"/>
  <c r="AJ151" i="97"/>
  <c r="AK151" i="97"/>
  <c r="AL151" i="97"/>
  <c r="AM151" i="97"/>
  <c r="AN151" i="97"/>
  <c r="AO151" i="97"/>
  <c r="AP151" i="97"/>
  <c r="AQ151" i="97"/>
  <c r="AR151" i="97"/>
  <c r="AS151" i="97"/>
  <c r="AT151" i="97"/>
  <c r="AU151" i="97"/>
  <c r="AV151" i="97"/>
  <c r="AW151" i="97"/>
  <c r="AX151" i="97"/>
  <c r="AY151" i="97"/>
  <c r="AZ151" i="97"/>
  <c r="BA151" i="97"/>
  <c r="BB151" i="97"/>
  <c r="BC151" i="97"/>
  <c r="BD151" i="97"/>
  <c r="BE151" i="97"/>
  <c r="BF151" i="97"/>
  <c r="BG151" i="97"/>
  <c r="BH151" i="97"/>
  <c r="BI151" i="97"/>
  <c r="BJ151" i="97"/>
  <c r="BK151" i="97"/>
  <c r="BL151" i="97"/>
  <c r="BM151" i="97"/>
  <c r="BN151" i="97"/>
  <c r="BO151" i="97"/>
  <c r="BP151" i="97"/>
  <c r="BQ151" i="97"/>
  <c r="BR151" i="97"/>
  <c r="BS151" i="97"/>
  <c r="BT151" i="97"/>
  <c r="BU151" i="97"/>
  <c r="BV151" i="97"/>
  <c r="BW151" i="97"/>
  <c r="BX151" i="97"/>
  <c r="BY151" i="97"/>
  <c r="BZ151" i="97"/>
  <c r="CA151" i="97"/>
  <c r="CB151" i="97"/>
  <c r="CC151" i="97"/>
  <c r="CD151" i="97"/>
  <c r="CE151" i="97"/>
  <c r="CF151" i="97"/>
  <c r="CG151" i="97"/>
  <c r="CH151" i="97"/>
  <c r="CI151" i="97"/>
  <c r="CJ151" i="97"/>
  <c r="CK151" i="97"/>
  <c r="CN151" i="97"/>
  <c r="CO151" i="97"/>
  <c r="CR151" i="97"/>
  <c r="CT151" i="97"/>
  <c r="CX151" i="97"/>
  <c r="CY151" i="97"/>
  <c r="D162" i="97"/>
  <c r="E162" i="97"/>
  <c r="F162" i="97"/>
  <c r="G162" i="97"/>
  <c r="H162" i="97"/>
  <c r="I162" i="97"/>
  <c r="J162" i="97"/>
  <c r="K162" i="97"/>
  <c r="L162" i="97"/>
  <c r="M162" i="97"/>
  <c r="N162" i="97"/>
  <c r="O162" i="97"/>
  <c r="P162" i="97"/>
  <c r="Q162" i="97"/>
  <c r="R162" i="97"/>
  <c r="S162" i="97"/>
  <c r="T162" i="97"/>
  <c r="U162" i="97"/>
  <c r="V162" i="97"/>
  <c r="W162" i="97"/>
  <c r="X162" i="97"/>
  <c r="Y162" i="97"/>
  <c r="Z162" i="97"/>
  <c r="AA162" i="97"/>
  <c r="AB162" i="97"/>
  <c r="AC162" i="97"/>
  <c r="AD162" i="97"/>
  <c r="AE162" i="97"/>
  <c r="AF162" i="97"/>
  <c r="AG162" i="97"/>
  <c r="AH162" i="97"/>
  <c r="AI162" i="97"/>
  <c r="AJ162" i="97"/>
  <c r="AK162" i="97"/>
  <c r="AL162" i="97"/>
  <c r="AM162" i="97"/>
  <c r="AN162" i="97"/>
  <c r="AO162" i="97"/>
  <c r="AP162" i="97"/>
  <c r="AQ162" i="97"/>
  <c r="AR162" i="97"/>
  <c r="AS162" i="97"/>
  <c r="AT162" i="97"/>
  <c r="AU162" i="97"/>
  <c r="AV162" i="97"/>
  <c r="AW162" i="97"/>
  <c r="AX162" i="97"/>
  <c r="AY162" i="97"/>
  <c r="AZ162" i="97"/>
  <c r="BA162" i="97"/>
  <c r="BB162" i="97"/>
  <c r="BC162" i="97"/>
  <c r="BD162" i="97"/>
  <c r="BE162" i="97"/>
  <c r="BF162" i="97"/>
  <c r="BG162" i="97"/>
  <c r="BH162" i="97"/>
  <c r="BI162" i="97"/>
  <c r="BJ162" i="97"/>
  <c r="BK162" i="97"/>
  <c r="BL162" i="97"/>
  <c r="BM162" i="97"/>
  <c r="BN162" i="97"/>
  <c r="BO162" i="97"/>
  <c r="BP162" i="97"/>
  <c r="BQ162" i="97"/>
  <c r="BR162" i="97"/>
  <c r="BS162" i="97"/>
  <c r="BT162" i="97"/>
  <c r="BU162" i="97"/>
  <c r="BV162" i="97"/>
  <c r="BW162" i="97"/>
  <c r="BX162" i="97"/>
  <c r="BY162" i="97"/>
  <c r="BZ162" i="97"/>
  <c r="CA162" i="97"/>
  <c r="CB162" i="97"/>
  <c r="CC162" i="97"/>
  <c r="CD162" i="97"/>
  <c r="CE162" i="97"/>
  <c r="CF162" i="97"/>
  <c r="CG162" i="97"/>
  <c r="CH162" i="97"/>
  <c r="CI162" i="97"/>
  <c r="CJ162" i="97"/>
  <c r="CK162" i="97"/>
  <c r="CL162" i="97"/>
  <c r="CM162" i="97"/>
  <c r="CN162" i="97"/>
  <c r="CO162" i="97"/>
  <c r="CP162" i="97"/>
  <c r="CQ162" i="97"/>
  <c r="CR162" i="97"/>
  <c r="CS162" i="97"/>
  <c r="CT162" i="97"/>
  <c r="CU162" i="97"/>
  <c r="CV162" i="97"/>
  <c r="CW162" i="97"/>
  <c r="CX162" i="97"/>
  <c r="CY162" i="97"/>
  <c r="D163" i="97"/>
  <c r="E155" i="97" s="1"/>
  <c r="CJ170" i="97"/>
  <c r="CK170" i="97"/>
  <c r="CL170" i="97"/>
  <c r="CL171" i="97" s="1"/>
  <c r="CM170" i="97"/>
  <c r="CM171" i="97" s="1"/>
  <c r="CN170" i="97"/>
  <c r="CN171" i="97" s="1"/>
  <c r="CO170" i="97"/>
  <c r="CO171" i="97" s="1"/>
  <c r="CP170" i="97"/>
  <c r="CP171" i="97" s="1"/>
  <c r="CQ170" i="97"/>
  <c r="CQ171" i="97" s="1"/>
  <c r="CR170" i="97"/>
  <c r="CR171" i="97" s="1"/>
  <c r="CT170" i="97"/>
  <c r="CT171" i="97" s="1"/>
  <c r="CU170" i="97"/>
  <c r="CU171" i="97" s="1"/>
  <c r="D171" i="97"/>
  <c r="D172" i="97" s="1"/>
  <c r="E166" i="97" s="1"/>
  <c r="E171" i="97"/>
  <c r="F171" i="97"/>
  <c r="G171" i="97"/>
  <c r="H171" i="97"/>
  <c r="I171" i="97"/>
  <c r="J171" i="97"/>
  <c r="K171" i="97"/>
  <c r="L171" i="97"/>
  <c r="M171" i="97"/>
  <c r="N171" i="97"/>
  <c r="O171" i="97"/>
  <c r="P171" i="97"/>
  <c r="Q171" i="97"/>
  <c r="R171" i="97"/>
  <c r="S171" i="97"/>
  <c r="T171" i="97"/>
  <c r="U171" i="97"/>
  <c r="V171" i="97"/>
  <c r="W171" i="97"/>
  <c r="X171" i="97"/>
  <c r="Y171" i="97"/>
  <c r="Z171" i="97"/>
  <c r="AA171" i="97"/>
  <c r="AB171" i="97"/>
  <c r="AC171" i="97"/>
  <c r="AD171" i="97"/>
  <c r="AE171" i="97"/>
  <c r="AF171" i="97"/>
  <c r="AG171" i="97"/>
  <c r="AH171" i="97"/>
  <c r="AI171" i="97"/>
  <c r="AJ171" i="97"/>
  <c r="AK171" i="97"/>
  <c r="AL171" i="97"/>
  <c r="AM171" i="97"/>
  <c r="AN171" i="97"/>
  <c r="AO171" i="97"/>
  <c r="AP171" i="97"/>
  <c r="AQ171" i="97"/>
  <c r="AR171" i="97"/>
  <c r="AS171" i="97"/>
  <c r="AT171" i="97"/>
  <c r="AU171" i="97"/>
  <c r="AV171" i="97"/>
  <c r="AW171" i="97"/>
  <c r="AX171" i="97"/>
  <c r="AY171" i="97"/>
  <c r="AZ171" i="97"/>
  <c r="BA171" i="97"/>
  <c r="BB171" i="97"/>
  <c r="BC171" i="97"/>
  <c r="BD171" i="97"/>
  <c r="BE171" i="97"/>
  <c r="BF171" i="97"/>
  <c r="BG171" i="97"/>
  <c r="BH171" i="97"/>
  <c r="BI171" i="97"/>
  <c r="BJ171" i="97"/>
  <c r="BK171" i="97"/>
  <c r="BL171" i="97"/>
  <c r="BM171" i="97"/>
  <c r="BN171" i="97"/>
  <c r="BO171" i="97"/>
  <c r="BP171" i="97"/>
  <c r="BQ171" i="97"/>
  <c r="BR171" i="97"/>
  <c r="BS171" i="97"/>
  <c r="BT171" i="97"/>
  <c r="BU171" i="97"/>
  <c r="BV171" i="97"/>
  <c r="BW171" i="97"/>
  <c r="BX171" i="97"/>
  <c r="BY171" i="97"/>
  <c r="BZ171" i="97"/>
  <c r="CA171" i="97"/>
  <c r="CB171" i="97"/>
  <c r="CC171" i="97"/>
  <c r="CD171" i="97"/>
  <c r="CE171" i="97"/>
  <c r="CF171" i="97"/>
  <c r="CG171" i="97"/>
  <c r="CH171" i="97"/>
  <c r="CI171" i="97"/>
  <c r="CJ171" i="97"/>
  <c r="CK171" i="97"/>
  <c r="CX171" i="97"/>
  <c r="CY171" i="97"/>
  <c r="CJ179" i="97"/>
  <c r="CJ180" i="97" s="1"/>
  <c r="CK179" i="97"/>
  <c r="CK180" i="97" s="1"/>
  <c r="CL179" i="97"/>
  <c r="CM179" i="97"/>
  <c r="CM180" i="97" s="1"/>
  <c r="CN179" i="97"/>
  <c r="CN180" i="97" s="1"/>
  <c r="CO179" i="97"/>
  <c r="CO180" i="97" s="1"/>
  <c r="CP179" i="97"/>
  <c r="CP180" i="97" s="1"/>
  <c r="CQ179" i="97"/>
  <c r="CQ180" i="97" s="1"/>
  <c r="CR179" i="97"/>
  <c r="CR180" i="97" s="1"/>
  <c r="CT179" i="97"/>
  <c r="D180" i="97"/>
  <c r="D181" i="97" s="1"/>
  <c r="E175" i="97" s="1"/>
  <c r="E180" i="97"/>
  <c r="F180" i="97"/>
  <c r="G180" i="97"/>
  <c r="H180" i="97"/>
  <c r="I180" i="97"/>
  <c r="J180" i="97"/>
  <c r="K180" i="97"/>
  <c r="L180" i="97"/>
  <c r="M180" i="97"/>
  <c r="N180" i="97"/>
  <c r="O180" i="97"/>
  <c r="P180" i="97"/>
  <c r="Q180" i="97"/>
  <c r="R180" i="97"/>
  <c r="S180" i="97"/>
  <c r="T180" i="97"/>
  <c r="U180" i="97"/>
  <c r="V180" i="97"/>
  <c r="W180" i="97"/>
  <c r="X180" i="97"/>
  <c r="Y180" i="97"/>
  <c r="Z180" i="97"/>
  <c r="AA180" i="97"/>
  <c r="AB180" i="97"/>
  <c r="AC180" i="97"/>
  <c r="AD180" i="97"/>
  <c r="AE180" i="97"/>
  <c r="AF180" i="97"/>
  <c r="AG180" i="97"/>
  <c r="AH180" i="97"/>
  <c r="AI180" i="97"/>
  <c r="AJ180" i="97"/>
  <c r="AK180" i="97"/>
  <c r="AL180" i="97"/>
  <c r="AM180" i="97"/>
  <c r="AN180" i="97"/>
  <c r="AO180" i="97"/>
  <c r="AP180" i="97"/>
  <c r="AQ180" i="97"/>
  <c r="AR180" i="97"/>
  <c r="AS180" i="97"/>
  <c r="AT180" i="97"/>
  <c r="AU180" i="97"/>
  <c r="AV180" i="97"/>
  <c r="AW180" i="97"/>
  <c r="AX180" i="97"/>
  <c r="AY180" i="97"/>
  <c r="AZ180" i="97"/>
  <c r="BA180" i="97"/>
  <c r="BB180" i="97"/>
  <c r="BC180" i="97"/>
  <c r="BD180" i="97"/>
  <c r="BE180" i="97"/>
  <c r="BF180" i="97"/>
  <c r="BG180" i="97"/>
  <c r="BH180" i="97"/>
  <c r="BI180" i="97"/>
  <c r="BJ180" i="97"/>
  <c r="BK180" i="97"/>
  <c r="BL180" i="97"/>
  <c r="BM180" i="97"/>
  <c r="BN180" i="97"/>
  <c r="BO180" i="97"/>
  <c r="BP180" i="97"/>
  <c r="BQ180" i="97"/>
  <c r="BR180" i="97"/>
  <c r="BS180" i="97"/>
  <c r="BT180" i="97"/>
  <c r="BU180" i="97"/>
  <c r="BV180" i="97"/>
  <c r="BW180" i="97"/>
  <c r="BX180" i="97"/>
  <c r="BY180" i="97"/>
  <c r="BZ180" i="97"/>
  <c r="CA180" i="97"/>
  <c r="CB180" i="97"/>
  <c r="CC180" i="97"/>
  <c r="CD180" i="97"/>
  <c r="CE180" i="97"/>
  <c r="CF180" i="97"/>
  <c r="CG180" i="97"/>
  <c r="CH180" i="97"/>
  <c r="CI180" i="97"/>
  <c r="CL180" i="97"/>
  <c r="CT180" i="97"/>
  <c r="CX180" i="97"/>
  <c r="CY180" i="97"/>
  <c r="CJ188" i="97"/>
  <c r="CK188" i="97"/>
  <c r="CL188" i="97"/>
  <c r="CL189" i="97" s="1"/>
  <c r="CM188" i="97"/>
  <c r="CM189" i="97" s="1"/>
  <c r="CN188" i="97"/>
  <c r="CN189" i="97" s="1"/>
  <c r="CO188" i="97"/>
  <c r="CO189" i="97" s="1"/>
  <c r="CP188" i="97"/>
  <c r="CP189" i="97" s="1"/>
  <c r="CQ188" i="97"/>
  <c r="CQ189" i="97" s="1"/>
  <c r="CR188" i="97"/>
  <c r="CR189" i="97" s="1"/>
  <c r="CT188" i="97"/>
  <c r="CT189" i="97" s="1"/>
  <c r="CU188" i="97"/>
  <c r="CU189" i="97" s="1"/>
  <c r="D189" i="97"/>
  <c r="D190" i="97" s="1"/>
  <c r="E184" i="97" s="1"/>
  <c r="E189" i="97"/>
  <c r="F189" i="97"/>
  <c r="G189" i="97"/>
  <c r="H189" i="97"/>
  <c r="I189" i="97"/>
  <c r="J189" i="97"/>
  <c r="K189" i="97"/>
  <c r="L189" i="97"/>
  <c r="M189" i="97"/>
  <c r="N189" i="97"/>
  <c r="O189" i="97"/>
  <c r="P189" i="97"/>
  <c r="Q189" i="97"/>
  <c r="R189" i="97"/>
  <c r="S189" i="97"/>
  <c r="T189" i="97"/>
  <c r="U189" i="97"/>
  <c r="V189" i="97"/>
  <c r="W189" i="97"/>
  <c r="X189" i="97"/>
  <c r="Y189" i="97"/>
  <c r="Z189" i="97"/>
  <c r="AA189" i="97"/>
  <c r="AB189" i="97"/>
  <c r="AC189" i="97"/>
  <c r="AD189" i="97"/>
  <c r="AE189" i="97"/>
  <c r="AF189" i="97"/>
  <c r="AG189" i="97"/>
  <c r="AH189" i="97"/>
  <c r="AI189" i="97"/>
  <c r="AJ189" i="97"/>
  <c r="AK189" i="97"/>
  <c r="AL189" i="97"/>
  <c r="AM189" i="97"/>
  <c r="AN189" i="97"/>
  <c r="AO189" i="97"/>
  <c r="AP189" i="97"/>
  <c r="AQ189" i="97"/>
  <c r="AR189" i="97"/>
  <c r="AS189" i="97"/>
  <c r="AT189" i="97"/>
  <c r="AU189" i="97"/>
  <c r="AV189" i="97"/>
  <c r="AW189" i="97"/>
  <c r="AX189" i="97"/>
  <c r="AY189" i="97"/>
  <c r="AZ189" i="97"/>
  <c r="BA189" i="97"/>
  <c r="BB189" i="97"/>
  <c r="BC189" i="97"/>
  <c r="BD189" i="97"/>
  <c r="BE189" i="97"/>
  <c r="BF189" i="97"/>
  <c r="BG189" i="97"/>
  <c r="BH189" i="97"/>
  <c r="BI189" i="97"/>
  <c r="BJ189" i="97"/>
  <c r="BK189" i="97"/>
  <c r="BL189" i="97"/>
  <c r="BM189" i="97"/>
  <c r="BN189" i="97"/>
  <c r="BO189" i="97"/>
  <c r="BP189" i="97"/>
  <c r="BQ189" i="97"/>
  <c r="BR189" i="97"/>
  <c r="BS189" i="97"/>
  <c r="BT189" i="97"/>
  <c r="BU189" i="97"/>
  <c r="BV189" i="97"/>
  <c r="BW189" i="97"/>
  <c r="BX189" i="97"/>
  <c r="BY189" i="97"/>
  <c r="BZ189" i="97"/>
  <c r="CA189" i="97"/>
  <c r="CB189" i="97"/>
  <c r="CC189" i="97"/>
  <c r="CD189" i="97"/>
  <c r="CE189" i="97"/>
  <c r="CF189" i="97"/>
  <c r="CG189" i="97"/>
  <c r="CH189" i="97"/>
  <c r="CI189" i="97"/>
  <c r="CJ189" i="97"/>
  <c r="CK189" i="97"/>
  <c r="CX189" i="97"/>
  <c r="CY189" i="97"/>
  <c r="CJ197" i="97"/>
  <c r="CJ198" i="97" s="1"/>
  <c r="CK197" i="97"/>
  <c r="CK198" i="97" s="1"/>
  <c r="CL197" i="97"/>
  <c r="CL198" i="97" s="1"/>
  <c r="CM197" i="97"/>
  <c r="CN197" i="97"/>
  <c r="CN198" i="97" s="1"/>
  <c r="CO197" i="97"/>
  <c r="CO198" i="97" s="1"/>
  <c r="CP197" i="97"/>
  <c r="CP198" i="97" s="1"/>
  <c r="CQ197" i="97"/>
  <c r="CQ198" i="97" s="1"/>
  <c r="CR197" i="97"/>
  <c r="CR198" i="97" s="1"/>
  <c r="CT197" i="97"/>
  <c r="CT198" i="97" s="1"/>
  <c r="D198" i="97"/>
  <c r="D199" i="97" s="1"/>
  <c r="E193" i="97" s="1"/>
  <c r="E198" i="97"/>
  <c r="F198" i="97"/>
  <c r="G198" i="97"/>
  <c r="H198" i="97"/>
  <c r="I198" i="97"/>
  <c r="J198" i="97"/>
  <c r="K198" i="97"/>
  <c r="L198" i="97"/>
  <c r="M198" i="97"/>
  <c r="N198" i="97"/>
  <c r="O198" i="97"/>
  <c r="P198" i="97"/>
  <c r="Q198" i="97"/>
  <c r="R198" i="97"/>
  <c r="S198" i="97"/>
  <c r="T198" i="97"/>
  <c r="U198" i="97"/>
  <c r="V198" i="97"/>
  <c r="W198" i="97"/>
  <c r="X198" i="97"/>
  <c r="Y198" i="97"/>
  <c r="Z198" i="97"/>
  <c r="AA198" i="97"/>
  <c r="AB198" i="97"/>
  <c r="AC198" i="97"/>
  <c r="AD198" i="97"/>
  <c r="AE198" i="97"/>
  <c r="AF198" i="97"/>
  <c r="AG198" i="97"/>
  <c r="AH198" i="97"/>
  <c r="AI198" i="97"/>
  <c r="AJ198" i="97"/>
  <c r="AK198" i="97"/>
  <c r="AL198" i="97"/>
  <c r="AM198" i="97"/>
  <c r="AN198" i="97"/>
  <c r="AO198" i="97"/>
  <c r="AP198" i="97"/>
  <c r="AQ198" i="97"/>
  <c r="AR198" i="97"/>
  <c r="AS198" i="97"/>
  <c r="AT198" i="97"/>
  <c r="AU198" i="97"/>
  <c r="AV198" i="97"/>
  <c r="AW198" i="97"/>
  <c r="AX198" i="97"/>
  <c r="AY198" i="97"/>
  <c r="AZ198" i="97"/>
  <c r="BA198" i="97"/>
  <c r="BB198" i="97"/>
  <c r="BC198" i="97"/>
  <c r="BD198" i="97"/>
  <c r="BE198" i="97"/>
  <c r="BF198" i="97"/>
  <c r="BG198" i="97"/>
  <c r="BH198" i="97"/>
  <c r="BI198" i="97"/>
  <c r="BJ198" i="97"/>
  <c r="BK198" i="97"/>
  <c r="BL198" i="97"/>
  <c r="BM198" i="97"/>
  <c r="BN198" i="97"/>
  <c r="BO198" i="97"/>
  <c r="BP198" i="97"/>
  <c r="BQ198" i="97"/>
  <c r="BR198" i="97"/>
  <c r="BS198" i="97"/>
  <c r="BT198" i="97"/>
  <c r="BU198" i="97"/>
  <c r="BV198" i="97"/>
  <c r="BW198" i="97"/>
  <c r="BX198" i="97"/>
  <c r="BY198" i="97"/>
  <c r="BZ198" i="97"/>
  <c r="CA198" i="97"/>
  <c r="CB198" i="97"/>
  <c r="CC198" i="97"/>
  <c r="CD198" i="97"/>
  <c r="CE198" i="97"/>
  <c r="CF198" i="97"/>
  <c r="CG198" i="97"/>
  <c r="CH198" i="97"/>
  <c r="CI198" i="97"/>
  <c r="CM198" i="97"/>
  <c r="CX198" i="97"/>
  <c r="CY198" i="97"/>
  <c r="CJ207" i="97"/>
  <c r="CK207" i="97"/>
  <c r="CL207" i="97"/>
  <c r="CL208" i="97" s="1"/>
  <c r="CM207" i="97"/>
  <c r="CM208" i="97" s="1"/>
  <c r="CN207" i="97"/>
  <c r="CN208" i="97" s="1"/>
  <c r="CO207" i="97"/>
  <c r="CO208" i="97" s="1"/>
  <c r="CP207" i="97"/>
  <c r="CP208" i="97" s="1"/>
  <c r="CQ207" i="97"/>
  <c r="CQ208" i="97" s="1"/>
  <c r="CR207" i="97"/>
  <c r="CR208" i="97" s="1"/>
  <c r="CT207" i="97"/>
  <c r="CT208" i="97" s="1"/>
  <c r="D208" i="97"/>
  <c r="D209" i="97" s="1"/>
  <c r="E202" i="97" s="1"/>
  <c r="E208" i="97"/>
  <c r="F208" i="97"/>
  <c r="G208" i="97"/>
  <c r="H208" i="97"/>
  <c r="I208" i="97"/>
  <c r="J208" i="97"/>
  <c r="K208" i="97"/>
  <c r="L208" i="97"/>
  <c r="M208" i="97"/>
  <c r="N208" i="97"/>
  <c r="O208" i="97"/>
  <c r="P208" i="97"/>
  <c r="Q208" i="97"/>
  <c r="R208" i="97"/>
  <c r="S208" i="97"/>
  <c r="T208" i="97"/>
  <c r="U208" i="97"/>
  <c r="V208" i="97"/>
  <c r="W208" i="97"/>
  <c r="X208" i="97"/>
  <c r="Y208" i="97"/>
  <c r="Z208" i="97"/>
  <c r="AA208" i="97"/>
  <c r="AB208" i="97"/>
  <c r="AC208" i="97"/>
  <c r="AD208" i="97"/>
  <c r="AE208" i="97"/>
  <c r="AF208" i="97"/>
  <c r="AG208" i="97"/>
  <c r="AH208" i="97"/>
  <c r="AI208" i="97"/>
  <c r="AJ208" i="97"/>
  <c r="AK208" i="97"/>
  <c r="AL208" i="97"/>
  <c r="AM208" i="97"/>
  <c r="AN208" i="97"/>
  <c r="AO208" i="97"/>
  <c r="AP208" i="97"/>
  <c r="AQ208" i="97"/>
  <c r="AR208" i="97"/>
  <c r="AS208" i="97"/>
  <c r="AT208" i="97"/>
  <c r="AU208" i="97"/>
  <c r="AV208" i="97"/>
  <c r="AW208" i="97"/>
  <c r="AX208" i="97"/>
  <c r="AY208" i="97"/>
  <c r="AZ208" i="97"/>
  <c r="BA208" i="97"/>
  <c r="BB208" i="97"/>
  <c r="BC208" i="97"/>
  <c r="BD208" i="97"/>
  <c r="BE208" i="97"/>
  <c r="BF208" i="97"/>
  <c r="BG208" i="97"/>
  <c r="BH208" i="97"/>
  <c r="BI208" i="97"/>
  <c r="BJ208" i="97"/>
  <c r="BK208" i="97"/>
  <c r="BL208" i="97"/>
  <c r="BM208" i="97"/>
  <c r="BN208" i="97"/>
  <c r="BO208" i="97"/>
  <c r="BP208" i="97"/>
  <c r="BQ208" i="97"/>
  <c r="BR208" i="97"/>
  <c r="BS208" i="97"/>
  <c r="BT208" i="97"/>
  <c r="BU208" i="97"/>
  <c r="BV208" i="97"/>
  <c r="BW208" i="97"/>
  <c r="BX208" i="97"/>
  <c r="BY208" i="97"/>
  <c r="BZ208" i="97"/>
  <c r="CA208" i="97"/>
  <c r="CB208" i="97"/>
  <c r="CC208" i="97"/>
  <c r="CD208" i="97"/>
  <c r="CE208" i="97"/>
  <c r="CF208" i="97"/>
  <c r="CG208" i="97"/>
  <c r="CH208" i="97"/>
  <c r="CI208" i="97"/>
  <c r="CJ208" i="97"/>
  <c r="CK208" i="97"/>
  <c r="CX208" i="97"/>
  <c r="CY208" i="97"/>
  <c r="D216" i="97"/>
  <c r="E216" i="97"/>
  <c r="F216" i="97"/>
  <c r="G216" i="97"/>
  <c r="H216" i="97"/>
  <c r="I216" i="97"/>
  <c r="J216" i="97"/>
  <c r="K216" i="97"/>
  <c r="L216" i="97"/>
  <c r="M216" i="97"/>
  <c r="N216" i="97"/>
  <c r="O216" i="97"/>
  <c r="P216" i="97"/>
  <c r="Q216" i="97"/>
  <c r="R216" i="97"/>
  <c r="S216" i="97"/>
  <c r="T216" i="97"/>
  <c r="U216" i="97"/>
  <c r="V216" i="97"/>
  <c r="W216" i="97"/>
  <c r="X216" i="97"/>
  <c r="Y216" i="97"/>
  <c r="Z216" i="97"/>
  <c r="AA216" i="97"/>
  <c r="AB216" i="97"/>
  <c r="AC216" i="97"/>
  <c r="AD216" i="97"/>
  <c r="AE216" i="97"/>
  <c r="AF216" i="97"/>
  <c r="AG216" i="97"/>
  <c r="AH216" i="97"/>
  <c r="AI216" i="97"/>
  <c r="AJ216" i="97"/>
  <c r="AK216" i="97"/>
  <c r="AL216" i="97"/>
  <c r="AM216" i="97"/>
  <c r="AN216" i="97"/>
  <c r="AO216" i="97"/>
  <c r="AP216" i="97"/>
  <c r="AQ216" i="97"/>
  <c r="AR216" i="97"/>
  <c r="AS216" i="97"/>
  <c r="AT216" i="97"/>
  <c r="AU216" i="97"/>
  <c r="AV216" i="97"/>
  <c r="AW216" i="97"/>
  <c r="AX216" i="97"/>
  <c r="AY216" i="97"/>
  <c r="AZ216" i="97"/>
  <c r="BA216" i="97"/>
  <c r="BB216" i="97"/>
  <c r="BC216" i="97"/>
  <c r="BD216" i="97"/>
  <c r="BE216" i="97"/>
  <c r="BF216" i="97"/>
  <c r="BG216" i="97"/>
  <c r="BH216" i="97"/>
  <c r="BI216" i="97"/>
  <c r="BJ216" i="97"/>
  <c r="BK216" i="97"/>
  <c r="BL216" i="97"/>
  <c r="BM216" i="97"/>
  <c r="BN216" i="97"/>
  <c r="BO216" i="97"/>
  <c r="BP216" i="97"/>
  <c r="BQ216" i="97"/>
  <c r="BR216" i="97"/>
  <c r="BS216" i="97"/>
  <c r="BT216" i="97"/>
  <c r="BU216" i="97"/>
  <c r="BV216" i="97"/>
  <c r="BW216" i="97"/>
  <c r="BX216" i="97"/>
  <c r="BY216" i="97"/>
  <c r="BZ216" i="97"/>
  <c r="CA216" i="97"/>
  <c r="CB216" i="97"/>
  <c r="CC216" i="97"/>
  <c r="CD216" i="97"/>
  <c r="CE216" i="97"/>
  <c r="CF216" i="97"/>
  <c r="CG216" i="97"/>
  <c r="CH216" i="97"/>
  <c r="CI216" i="97"/>
  <c r="CJ216" i="97"/>
  <c r="CK216" i="97"/>
  <c r="CL216" i="97"/>
  <c r="CM216" i="97"/>
  <c r="CN216" i="97"/>
  <c r="CO216" i="97"/>
  <c r="CP216" i="97"/>
  <c r="CQ216" i="97"/>
  <c r="CR216" i="97"/>
  <c r="CS216" i="97"/>
  <c r="CT216" i="97"/>
  <c r="CU216" i="97"/>
  <c r="CV216" i="97"/>
  <c r="CW216" i="97"/>
  <c r="CX216" i="97"/>
  <c r="CY216" i="97"/>
  <c r="D217" i="97"/>
  <c r="E212" i="97" s="1"/>
  <c r="CJ225" i="97"/>
  <c r="CJ226" i="97" s="1"/>
  <c r="CK225" i="97"/>
  <c r="CK226" i="97" s="1"/>
  <c r="CL225" i="97"/>
  <c r="CM225" i="97"/>
  <c r="CN225" i="97"/>
  <c r="CN226" i="97" s="1"/>
  <c r="CO225" i="97"/>
  <c r="CO226" i="97" s="1"/>
  <c r="CP225" i="97"/>
  <c r="CP226" i="97" s="1"/>
  <c r="CQ225" i="97"/>
  <c r="CQ226" i="97" s="1"/>
  <c r="CR225" i="97"/>
  <c r="CR226" i="97" s="1"/>
  <c r="CS225" i="97"/>
  <c r="CS226" i="97" s="1"/>
  <c r="CT225" i="97"/>
  <c r="CT226" i="97" s="1"/>
  <c r="CU225" i="97"/>
  <c r="CU226" i="97" s="1"/>
  <c r="CV225" i="97"/>
  <c r="CV226" i="97" s="1"/>
  <c r="D226" i="97"/>
  <c r="D227" i="97" s="1"/>
  <c r="E220" i="97" s="1"/>
  <c r="E226" i="97"/>
  <c r="F226" i="97"/>
  <c r="G226" i="97"/>
  <c r="H226" i="97"/>
  <c r="I226" i="97"/>
  <c r="J226" i="97"/>
  <c r="K226" i="97"/>
  <c r="L226" i="97"/>
  <c r="M226" i="97"/>
  <c r="N226" i="97"/>
  <c r="O226" i="97"/>
  <c r="P226" i="97"/>
  <c r="Q226" i="97"/>
  <c r="R226" i="97"/>
  <c r="S226" i="97"/>
  <c r="T226" i="97"/>
  <c r="U226" i="97"/>
  <c r="V226" i="97"/>
  <c r="W226" i="97"/>
  <c r="X226" i="97"/>
  <c r="Y226" i="97"/>
  <c r="Z226" i="97"/>
  <c r="AA226" i="97"/>
  <c r="AB226" i="97"/>
  <c r="AC226" i="97"/>
  <c r="AD226" i="97"/>
  <c r="AE226" i="97"/>
  <c r="AF226" i="97"/>
  <c r="AG226" i="97"/>
  <c r="AH226" i="97"/>
  <c r="AI226" i="97"/>
  <c r="AJ226" i="97"/>
  <c r="AK226" i="97"/>
  <c r="AL226" i="97"/>
  <c r="AM226" i="97"/>
  <c r="AN226" i="97"/>
  <c r="AO226" i="97"/>
  <c r="AP226" i="97"/>
  <c r="AQ226" i="97"/>
  <c r="AR226" i="97"/>
  <c r="AS226" i="97"/>
  <c r="AT226" i="97"/>
  <c r="AU226" i="97"/>
  <c r="AV226" i="97"/>
  <c r="AW226" i="97"/>
  <c r="AX226" i="97"/>
  <c r="AY226" i="97"/>
  <c r="AZ226" i="97"/>
  <c r="BA226" i="97"/>
  <c r="BB226" i="97"/>
  <c r="BC226" i="97"/>
  <c r="BD226" i="97"/>
  <c r="BE226" i="97"/>
  <c r="BF226" i="97"/>
  <c r="BG226" i="97"/>
  <c r="BH226" i="97"/>
  <c r="BI226" i="97"/>
  <c r="BJ226" i="97"/>
  <c r="BK226" i="97"/>
  <c r="BL226" i="97"/>
  <c r="BM226" i="97"/>
  <c r="BN226" i="97"/>
  <c r="BO226" i="97"/>
  <c r="BP226" i="97"/>
  <c r="BQ226" i="97"/>
  <c r="BR226" i="97"/>
  <c r="BS226" i="97"/>
  <c r="BT226" i="97"/>
  <c r="BU226" i="97"/>
  <c r="BV226" i="97"/>
  <c r="BW226" i="97"/>
  <c r="BX226" i="97"/>
  <c r="BY226" i="97"/>
  <c r="BZ226" i="97"/>
  <c r="CA226" i="97"/>
  <c r="CB226" i="97"/>
  <c r="CC226" i="97"/>
  <c r="CD226" i="97"/>
  <c r="CE226" i="97"/>
  <c r="CF226" i="97"/>
  <c r="CG226" i="97"/>
  <c r="CH226" i="97"/>
  <c r="CI226" i="97"/>
  <c r="CL226" i="97"/>
  <c r="CM226" i="97"/>
  <c r="CX226" i="97"/>
  <c r="CY226" i="97"/>
  <c r="D237" i="97"/>
  <c r="E237" i="97"/>
  <c r="F237" i="97"/>
  <c r="G237" i="97"/>
  <c r="H237" i="97"/>
  <c r="I237" i="97"/>
  <c r="J237" i="97"/>
  <c r="K237" i="97"/>
  <c r="L237" i="97"/>
  <c r="M237" i="97"/>
  <c r="N237" i="97"/>
  <c r="O237" i="97"/>
  <c r="P237" i="97"/>
  <c r="Q237" i="97"/>
  <c r="R237" i="97"/>
  <c r="S237" i="97"/>
  <c r="T237" i="97"/>
  <c r="U237" i="97"/>
  <c r="V237" i="97"/>
  <c r="W237" i="97"/>
  <c r="X237" i="97"/>
  <c r="Y237" i="97"/>
  <c r="Z237" i="97"/>
  <c r="AA237" i="97"/>
  <c r="AB237" i="97"/>
  <c r="AC237" i="97"/>
  <c r="AD237" i="97"/>
  <c r="AE237" i="97"/>
  <c r="AF237" i="97"/>
  <c r="AG237" i="97"/>
  <c r="AH237" i="97"/>
  <c r="AI237" i="97"/>
  <c r="AJ237" i="97"/>
  <c r="AK237" i="97"/>
  <c r="AL237" i="97"/>
  <c r="AM237" i="97"/>
  <c r="AN237" i="97"/>
  <c r="AO237" i="97"/>
  <c r="AP237" i="97"/>
  <c r="AQ237" i="97"/>
  <c r="AR237" i="97"/>
  <c r="AS237" i="97"/>
  <c r="AT237" i="97"/>
  <c r="AU237" i="97"/>
  <c r="AV237" i="97"/>
  <c r="AW237" i="97"/>
  <c r="AX237" i="97"/>
  <c r="AY237" i="97"/>
  <c r="AZ237" i="97"/>
  <c r="BA237" i="97"/>
  <c r="BB237" i="97"/>
  <c r="BC237" i="97"/>
  <c r="BD237" i="97"/>
  <c r="BE237" i="97"/>
  <c r="BF237" i="97"/>
  <c r="BG237" i="97"/>
  <c r="BH237" i="97"/>
  <c r="BI237" i="97"/>
  <c r="BJ237" i="97"/>
  <c r="BK237" i="97"/>
  <c r="BL237" i="97"/>
  <c r="BM237" i="97"/>
  <c r="BN237" i="97"/>
  <c r="BO237" i="97"/>
  <c r="BP237" i="97"/>
  <c r="BQ237" i="97"/>
  <c r="BR237" i="97"/>
  <c r="BS237" i="97"/>
  <c r="BT237" i="97"/>
  <c r="BU237" i="97"/>
  <c r="BV237" i="97"/>
  <c r="BW237" i="97"/>
  <c r="BX237" i="97"/>
  <c r="BY237" i="97"/>
  <c r="BZ237" i="97"/>
  <c r="CA237" i="97"/>
  <c r="CB237" i="97"/>
  <c r="CC237" i="97"/>
  <c r="CD237" i="97"/>
  <c r="CE237" i="97"/>
  <c r="CF237" i="97"/>
  <c r="CG237" i="97"/>
  <c r="CH237" i="97"/>
  <c r="CI237" i="97"/>
  <c r="CJ237" i="97"/>
  <c r="CK237" i="97"/>
  <c r="CL237" i="97"/>
  <c r="CM237" i="97"/>
  <c r="CN237" i="97"/>
  <c r="CO237" i="97"/>
  <c r="CP237" i="97"/>
  <c r="CQ237" i="97"/>
  <c r="CR237" i="97"/>
  <c r="CS237" i="97"/>
  <c r="CT237" i="97"/>
  <c r="CU237" i="97"/>
  <c r="CV237" i="97"/>
  <c r="CW237" i="97"/>
  <c r="CX237" i="97"/>
  <c r="CY237" i="97"/>
  <c r="D238" i="97"/>
  <c r="E230" i="97" s="1"/>
  <c r="CJ245" i="97"/>
  <c r="CJ246" i="97" s="1"/>
  <c r="CK245" i="97"/>
  <c r="CL245" i="97"/>
  <c r="CL246" i="97" s="1"/>
  <c r="CM245" i="97"/>
  <c r="CM246" i="97" s="1"/>
  <c r="CN245" i="97"/>
  <c r="CN246" i="97" s="1"/>
  <c r="CO245" i="97"/>
  <c r="CO246" i="97" s="1"/>
  <c r="CP245" i="97"/>
  <c r="CP246" i="97" s="1"/>
  <c r="CQ245" i="97"/>
  <c r="CQ246" i="97" s="1"/>
  <c r="CR245" i="97"/>
  <c r="CR246" i="97" s="1"/>
  <c r="CS245" i="97"/>
  <c r="CS246" i="97" s="1"/>
  <c r="CT245" i="97"/>
  <c r="CT246" i="97" s="1"/>
  <c r="CU245" i="97"/>
  <c r="CU246" i="97" s="1"/>
  <c r="CV245" i="97"/>
  <c r="CV246" i="97" s="1"/>
  <c r="CW245" i="97"/>
  <c r="CW246" i="97" s="1"/>
  <c r="D246" i="97"/>
  <c r="D247" i="97" s="1"/>
  <c r="E241" i="97" s="1"/>
  <c r="E246" i="97"/>
  <c r="F246" i="97"/>
  <c r="G246" i="97"/>
  <c r="H246" i="97"/>
  <c r="I246" i="97"/>
  <c r="J246" i="97"/>
  <c r="K246" i="97"/>
  <c r="L246" i="97"/>
  <c r="M246" i="97"/>
  <c r="N246" i="97"/>
  <c r="O246" i="97"/>
  <c r="P246" i="97"/>
  <c r="Q246" i="97"/>
  <c r="R246" i="97"/>
  <c r="S246" i="97"/>
  <c r="T246" i="97"/>
  <c r="U246" i="97"/>
  <c r="V246" i="97"/>
  <c r="W246" i="97"/>
  <c r="X246" i="97"/>
  <c r="Y246" i="97"/>
  <c r="Z246" i="97"/>
  <c r="AA246" i="97"/>
  <c r="AB246" i="97"/>
  <c r="AC246" i="97"/>
  <c r="AD246" i="97"/>
  <c r="AE246" i="97"/>
  <c r="AF246" i="97"/>
  <c r="AG246" i="97"/>
  <c r="AH246" i="97"/>
  <c r="AI246" i="97"/>
  <c r="AJ246" i="97"/>
  <c r="AK246" i="97"/>
  <c r="AL246" i="97"/>
  <c r="AM246" i="97"/>
  <c r="AN246" i="97"/>
  <c r="AO246" i="97"/>
  <c r="AP246" i="97"/>
  <c r="AQ246" i="97"/>
  <c r="AR246" i="97"/>
  <c r="AS246" i="97"/>
  <c r="AT246" i="97"/>
  <c r="AU246" i="97"/>
  <c r="AV246" i="97"/>
  <c r="AW246" i="97"/>
  <c r="AX246" i="97"/>
  <c r="AY246" i="97"/>
  <c r="AZ246" i="97"/>
  <c r="BA246" i="97"/>
  <c r="BB246" i="97"/>
  <c r="BC246" i="97"/>
  <c r="BD246" i="97"/>
  <c r="BE246" i="97"/>
  <c r="BF246" i="97"/>
  <c r="BG246" i="97"/>
  <c r="BH246" i="97"/>
  <c r="BI246" i="97"/>
  <c r="BJ246" i="97"/>
  <c r="BK246" i="97"/>
  <c r="BL246" i="97"/>
  <c r="BM246" i="97"/>
  <c r="BN246" i="97"/>
  <c r="BO246" i="97"/>
  <c r="BP246" i="97"/>
  <c r="BQ246" i="97"/>
  <c r="BR246" i="97"/>
  <c r="BS246" i="97"/>
  <c r="BT246" i="97"/>
  <c r="BU246" i="97"/>
  <c r="BV246" i="97"/>
  <c r="BW246" i="97"/>
  <c r="BX246" i="97"/>
  <c r="BY246" i="97"/>
  <c r="BZ246" i="97"/>
  <c r="CA246" i="97"/>
  <c r="CB246" i="97"/>
  <c r="CC246" i="97"/>
  <c r="CD246" i="97"/>
  <c r="CE246" i="97"/>
  <c r="CF246" i="97"/>
  <c r="CG246" i="97"/>
  <c r="CH246" i="97"/>
  <c r="CI246" i="97"/>
  <c r="CK246" i="97"/>
  <c r="CX246" i="97"/>
  <c r="CY246" i="97"/>
  <c r="CJ254" i="97"/>
  <c r="CK254" i="97"/>
  <c r="CK255" i="97" s="1"/>
  <c r="CL254" i="97"/>
  <c r="CL255" i="97" s="1"/>
  <c r="CM254" i="97"/>
  <c r="CM255" i="97" s="1"/>
  <c r="CN254" i="97"/>
  <c r="CO254" i="97"/>
  <c r="CO255" i="97" s="1"/>
  <c r="CP254" i="97"/>
  <c r="CP255" i="97" s="1"/>
  <c r="CQ254" i="97"/>
  <c r="CQ255" i="97" s="1"/>
  <c r="CR254" i="97"/>
  <c r="CR255" i="97" s="1"/>
  <c r="CS254" i="97"/>
  <c r="CS255" i="97" s="1"/>
  <c r="CT254" i="97"/>
  <c r="CT255" i="97" s="1"/>
  <c r="CU254" i="97"/>
  <c r="CU255" i="97" s="1"/>
  <c r="D255" i="97"/>
  <c r="D256" i="97" s="1"/>
  <c r="E250" i="97" s="1"/>
  <c r="E255" i="97"/>
  <c r="F255" i="97"/>
  <c r="G255" i="97"/>
  <c r="H255" i="97"/>
  <c r="I255" i="97"/>
  <c r="J255" i="97"/>
  <c r="K255" i="97"/>
  <c r="L255" i="97"/>
  <c r="M255" i="97"/>
  <c r="N255" i="97"/>
  <c r="O255" i="97"/>
  <c r="P255" i="97"/>
  <c r="Q255" i="97"/>
  <c r="R255" i="97"/>
  <c r="S255" i="97"/>
  <c r="T255" i="97"/>
  <c r="U255" i="97"/>
  <c r="V255" i="97"/>
  <c r="W255" i="97"/>
  <c r="X255" i="97"/>
  <c r="Y255" i="97"/>
  <c r="Z255" i="97"/>
  <c r="AA255" i="97"/>
  <c r="AB255" i="97"/>
  <c r="AC255" i="97"/>
  <c r="AD255" i="97"/>
  <c r="AE255" i="97"/>
  <c r="AF255" i="97"/>
  <c r="AG255" i="97"/>
  <c r="AH255" i="97"/>
  <c r="AI255" i="97"/>
  <c r="AJ255" i="97"/>
  <c r="AK255" i="97"/>
  <c r="AL255" i="97"/>
  <c r="AM255" i="97"/>
  <c r="AN255" i="97"/>
  <c r="AO255" i="97"/>
  <c r="AP255" i="97"/>
  <c r="AQ255" i="97"/>
  <c r="AR255" i="97"/>
  <c r="AS255" i="97"/>
  <c r="AT255" i="97"/>
  <c r="AU255" i="97"/>
  <c r="AV255" i="97"/>
  <c r="AW255" i="97"/>
  <c r="AX255" i="97"/>
  <c r="AY255" i="97"/>
  <c r="AZ255" i="97"/>
  <c r="BA255" i="97"/>
  <c r="BB255" i="97"/>
  <c r="BC255" i="97"/>
  <c r="BD255" i="97"/>
  <c r="BE255" i="97"/>
  <c r="BF255" i="97"/>
  <c r="BG255" i="97"/>
  <c r="BH255" i="97"/>
  <c r="BI255" i="97"/>
  <c r="BJ255" i="97"/>
  <c r="BK255" i="97"/>
  <c r="BL255" i="97"/>
  <c r="BM255" i="97"/>
  <c r="BN255" i="97"/>
  <c r="BO255" i="97"/>
  <c r="BP255" i="97"/>
  <c r="BQ255" i="97"/>
  <c r="BR255" i="97"/>
  <c r="BS255" i="97"/>
  <c r="BT255" i="97"/>
  <c r="BU255" i="97"/>
  <c r="BV255" i="97"/>
  <c r="BW255" i="97"/>
  <c r="BX255" i="97"/>
  <c r="BY255" i="97"/>
  <c r="BZ255" i="97"/>
  <c r="CA255" i="97"/>
  <c r="CB255" i="97"/>
  <c r="CC255" i="97"/>
  <c r="CD255" i="97"/>
  <c r="CE255" i="97"/>
  <c r="CF255" i="97"/>
  <c r="CG255" i="97"/>
  <c r="CH255" i="97"/>
  <c r="CI255" i="97"/>
  <c r="CJ255" i="97"/>
  <c r="CN255" i="97"/>
  <c r="CX255" i="97"/>
  <c r="CY255" i="97"/>
  <c r="CJ263" i="97"/>
  <c r="CJ264" i="97" s="1"/>
  <c r="CK263" i="97"/>
  <c r="CK264" i="97" s="1"/>
  <c r="CL263" i="97"/>
  <c r="CM263" i="97"/>
  <c r="CM264" i="97" s="1"/>
  <c r="CN263" i="97"/>
  <c r="CN264" i="97" s="1"/>
  <c r="CO263" i="97"/>
  <c r="CO264" i="97" s="1"/>
  <c r="CP263" i="97"/>
  <c r="CQ263" i="97"/>
  <c r="CQ264" i="97" s="1"/>
  <c r="CR263" i="97"/>
  <c r="CR264" i="97" s="1"/>
  <c r="CS263" i="97"/>
  <c r="CS264" i="97" s="1"/>
  <c r="CT263" i="97"/>
  <c r="CT264" i="97" s="1"/>
  <c r="CU263" i="97"/>
  <c r="CU264" i="97" s="1"/>
  <c r="CV263" i="97"/>
  <c r="CV264" i="97" s="1"/>
  <c r="CW263" i="97"/>
  <c r="CW264" i="97" s="1"/>
  <c r="D264" i="97"/>
  <c r="E264" i="97"/>
  <c r="F264" i="97"/>
  <c r="G264" i="97"/>
  <c r="H264" i="97"/>
  <c r="I264" i="97"/>
  <c r="J264" i="97"/>
  <c r="K264" i="97"/>
  <c r="L264" i="97"/>
  <c r="M264" i="97"/>
  <c r="N264" i="97"/>
  <c r="O264" i="97"/>
  <c r="P264" i="97"/>
  <c r="Q264" i="97"/>
  <c r="R264" i="97"/>
  <c r="S264" i="97"/>
  <c r="T264" i="97"/>
  <c r="U264" i="97"/>
  <c r="V264" i="97"/>
  <c r="W264" i="97"/>
  <c r="X264" i="97"/>
  <c r="Y264" i="97"/>
  <c r="Z264" i="97"/>
  <c r="AA264" i="97"/>
  <c r="AB264" i="97"/>
  <c r="AC264" i="97"/>
  <c r="AD264" i="97"/>
  <c r="AE264" i="97"/>
  <c r="AF264" i="97"/>
  <c r="AG264" i="97"/>
  <c r="AH264" i="97"/>
  <c r="AI264" i="97"/>
  <c r="AJ264" i="97"/>
  <c r="AK264" i="97"/>
  <c r="AL264" i="97"/>
  <c r="AM264" i="97"/>
  <c r="AN264" i="97"/>
  <c r="AO264" i="97"/>
  <c r="AP264" i="97"/>
  <c r="AQ264" i="97"/>
  <c r="AR264" i="97"/>
  <c r="AS264" i="97"/>
  <c r="AT264" i="97"/>
  <c r="AU264" i="97"/>
  <c r="AV264" i="97"/>
  <c r="AW264" i="97"/>
  <c r="AX264" i="97"/>
  <c r="AY264" i="97"/>
  <c r="AZ264" i="97"/>
  <c r="BA264" i="97"/>
  <c r="BB264" i="97"/>
  <c r="BC264" i="97"/>
  <c r="BD264" i="97"/>
  <c r="BE264" i="97"/>
  <c r="BF264" i="97"/>
  <c r="BG264" i="97"/>
  <c r="BH264" i="97"/>
  <c r="BI264" i="97"/>
  <c r="BJ264" i="97"/>
  <c r="BK264" i="97"/>
  <c r="BL264" i="97"/>
  <c r="BM264" i="97"/>
  <c r="BN264" i="97"/>
  <c r="BO264" i="97"/>
  <c r="BP264" i="97"/>
  <c r="BQ264" i="97"/>
  <c r="BR264" i="97"/>
  <c r="BS264" i="97"/>
  <c r="BT264" i="97"/>
  <c r="BU264" i="97"/>
  <c r="BV264" i="97"/>
  <c r="BW264" i="97"/>
  <c r="BX264" i="97"/>
  <c r="BY264" i="97"/>
  <c r="BZ264" i="97"/>
  <c r="CA264" i="97"/>
  <c r="CB264" i="97"/>
  <c r="CC264" i="97"/>
  <c r="CD264" i="97"/>
  <c r="CE264" i="97"/>
  <c r="CF264" i="97"/>
  <c r="CG264" i="97"/>
  <c r="CH264" i="97"/>
  <c r="CI264" i="97"/>
  <c r="CL264" i="97"/>
  <c r="CP264" i="97"/>
  <c r="CX264" i="97"/>
  <c r="CY264" i="97"/>
  <c r="D265" i="97"/>
  <c r="E259" i="97" s="1"/>
  <c r="CJ274" i="97"/>
  <c r="CJ275" i="97" s="1"/>
  <c r="CK274" i="97"/>
  <c r="CK275" i="97" s="1"/>
  <c r="CL274" i="97"/>
  <c r="CL275" i="97" s="1"/>
  <c r="CM274" i="97"/>
  <c r="CM275" i="97" s="1"/>
  <c r="CN274" i="97"/>
  <c r="CN275" i="97" s="1"/>
  <c r="CO274" i="97"/>
  <c r="CO275" i="97" s="1"/>
  <c r="CP274" i="97"/>
  <c r="CP275" i="97" s="1"/>
  <c r="CQ274" i="97"/>
  <c r="CR274" i="97"/>
  <c r="CR275" i="97" s="1"/>
  <c r="CS274" i="97"/>
  <c r="CS275" i="97" s="1"/>
  <c r="CT274" i="97"/>
  <c r="CT275" i="97" s="1"/>
  <c r="CU274" i="97"/>
  <c r="CU275" i="97" s="1"/>
  <c r="CV274" i="97"/>
  <c r="CV275" i="97" s="1"/>
  <c r="CW274" i="97"/>
  <c r="CW275" i="97" s="1"/>
  <c r="D275" i="97"/>
  <c r="D276" i="97" s="1"/>
  <c r="E268" i="97" s="1"/>
  <c r="E275" i="97"/>
  <c r="F275" i="97"/>
  <c r="G275" i="97"/>
  <c r="H275" i="97"/>
  <c r="I275" i="97"/>
  <c r="J275" i="97"/>
  <c r="K275" i="97"/>
  <c r="L275" i="97"/>
  <c r="M275" i="97"/>
  <c r="N275" i="97"/>
  <c r="O275" i="97"/>
  <c r="P275" i="97"/>
  <c r="Q275" i="97"/>
  <c r="R275" i="97"/>
  <c r="S275" i="97"/>
  <c r="T275" i="97"/>
  <c r="U275" i="97"/>
  <c r="V275" i="97"/>
  <c r="W275" i="97"/>
  <c r="X275" i="97"/>
  <c r="Y275" i="97"/>
  <c r="Z275" i="97"/>
  <c r="AA275" i="97"/>
  <c r="AB275" i="97"/>
  <c r="AC275" i="97"/>
  <c r="AD275" i="97"/>
  <c r="AE275" i="97"/>
  <c r="AF275" i="97"/>
  <c r="AG275" i="97"/>
  <c r="AH275" i="97"/>
  <c r="AI275" i="97"/>
  <c r="AJ275" i="97"/>
  <c r="AK275" i="97"/>
  <c r="AL275" i="97"/>
  <c r="AM275" i="97"/>
  <c r="AN275" i="97"/>
  <c r="AO275" i="97"/>
  <c r="AP275" i="97"/>
  <c r="AQ275" i="97"/>
  <c r="AR275" i="97"/>
  <c r="AS275" i="97"/>
  <c r="AT275" i="97"/>
  <c r="AU275" i="97"/>
  <c r="AV275" i="97"/>
  <c r="AW275" i="97"/>
  <c r="AX275" i="97"/>
  <c r="AY275" i="97"/>
  <c r="AZ275" i="97"/>
  <c r="BA275" i="97"/>
  <c r="BB275" i="97"/>
  <c r="BC275" i="97"/>
  <c r="BD275" i="97"/>
  <c r="BE275" i="97"/>
  <c r="BF275" i="97"/>
  <c r="BG275" i="97"/>
  <c r="BH275" i="97"/>
  <c r="BI275" i="97"/>
  <c r="BJ275" i="97"/>
  <c r="BK275" i="97"/>
  <c r="BL275" i="97"/>
  <c r="BM275" i="97"/>
  <c r="BN275" i="97"/>
  <c r="BO275" i="97"/>
  <c r="BP275" i="97"/>
  <c r="BQ275" i="97"/>
  <c r="BR275" i="97"/>
  <c r="BS275" i="97"/>
  <c r="BT275" i="97"/>
  <c r="BU275" i="97"/>
  <c r="BV275" i="97"/>
  <c r="BW275" i="97"/>
  <c r="BX275" i="97"/>
  <c r="BY275" i="97"/>
  <c r="BZ275" i="97"/>
  <c r="CA275" i="97"/>
  <c r="CB275" i="97"/>
  <c r="CC275" i="97"/>
  <c r="CD275" i="97"/>
  <c r="CE275" i="97"/>
  <c r="CF275" i="97"/>
  <c r="CG275" i="97"/>
  <c r="CH275" i="97"/>
  <c r="CI275" i="97"/>
  <c r="CQ275" i="97"/>
  <c r="CX275" i="97"/>
  <c r="CY275" i="97"/>
  <c r="CJ286" i="97"/>
  <c r="CJ287" i="97" s="1"/>
  <c r="CK286" i="97"/>
  <c r="CK287" i="97" s="1"/>
  <c r="CL286" i="97"/>
  <c r="CL287" i="97" s="1"/>
  <c r="CM286" i="97"/>
  <c r="CM287" i="97" s="1"/>
  <c r="CN286" i="97"/>
  <c r="CN287" i="97" s="1"/>
  <c r="CO286" i="97"/>
  <c r="CO287" i="97" s="1"/>
  <c r="CP286" i="97"/>
  <c r="CP287" i="97" s="1"/>
  <c r="CQ286" i="97"/>
  <c r="CQ287" i="97" s="1"/>
  <c r="CR286" i="97"/>
  <c r="CR287" i="97" s="1"/>
  <c r="CS286" i="97"/>
  <c r="CS287" i="97" s="1"/>
  <c r="CT286" i="97"/>
  <c r="CU286" i="97"/>
  <c r="CU287" i="97" s="1"/>
  <c r="CV286" i="97"/>
  <c r="CV287" i="97" s="1"/>
  <c r="CW286" i="97"/>
  <c r="CW287" i="97" s="1"/>
  <c r="D287" i="97"/>
  <c r="E287" i="97"/>
  <c r="F287" i="97"/>
  <c r="G287" i="97"/>
  <c r="H287" i="97"/>
  <c r="I287" i="97"/>
  <c r="J287" i="97"/>
  <c r="K287" i="97"/>
  <c r="L287" i="97"/>
  <c r="M287" i="97"/>
  <c r="N287" i="97"/>
  <c r="O287" i="97"/>
  <c r="P287" i="97"/>
  <c r="Q287" i="97"/>
  <c r="R287" i="97"/>
  <c r="S287" i="97"/>
  <c r="T287" i="97"/>
  <c r="U287" i="97"/>
  <c r="V287" i="97"/>
  <c r="W287" i="97"/>
  <c r="X287" i="97"/>
  <c r="Y287" i="97"/>
  <c r="Z287" i="97"/>
  <c r="AA287" i="97"/>
  <c r="AB287" i="97"/>
  <c r="AC287" i="97"/>
  <c r="AD287" i="97"/>
  <c r="AE287" i="97"/>
  <c r="AF287" i="97"/>
  <c r="AG287" i="97"/>
  <c r="AH287" i="97"/>
  <c r="AI287" i="97"/>
  <c r="AJ287" i="97"/>
  <c r="AK287" i="97"/>
  <c r="AL287" i="97"/>
  <c r="AM287" i="97"/>
  <c r="AN287" i="97"/>
  <c r="AO287" i="97"/>
  <c r="AP287" i="97"/>
  <c r="AQ287" i="97"/>
  <c r="AR287" i="97"/>
  <c r="AS287" i="97"/>
  <c r="AT287" i="97"/>
  <c r="AU287" i="97"/>
  <c r="AV287" i="97"/>
  <c r="AW287" i="97"/>
  <c r="AX287" i="97"/>
  <c r="AY287" i="97"/>
  <c r="AZ287" i="97"/>
  <c r="BA287" i="97"/>
  <c r="BB287" i="97"/>
  <c r="BC287" i="97"/>
  <c r="BD287" i="97"/>
  <c r="BE287" i="97"/>
  <c r="BF287" i="97"/>
  <c r="BG287" i="97"/>
  <c r="BH287" i="97"/>
  <c r="BI287" i="97"/>
  <c r="BJ287" i="97"/>
  <c r="BK287" i="97"/>
  <c r="BL287" i="97"/>
  <c r="BM287" i="97"/>
  <c r="BN287" i="97"/>
  <c r="BO287" i="97"/>
  <c r="BP287" i="97"/>
  <c r="BQ287" i="97"/>
  <c r="BR287" i="97"/>
  <c r="BS287" i="97"/>
  <c r="BT287" i="97"/>
  <c r="BU287" i="97"/>
  <c r="BV287" i="97"/>
  <c r="BW287" i="97"/>
  <c r="BX287" i="97"/>
  <c r="BY287" i="97"/>
  <c r="BZ287" i="97"/>
  <c r="CA287" i="97"/>
  <c r="CB287" i="97"/>
  <c r="CC287" i="97"/>
  <c r="CD287" i="97"/>
  <c r="CE287" i="97"/>
  <c r="CF287" i="97"/>
  <c r="CG287" i="97"/>
  <c r="CH287" i="97"/>
  <c r="CI287" i="97"/>
  <c r="CT287" i="97"/>
  <c r="CX287" i="97"/>
  <c r="CY287" i="97"/>
  <c r="D288" i="97"/>
  <c r="E279" i="97" s="1"/>
  <c r="CJ295" i="97"/>
  <c r="CJ296" i="97" s="1"/>
  <c r="CK295" i="97"/>
  <c r="CK296" i="97" s="1"/>
  <c r="CL295" i="97"/>
  <c r="CL296" i="97" s="1"/>
  <c r="CM295" i="97"/>
  <c r="CM296" i="97" s="1"/>
  <c r="CN295" i="97"/>
  <c r="CO295" i="97"/>
  <c r="CO296" i="97" s="1"/>
  <c r="CP295" i="97"/>
  <c r="CP296" i="97" s="1"/>
  <c r="CQ295" i="97"/>
  <c r="CQ296" i="97" s="1"/>
  <c r="CR295" i="97"/>
  <c r="CR296" i="97" s="1"/>
  <c r="CS295" i="97"/>
  <c r="CS296" i="97" s="1"/>
  <c r="CT295" i="97"/>
  <c r="CT296" i="97" s="1"/>
  <c r="CU295" i="97"/>
  <c r="CV295" i="97"/>
  <c r="CW295" i="97"/>
  <c r="CW296" i="97" s="1"/>
  <c r="D296" i="97"/>
  <c r="D297" i="97" s="1"/>
  <c r="E291" i="97" s="1"/>
  <c r="E296" i="97"/>
  <c r="F296" i="97"/>
  <c r="G296" i="97"/>
  <c r="H296" i="97"/>
  <c r="I296" i="97"/>
  <c r="J296" i="97"/>
  <c r="K296" i="97"/>
  <c r="L296" i="97"/>
  <c r="M296" i="97"/>
  <c r="N296" i="97"/>
  <c r="O296" i="97"/>
  <c r="P296" i="97"/>
  <c r="Q296" i="97"/>
  <c r="R296" i="97"/>
  <c r="S296" i="97"/>
  <c r="T296" i="97"/>
  <c r="U296" i="97"/>
  <c r="V296" i="97"/>
  <c r="W296" i="97"/>
  <c r="X296" i="97"/>
  <c r="Y296" i="97"/>
  <c r="Z296" i="97"/>
  <c r="AA296" i="97"/>
  <c r="AB296" i="97"/>
  <c r="AC296" i="97"/>
  <c r="AD296" i="97"/>
  <c r="AE296" i="97"/>
  <c r="AF296" i="97"/>
  <c r="AG296" i="97"/>
  <c r="AH296" i="97"/>
  <c r="AI296" i="97"/>
  <c r="AJ296" i="97"/>
  <c r="AK296" i="97"/>
  <c r="AL296" i="97"/>
  <c r="AM296" i="97"/>
  <c r="AN296" i="97"/>
  <c r="AO296" i="97"/>
  <c r="AP296" i="97"/>
  <c r="AQ296" i="97"/>
  <c r="AR296" i="97"/>
  <c r="AS296" i="97"/>
  <c r="AT296" i="97"/>
  <c r="AU296" i="97"/>
  <c r="AV296" i="97"/>
  <c r="AW296" i="97"/>
  <c r="AX296" i="97"/>
  <c r="AY296" i="97"/>
  <c r="AZ296" i="97"/>
  <c r="BA296" i="97"/>
  <c r="BB296" i="97"/>
  <c r="BC296" i="97"/>
  <c r="BD296" i="97"/>
  <c r="BE296" i="97"/>
  <c r="BF296" i="97"/>
  <c r="BG296" i="97"/>
  <c r="BH296" i="97"/>
  <c r="BI296" i="97"/>
  <c r="BJ296" i="97"/>
  <c r="BK296" i="97"/>
  <c r="BL296" i="97"/>
  <c r="BM296" i="97"/>
  <c r="BN296" i="97"/>
  <c r="BO296" i="97"/>
  <c r="BP296" i="97"/>
  <c r="BQ296" i="97"/>
  <c r="BR296" i="97"/>
  <c r="BS296" i="97"/>
  <c r="BT296" i="97"/>
  <c r="BU296" i="97"/>
  <c r="BV296" i="97"/>
  <c r="BW296" i="97"/>
  <c r="BX296" i="97"/>
  <c r="BY296" i="97"/>
  <c r="BZ296" i="97"/>
  <c r="CA296" i="97"/>
  <c r="CB296" i="97"/>
  <c r="CC296" i="97"/>
  <c r="CD296" i="97"/>
  <c r="CE296" i="97"/>
  <c r="CF296" i="97"/>
  <c r="CG296" i="97"/>
  <c r="CH296" i="97"/>
  <c r="CI296" i="97"/>
  <c r="CN296" i="97"/>
  <c r="CU296" i="97"/>
  <c r="CV296" i="97"/>
  <c r="CX296" i="97"/>
  <c r="CY296" i="97"/>
  <c r="D301" i="97"/>
  <c r="CJ305" i="97"/>
  <c r="CK305" i="97"/>
  <c r="CL305" i="97"/>
  <c r="CM305" i="97"/>
  <c r="CN305" i="97"/>
  <c r="CO305" i="97"/>
  <c r="CP305" i="97"/>
  <c r="CQ305" i="97"/>
  <c r="CR305" i="97"/>
  <c r="CT305" i="97"/>
  <c r="D306" i="97"/>
  <c r="E306" i="97"/>
  <c r="F306" i="97"/>
  <c r="G306" i="97"/>
  <c r="H306" i="97"/>
  <c r="I306" i="97"/>
  <c r="J306" i="97"/>
  <c r="K306" i="97"/>
  <c r="L306" i="97"/>
  <c r="M306" i="97"/>
  <c r="N306" i="97"/>
  <c r="O306" i="97"/>
  <c r="P306" i="97"/>
  <c r="Q306" i="97"/>
  <c r="R306" i="97"/>
  <c r="S306" i="97"/>
  <c r="T306" i="97"/>
  <c r="U306" i="97"/>
  <c r="V306" i="97"/>
  <c r="W306" i="97"/>
  <c r="X306" i="97"/>
  <c r="Y306" i="97"/>
  <c r="Z306" i="97"/>
  <c r="AA306" i="97"/>
  <c r="AB306" i="97"/>
  <c r="AC306" i="97"/>
  <c r="AD306" i="97"/>
  <c r="AE306" i="97"/>
  <c r="AF306" i="97"/>
  <c r="AG306" i="97"/>
  <c r="AH306" i="97"/>
  <c r="AI306" i="97"/>
  <c r="AJ306" i="97"/>
  <c r="AK306" i="97"/>
  <c r="AL306" i="97"/>
  <c r="AM306" i="97"/>
  <c r="AN306" i="97"/>
  <c r="AO306" i="97"/>
  <c r="AP306" i="97"/>
  <c r="AQ306" i="97"/>
  <c r="AR306" i="97"/>
  <c r="AS306" i="97"/>
  <c r="AT306" i="97"/>
  <c r="AU306" i="97"/>
  <c r="AV306" i="97"/>
  <c r="AW306" i="97"/>
  <c r="AX306" i="97"/>
  <c r="AY306" i="97"/>
  <c r="AZ306" i="97"/>
  <c r="BA306" i="97"/>
  <c r="BB306" i="97"/>
  <c r="BC306" i="97"/>
  <c r="BD306" i="97"/>
  <c r="BE306" i="97"/>
  <c r="BF306" i="97"/>
  <c r="BG306" i="97"/>
  <c r="BH306" i="97"/>
  <c r="BI306" i="97"/>
  <c r="BJ306" i="97"/>
  <c r="BK306" i="97"/>
  <c r="BL306" i="97"/>
  <c r="BM306" i="97"/>
  <c r="BN306" i="97"/>
  <c r="BO306" i="97"/>
  <c r="BP306" i="97"/>
  <c r="BQ306" i="97"/>
  <c r="BR306" i="97"/>
  <c r="BS306" i="97"/>
  <c r="BT306" i="97"/>
  <c r="BU306" i="97"/>
  <c r="BV306" i="97"/>
  <c r="BW306" i="97"/>
  <c r="BX306" i="97"/>
  <c r="BY306" i="97"/>
  <c r="BZ306" i="97"/>
  <c r="CA306" i="97"/>
  <c r="CB306" i="97"/>
  <c r="CC306" i="97"/>
  <c r="CD306" i="97"/>
  <c r="CE306" i="97"/>
  <c r="CF306" i="97"/>
  <c r="CG306" i="97"/>
  <c r="CH306" i="97"/>
  <c r="CI306" i="97"/>
  <c r="CJ306" i="97"/>
  <c r="CK306" i="97"/>
  <c r="CL306" i="97"/>
  <c r="CM306" i="97"/>
  <c r="CN306" i="97"/>
  <c r="CO306" i="97"/>
  <c r="CP306" i="97"/>
  <c r="CQ306" i="97"/>
  <c r="CR306" i="97"/>
  <c r="CT306" i="97"/>
  <c r="D310" i="97"/>
  <c r="CJ314" i="97"/>
  <c r="CK314" i="97"/>
  <c r="CL314" i="97"/>
  <c r="CM314" i="97"/>
  <c r="CN314" i="97"/>
  <c r="CO314" i="97"/>
  <c r="CP314" i="97"/>
  <c r="CQ314" i="97"/>
  <c r="CR314" i="97"/>
  <c r="CT314" i="97"/>
  <c r="D315" i="97"/>
  <c r="E315" i="97"/>
  <c r="F315" i="97"/>
  <c r="G315" i="97"/>
  <c r="H315" i="97"/>
  <c r="I315" i="97"/>
  <c r="J315" i="97"/>
  <c r="K315" i="97"/>
  <c r="L315" i="97"/>
  <c r="M315" i="97"/>
  <c r="N315" i="97"/>
  <c r="O315" i="97"/>
  <c r="P315" i="97"/>
  <c r="Q315" i="97"/>
  <c r="R315" i="97"/>
  <c r="S315" i="97"/>
  <c r="T315" i="97"/>
  <c r="U315" i="97"/>
  <c r="V315" i="97"/>
  <c r="W315" i="97"/>
  <c r="X315" i="97"/>
  <c r="Y315" i="97"/>
  <c r="Z315" i="97"/>
  <c r="AA315" i="97"/>
  <c r="AB315" i="97"/>
  <c r="AC315" i="97"/>
  <c r="AD315" i="97"/>
  <c r="AE315" i="97"/>
  <c r="AF315" i="97"/>
  <c r="AG315" i="97"/>
  <c r="AH315" i="97"/>
  <c r="AI315" i="97"/>
  <c r="AJ315" i="97"/>
  <c r="AK315" i="97"/>
  <c r="AL315" i="97"/>
  <c r="AM315" i="97"/>
  <c r="AN315" i="97"/>
  <c r="AO315" i="97"/>
  <c r="AP315" i="97"/>
  <c r="AQ315" i="97"/>
  <c r="AR315" i="97"/>
  <c r="AS315" i="97"/>
  <c r="AT315" i="97"/>
  <c r="AU315" i="97"/>
  <c r="AV315" i="97"/>
  <c r="AW315" i="97"/>
  <c r="AX315" i="97"/>
  <c r="AY315" i="97"/>
  <c r="AZ315" i="97"/>
  <c r="BA315" i="97"/>
  <c r="BB315" i="97"/>
  <c r="BC315" i="97"/>
  <c r="BD315" i="97"/>
  <c r="BE315" i="97"/>
  <c r="BF315" i="97"/>
  <c r="BG315" i="97"/>
  <c r="BH315" i="97"/>
  <c r="BI315" i="97"/>
  <c r="BJ315" i="97"/>
  <c r="BK315" i="97"/>
  <c r="BL315" i="97"/>
  <c r="BM315" i="97"/>
  <c r="BN315" i="97"/>
  <c r="BO315" i="97"/>
  <c r="BP315" i="97"/>
  <c r="BQ315" i="97"/>
  <c r="BR315" i="97"/>
  <c r="BS315" i="97"/>
  <c r="BT315" i="97"/>
  <c r="BU315" i="97"/>
  <c r="BV315" i="97"/>
  <c r="BW315" i="97"/>
  <c r="BX315" i="97"/>
  <c r="BY315" i="97"/>
  <c r="BZ315" i="97"/>
  <c r="CA315" i="97"/>
  <c r="CB315" i="97"/>
  <c r="CC315" i="97"/>
  <c r="CD315" i="97"/>
  <c r="CE315" i="97"/>
  <c r="CF315" i="97"/>
  <c r="CG315" i="97"/>
  <c r="CH315" i="97"/>
  <c r="CI315" i="97"/>
  <c r="CJ315" i="97"/>
  <c r="CK315" i="97"/>
  <c r="CL315" i="97"/>
  <c r="CM315" i="97"/>
  <c r="CN315" i="97"/>
  <c r="CO315" i="97"/>
  <c r="CP315" i="97"/>
  <c r="CQ315" i="97"/>
  <c r="CR315" i="97"/>
  <c r="CT315" i="97"/>
  <c r="D319" i="97"/>
  <c r="D325" i="97" s="1"/>
  <c r="E319" i="97" s="1"/>
  <c r="CJ323" i="97"/>
  <c r="CK323" i="97"/>
  <c r="CL323" i="97"/>
  <c r="CM323" i="97"/>
  <c r="CN323" i="97"/>
  <c r="CO323" i="97"/>
  <c r="CP323" i="97"/>
  <c r="CQ323" i="97"/>
  <c r="CR323" i="97"/>
  <c r="CT323" i="97"/>
  <c r="D324" i="97"/>
  <c r="E324" i="97"/>
  <c r="F324" i="97"/>
  <c r="G324" i="97"/>
  <c r="H324" i="97"/>
  <c r="I324" i="97"/>
  <c r="J324" i="97"/>
  <c r="K324" i="97"/>
  <c r="L324" i="97"/>
  <c r="M324" i="97"/>
  <c r="N324" i="97"/>
  <c r="O324" i="97"/>
  <c r="P324" i="97"/>
  <c r="Q324" i="97"/>
  <c r="R324" i="97"/>
  <c r="S324" i="97"/>
  <c r="T324" i="97"/>
  <c r="U324" i="97"/>
  <c r="V324" i="97"/>
  <c r="W324" i="97"/>
  <c r="X324" i="97"/>
  <c r="Y324" i="97"/>
  <c r="Z324" i="97"/>
  <c r="AA324" i="97"/>
  <c r="AB324" i="97"/>
  <c r="AC324" i="97"/>
  <c r="AD324" i="97"/>
  <c r="AE324" i="97"/>
  <c r="AF324" i="97"/>
  <c r="AG324" i="97"/>
  <c r="AH324" i="97"/>
  <c r="AI324" i="97"/>
  <c r="AJ324" i="97"/>
  <c r="AK324" i="97"/>
  <c r="AL324" i="97"/>
  <c r="AM324" i="97"/>
  <c r="AN324" i="97"/>
  <c r="AO324" i="97"/>
  <c r="AP324" i="97"/>
  <c r="AQ324" i="97"/>
  <c r="AR324" i="97"/>
  <c r="AS324" i="97"/>
  <c r="AT324" i="97"/>
  <c r="AU324" i="97"/>
  <c r="AV324" i="97"/>
  <c r="AW324" i="97"/>
  <c r="AX324" i="97"/>
  <c r="AY324" i="97"/>
  <c r="AZ324" i="97"/>
  <c r="BA324" i="97"/>
  <c r="BB324" i="97"/>
  <c r="BC324" i="97"/>
  <c r="BD324" i="97"/>
  <c r="BE324" i="97"/>
  <c r="BF324" i="97"/>
  <c r="BG324" i="97"/>
  <c r="BH324" i="97"/>
  <c r="BI324" i="97"/>
  <c r="BJ324" i="97"/>
  <c r="BK324" i="97"/>
  <c r="BL324" i="97"/>
  <c r="BM324" i="97"/>
  <c r="BN324" i="97"/>
  <c r="BO324" i="97"/>
  <c r="BP324" i="97"/>
  <c r="BQ324" i="97"/>
  <c r="BR324" i="97"/>
  <c r="BS324" i="97"/>
  <c r="BT324" i="97"/>
  <c r="BU324" i="97"/>
  <c r="BV324" i="97"/>
  <c r="BW324" i="97"/>
  <c r="BX324" i="97"/>
  <c r="BY324" i="97"/>
  <c r="BZ324" i="97"/>
  <c r="CA324" i="97"/>
  <c r="CB324" i="97"/>
  <c r="CC324" i="97"/>
  <c r="CD324" i="97"/>
  <c r="CE324" i="97"/>
  <c r="CF324" i="97"/>
  <c r="CG324" i="97"/>
  <c r="CH324" i="97"/>
  <c r="CI324" i="97"/>
  <c r="CJ324" i="97"/>
  <c r="CK324" i="97"/>
  <c r="CL324" i="97"/>
  <c r="CM324" i="97"/>
  <c r="CN324" i="97"/>
  <c r="CO324" i="97"/>
  <c r="CP324" i="97"/>
  <c r="CQ324" i="97"/>
  <c r="CR324" i="97"/>
  <c r="CT324" i="97"/>
  <c r="D328" i="97"/>
  <c r="D335" i="97" s="1"/>
  <c r="E328" i="97" s="1"/>
  <c r="E335" i="97" s="1"/>
  <c r="F328" i="97" s="1"/>
  <c r="F335" i="97" s="1"/>
  <c r="G328" i="97" s="1"/>
  <c r="CJ333" i="97"/>
  <c r="CK333" i="97"/>
  <c r="CL333" i="97"/>
  <c r="CM333" i="97"/>
  <c r="CN333" i="97"/>
  <c r="CO333" i="97"/>
  <c r="CQ333" i="97"/>
  <c r="CR333" i="97"/>
  <c r="D334" i="97"/>
  <c r="E334" i="97"/>
  <c r="F334" i="97"/>
  <c r="G334" i="97"/>
  <c r="H334" i="97"/>
  <c r="I334" i="97"/>
  <c r="J334" i="97"/>
  <c r="K334" i="97"/>
  <c r="L334" i="97"/>
  <c r="M334" i="97"/>
  <c r="N334" i="97"/>
  <c r="O334" i="97"/>
  <c r="P334" i="97"/>
  <c r="Q334" i="97"/>
  <c r="R334" i="97"/>
  <c r="S334" i="97"/>
  <c r="T334" i="97"/>
  <c r="U334" i="97"/>
  <c r="V334" i="97"/>
  <c r="W334" i="97"/>
  <c r="X334" i="97"/>
  <c r="Y334" i="97"/>
  <c r="Z334" i="97"/>
  <c r="AA334" i="97"/>
  <c r="AB334" i="97"/>
  <c r="AC334" i="97"/>
  <c r="AD334" i="97"/>
  <c r="AE334" i="97"/>
  <c r="AF334" i="97"/>
  <c r="AG334" i="97"/>
  <c r="AH334" i="97"/>
  <c r="AI334" i="97"/>
  <c r="AJ334" i="97"/>
  <c r="AK334" i="97"/>
  <c r="AL334" i="97"/>
  <c r="AM334" i="97"/>
  <c r="AN334" i="97"/>
  <c r="AO334" i="97"/>
  <c r="AP334" i="97"/>
  <c r="AQ334" i="97"/>
  <c r="AR334" i="97"/>
  <c r="AS334" i="97"/>
  <c r="AT334" i="97"/>
  <c r="AU334" i="97"/>
  <c r="AV334" i="97"/>
  <c r="AW334" i="97"/>
  <c r="AX334" i="97"/>
  <c r="AY334" i="97"/>
  <c r="AZ334" i="97"/>
  <c r="BA334" i="97"/>
  <c r="BB334" i="97"/>
  <c r="BC334" i="97"/>
  <c r="BD334" i="97"/>
  <c r="BE334" i="97"/>
  <c r="BF334" i="97"/>
  <c r="BG334" i="97"/>
  <c r="BH334" i="97"/>
  <c r="BI334" i="97"/>
  <c r="BJ334" i="97"/>
  <c r="BK334" i="97"/>
  <c r="BL334" i="97"/>
  <c r="BM334" i="97"/>
  <c r="BN334" i="97"/>
  <c r="BO334" i="97"/>
  <c r="BP334" i="97"/>
  <c r="BQ334" i="97"/>
  <c r="BR334" i="97"/>
  <c r="BS334" i="97"/>
  <c r="BT334" i="97"/>
  <c r="BU334" i="97"/>
  <c r="BV334" i="97"/>
  <c r="BW334" i="97"/>
  <c r="BX334" i="97"/>
  <c r="BY334" i="97"/>
  <c r="BZ334" i="97"/>
  <c r="CA334" i="97"/>
  <c r="CB334" i="97"/>
  <c r="CC334" i="97"/>
  <c r="CD334" i="97"/>
  <c r="CE334" i="97"/>
  <c r="CF334" i="97"/>
  <c r="CG334" i="97"/>
  <c r="CH334" i="97"/>
  <c r="CI334" i="97"/>
  <c r="CJ334" i="97"/>
  <c r="CK334" i="97"/>
  <c r="CL334" i="97"/>
  <c r="CM334" i="97"/>
  <c r="CN334" i="97"/>
  <c r="CO334" i="97"/>
  <c r="CQ334" i="97"/>
  <c r="CR334" i="97"/>
  <c r="CX334" i="97"/>
  <c r="CY334" i="97"/>
  <c r="D338" i="97"/>
  <c r="CJ343" i="97"/>
  <c r="CK343" i="97"/>
  <c r="CL343" i="97"/>
  <c r="CM343" i="97"/>
  <c r="CN343" i="97"/>
  <c r="CQ343" i="97"/>
  <c r="CR343" i="97"/>
  <c r="CT343" i="97"/>
  <c r="D344" i="97"/>
  <c r="E344" i="97"/>
  <c r="F344" i="97"/>
  <c r="G344" i="97"/>
  <c r="H344" i="97"/>
  <c r="I344" i="97"/>
  <c r="J344" i="97"/>
  <c r="K344" i="97"/>
  <c r="L344" i="97"/>
  <c r="M344" i="97"/>
  <c r="N344" i="97"/>
  <c r="O344" i="97"/>
  <c r="P344" i="97"/>
  <c r="Q344" i="97"/>
  <c r="R344" i="97"/>
  <c r="S344" i="97"/>
  <c r="T344" i="97"/>
  <c r="U344" i="97"/>
  <c r="V344" i="97"/>
  <c r="W344" i="97"/>
  <c r="X344" i="97"/>
  <c r="Y344" i="97"/>
  <c r="Z344" i="97"/>
  <c r="AA344" i="97"/>
  <c r="AB344" i="97"/>
  <c r="AC344" i="97"/>
  <c r="AD344" i="97"/>
  <c r="AE344" i="97"/>
  <c r="AF344" i="97"/>
  <c r="AG344" i="97"/>
  <c r="AH344" i="97"/>
  <c r="AI344" i="97"/>
  <c r="AJ344" i="97"/>
  <c r="AK344" i="97"/>
  <c r="AL344" i="97"/>
  <c r="AM344" i="97"/>
  <c r="AN344" i="97"/>
  <c r="AO344" i="97"/>
  <c r="AP344" i="97"/>
  <c r="AQ344" i="97"/>
  <c r="AR344" i="97"/>
  <c r="AS344" i="97"/>
  <c r="AT344" i="97"/>
  <c r="AU344" i="97"/>
  <c r="AV344" i="97"/>
  <c r="AW344" i="97"/>
  <c r="AX344" i="97"/>
  <c r="AY344" i="97"/>
  <c r="AZ344" i="97"/>
  <c r="BA344" i="97"/>
  <c r="BB344" i="97"/>
  <c r="BC344" i="97"/>
  <c r="BD344" i="97"/>
  <c r="BE344" i="97"/>
  <c r="BF344" i="97"/>
  <c r="BG344" i="97"/>
  <c r="BH344" i="97"/>
  <c r="BI344" i="97"/>
  <c r="BJ344" i="97"/>
  <c r="BK344" i="97"/>
  <c r="BL344" i="97"/>
  <c r="BM344" i="97"/>
  <c r="BN344" i="97"/>
  <c r="BO344" i="97"/>
  <c r="BP344" i="97"/>
  <c r="BQ344" i="97"/>
  <c r="BR344" i="97"/>
  <c r="BS344" i="97"/>
  <c r="BT344" i="97"/>
  <c r="BU344" i="97"/>
  <c r="BV344" i="97"/>
  <c r="BW344" i="97"/>
  <c r="BX344" i="97"/>
  <c r="BY344" i="97"/>
  <c r="BZ344" i="97"/>
  <c r="CA344" i="97"/>
  <c r="CB344" i="97"/>
  <c r="CC344" i="97"/>
  <c r="CD344" i="97"/>
  <c r="CE344" i="97"/>
  <c r="CF344" i="97"/>
  <c r="CG344" i="97"/>
  <c r="CH344" i="97"/>
  <c r="CI344" i="97"/>
  <c r="CJ344" i="97"/>
  <c r="CK344" i="97"/>
  <c r="CL344" i="97"/>
  <c r="CM344" i="97"/>
  <c r="CN344" i="97"/>
  <c r="CQ344" i="97"/>
  <c r="CR344" i="97"/>
  <c r="CT344" i="97"/>
  <c r="D348" i="97"/>
  <c r="CJ352" i="97"/>
  <c r="CK352" i="97"/>
  <c r="CL352" i="97"/>
  <c r="CM352" i="97"/>
  <c r="CN352" i="97"/>
  <c r="CO352" i="97"/>
  <c r="CP352" i="97"/>
  <c r="CQ352" i="97"/>
  <c r="CR352" i="97"/>
  <c r="CT352" i="97"/>
  <c r="D353" i="97"/>
  <c r="E353" i="97"/>
  <c r="F353" i="97"/>
  <c r="G353" i="97"/>
  <c r="H353" i="97"/>
  <c r="I353" i="97"/>
  <c r="J353" i="97"/>
  <c r="K353" i="97"/>
  <c r="L353" i="97"/>
  <c r="M353" i="97"/>
  <c r="N353" i="97"/>
  <c r="O353" i="97"/>
  <c r="P353" i="97"/>
  <c r="Q353" i="97"/>
  <c r="R353" i="97"/>
  <c r="S353" i="97"/>
  <c r="T353" i="97"/>
  <c r="U353" i="97"/>
  <c r="V353" i="97"/>
  <c r="W353" i="97"/>
  <c r="X353" i="97"/>
  <c r="Y353" i="97"/>
  <c r="Z353" i="97"/>
  <c r="AA353" i="97"/>
  <c r="AB353" i="97"/>
  <c r="AC353" i="97"/>
  <c r="AD353" i="97"/>
  <c r="AE353" i="97"/>
  <c r="AF353" i="97"/>
  <c r="AG353" i="97"/>
  <c r="AH353" i="97"/>
  <c r="AI353" i="97"/>
  <c r="AJ353" i="97"/>
  <c r="AK353" i="97"/>
  <c r="AL353" i="97"/>
  <c r="AM353" i="97"/>
  <c r="AN353" i="97"/>
  <c r="AO353" i="97"/>
  <c r="AP353" i="97"/>
  <c r="AQ353" i="97"/>
  <c r="AR353" i="97"/>
  <c r="AS353" i="97"/>
  <c r="AT353" i="97"/>
  <c r="AU353" i="97"/>
  <c r="AV353" i="97"/>
  <c r="AW353" i="97"/>
  <c r="AX353" i="97"/>
  <c r="AY353" i="97"/>
  <c r="AZ353" i="97"/>
  <c r="BA353" i="97"/>
  <c r="BB353" i="97"/>
  <c r="BC353" i="97"/>
  <c r="BD353" i="97"/>
  <c r="BE353" i="97"/>
  <c r="BF353" i="97"/>
  <c r="BG353" i="97"/>
  <c r="BH353" i="97"/>
  <c r="BI353" i="97"/>
  <c r="BJ353" i="97"/>
  <c r="BK353" i="97"/>
  <c r="BL353" i="97"/>
  <c r="BM353" i="97"/>
  <c r="BN353" i="97"/>
  <c r="BO353" i="97"/>
  <c r="BP353" i="97"/>
  <c r="BQ353" i="97"/>
  <c r="BR353" i="97"/>
  <c r="BS353" i="97"/>
  <c r="BT353" i="97"/>
  <c r="BU353" i="97"/>
  <c r="BV353" i="97"/>
  <c r="BW353" i="97"/>
  <c r="BX353" i="97"/>
  <c r="BY353" i="97"/>
  <c r="BZ353" i="97"/>
  <c r="CA353" i="97"/>
  <c r="CB353" i="97"/>
  <c r="CC353" i="97"/>
  <c r="CD353" i="97"/>
  <c r="CE353" i="97"/>
  <c r="CF353" i="97"/>
  <c r="CG353" i="97"/>
  <c r="CH353" i="97"/>
  <c r="CI353" i="97"/>
  <c r="CJ353" i="97"/>
  <c r="CK353" i="97"/>
  <c r="CL353" i="97"/>
  <c r="CM353" i="97"/>
  <c r="CN353" i="97"/>
  <c r="CO353" i="97"/>
  <c r="CP353" i="97"/>
  <c r="CQ353" i="97"/>
  <c r="CR353" i="97"/>
  <c r="CT353" i="97"/>
  <c r="D357" i="97"/>
  <c r="CJ361" i="97"/>
  <c r="CK361" i="97"/>
  <c r="CL361" i="97"/>
  <c r="CM361" i="97"/>
  <c r="CN361" i="97"/>
  <c r="CO361" i="97"/>
  <c r="CP361" i="97"/>
  <c r="CQ361" i="97"/>
  <c r="CR361" i="97"/>
  <c r="CS361" i="97"/>
  <c r="CT361" i="97"/>
  <c r="CU361" i="97"/>
  <c r="D362" i="97"/>
  <c r="E362" i="97"/>
  <c r="F362" i="97"/>
  <c r="G362" i="97"/>
  <c r="H362" i="97"/>
  <c r="I362" i="97"/>
  <c r="J362" i="97"/>
  <c r="K362" i="97"/>
  <c r="L362" i="97"/>
  <c r="M362" i="97"/>
  <c r="N362" i="97"/>
  <c r="O362" i="97"/>
  <c r="P362" i="97"/>
  <c r="Q362" i="97"/>
  <c r="R362" i="97"/>
  <c r="S362" i="97"/>
  <c r="T362" i="97"/>
  <c r="U362" i="97"/>
  <c r="V362" i="97"/>
  <c r="W362" i="97"/>
  <c r="X362" i="97"/>
  <c r="Y362" i="97"/>
  <c r="Z362" i="97"/>
  <c r="AA362" i="97"/>
  <c r="AB362" i="97"/>
  <c r="AC362" i="97"/>
  <c r="AD362" i="97"/>
  <c r="AE362" i="97"/>
  <c r="AF362" i="97"/>
  <c r="AG362" i="97"/>
  <c r="AH362" i="97"/>
  <c r="AI362" i="97"/>
  <c r="AJ362" i="97"/>
  <c r="AK362" i="97"/>
  <c r="AL362" i="97"/>
  <c r="AM362" i="97"/>
  <c r="AN362" i="97"/>
  <c r="AO362" i="97"/>
  <c r="AP362" i="97"/>
  <c r="AQ362" i="97"/>
  <c r="AR362" i="97"/>
  <c r="AS362" i="97"/>
  <c r="AT362" i="97"/>
  <c r="AU362" i="97"/>
  <c r="AV362" i="97"/>
  <c r="AW362" i="97"/>
  <c r="AX362" i="97"/>
  <c r="AY362" i="97"/>
  <c r="AZ362" i="97"/>
  <c r="BA362" i="97"/>
  <c r="BB362" i="97"/>
  <c r="BC362" i="97"/>
  <c r="BD362" i="97"/>
  <c r="BE362" i="97"/>
  <c r="BF362" i="97"/>
  <c r="BG362" i="97"/>
  <c r="BH362" i="97"/>
  <c r="BI362" i="97"/>
  <c r="BJ362" i="97"/>
  <c r="BK362" i="97"/>
  <c r="BL362" i="97"/>
  <c r="BM362" i="97"/>
  <c r="BN362" i="97"/>
  <c r="BO362" i="97"/>
  <c r="BP362" i="97"/>
  <c r="BQ362" i="97"/>
  <c r="BR362" i="97"/>
  <c r="BS362" i="97"/>
  <c r="BT362" i="97"/>
  <c r="BU362" i="97"/>
  <c r="BV362" i="97"/>
  <c r="BW362" i="97"/>
  <c r="BX362" i="97"/>
  <c r="BY362" i="97"/>
  <c r="BZ362" i="97"/>
  <c r="CA362" i="97"/>
  <c r="CB362" i="97"/>
  <c r="CC362" i="97"/>
  <c r="CD362" i="97"/>
  <c r="CE362" i="97"/>
  <c r="CF362" i="97"/>
  <c r="CG362" i="97"/>
  <c r="CH362" i="97"/>
  <c r="CI362" i="97"/>
  <c r="CJ362" i="97"/>
  <c r="CK362" i="97"/>
  <c r="CL362" i="97"/>
  <c r="CM362" i="97"/>
  <c r="CN362" i="97"/>
  <c r="CO362" i="97"/>
  <c r="CP362" i="97"/>
  <c r="CQ362" i="97"/>
  <c r="CR362" i="97"/>
  <c r="CT362" i="97"/>
  <c r="CU362" i="97"/>
  <c r="D366" i="97"/>
  <c r="D370" i="97"/>
  <c r="E370" i="97"/>
  <c r="F370" i="97"/>
  <c r="G370" i="97"/>
  <c r="H370" i="97"/>
  <c r="I370" i="97"/>
  <c r="J370" i="97"/>
  <c r="K370" i="97"/>
  <c r="L370" i="97"/>
  <c r="M370" i="97"/>
  <c r="N370" i="97"/>
  <c r="O370" i="97"/>
  <c r="P370" i="97"/>
  <c r="Q370" i="97"/>
  <c r="R370" i="97"/>
  <c r="S370" i="97"/>
  <c r="T370" i="97"/>
  <c r="U370" i="97"/>
  <c r="V370" i="97"/>
  <c r="W370" i="97"/>
  <c r="X370" i="97"/>
  <c r="Y370" i="97"/>
  <c r="Z370" i="97"/>
  <c r="AA370" i="97"/>
  <c r="AB370" i="97"/>
  <c r="AC370" i="97"/>
  <c r="AD370" i="97"/>
  <c r="AE370" i="97"/>
  <c r="AF370" i="97"/>
  <c r="AG370" i="97"/>
  <c r="AH370" i="97"/>
  <c r="AI370" i="97"/>
  <c r="AJ370" i="97"/>
  <c r="AK370" i="97"/>
  <c r="AL370" i="97"/>
  <c r="AM370" i="97"/>
  <c r="AN370" i="97"/>
  <c r="AO370" i="97"/>
  <c r="AP370" i="97"/>
  <c r="AQ370" i="97"/>
  <c r="AR370" i="97"/>
  <c r="AS370" i="97"/>
  <c r="AT370" i="97"/>
  <c r="AU370" i="97"/>
  <c r="AV370" i="97"/>
  <c r="AW370" i="97"/>
  <c r="AX370" i="97"/>
  <c r="AY370" i="97"/>
  <c r="AZ370" i="97"/>
  <c r="BA370" i="97"/>
  <c r="BB370" i="97"/>
  <c r="BC370" i="97"/>
  <c r="BD370" i="97"/>
  <c r="BE370" i="97"/>
  <c r="BF370" i="97"/>
  <c r="BG370" i="97"/>
  <c r="BH370" i="97"/>
  <c r="BI370" i="97"/>
  <c r="BJ370" i="97"/>
  <c r="BK370" i="97"/>
  <c r="BL370" i="97"/>
  <c r="BM370" i="97"/>
  <c r="BN370" i="97"/>
  <c r="BO370" i="97"/>
  <c r="BP370" i="97"/>
  <c r="BQ370" i="97"/>
  <c r="BR370" i="97"/>
  <c r="BS370" i="97"/>
  <c r="BT370" i="97"/>
  <c r="BU370" i="97"/>
  <c r="BV370" i="97"/>
  <c r="BW370" i="97"/>
  <c r="BX370" i="97"/>
  <c r="BY370" i="97"/>
  <c r="BZ370" i="97"/>
  <c r="CA370" i="97"/>
  <c r="CB370" i="97"/>
  <c r="CC370" i="97"/>
  <c r="CD370" i="97"/>
  <c r="CE370" i="97"/>
  <c r="CF370" i="97"/>
  <c r="CG370" i="97"/>
  <c r="CH370" i="97"/>
  <c r="CI370" i="97"/>
  <c r="CJ370" i="97"/>
  <c r="CK370" i="97"/>
  <c r="CL370" i="97"/>
  <c r="CM370" i="97"/>
  <c r="CN370" i="97"/>
  <c r="CO370" i="97"/>
  <c r="CP370" i="97"/>
  <c r="CQ370" i="97"/>
  <c r="CR370" i="97"/>
  <c r="CS370" i="97"/>
  <c r="CT370" i="97"/>
  <c r="CU370" i="97"/>
  <c r="CV370" i="97"/>
  <c r="CW370" i="97"/>
  <c r="CX370" i="97"/>
  <c r="CY370" i="97"/>
  <c r="CJ379" i="97"/>
  <c r="CK379" i="97"/>
  <c r="CL379" i="97"/>
  <c r="CM379" i="97"/>
  <c r="CN379" i="97"/>
  <c r="CO379" i="97"/>
  <c r="CP379" i="97"/>
  <c r="CQ379" i="97"/>
  <c r="CR379" i="97"/>
  <c r="CT379" i="97"/>
  <c r="D380" i="97"/>
  <c r="E380" i="97"/>
  <c r="F380" i="97"/>
  <c r="G380" i="97"/>
  <c r="H380" i="97"/>
  <c r="I380" i="97"/>
  <c r="J380" i="97"/>
  <c r="K380" i="97"/>
  <c r="L380" i="97"/>
  <c r="M380" i="97"/>
  <c r="N380" i="97"/>
  <c r="O380" i="97"/>
  <c r="P380" i="97"/>
  <c r="Q380" i="97"/>
  <c r="R380" i="97"/>
  <c r="S380" i="97"/>
  <c r="T380" i="97"/>
  <c r="U380" i="97"/>
  <c r="V380" i="97"/>
  <c r="W380" i="97"/>
  <c r="X380" i="97"/>
  <c r="Y380" i="97"/>
  <c r="Z380" i="97"/>
  <c r="AA380" i="97"/>
  <c r="AB380" i="97"/>
  <c r="AC380" i="97"/>
  <c r="AD380" i="97"/>
  <c r="AE380" i="97"/>
  <c r="AF380" i="97"/>
  <c r="AG380" i="97"/>
  <c r="AH380" i="97"/>
  <c r="AI380" i="97"/>
  <c r="AJ380" i="97"/>
  <c r="AK380" i="97"/>
  <c r="AL380" i="97"/>
  <c r="AM380" i="97"/>
  <c r="AN380" i="97"/>
  <c r="AO380" i="97"/>
  <c r="AP380" i="97"/>
  <c r="AQ380" i="97"/>
  <c r="AR380" i="97"/>
  <c r="AS380" i="97"/>
  <c r="AT380" i="97"/>
  <c r="AU380" i="97"/>
  <c r="AV380" i="97"/>
  <c r="AW380" i="97"/>
  <c r="AX380" i="97"/>
  <c r="AY380" i="97"/>
  <c r="AZ380" i="97"/>
  <c r="BA380" i="97"/>
  <c r="BB380" i="97"/>
  <c r="BC380" i="97"/>
  <c r="BD380" i="97"/>
  <c r="BE380" i="97"/>
  <c r="BF380" i="97"/>
  <c r="BG380" i="97"/>
  <c r="BH380" i="97"/>
  <c r="BI380" i="97"/>
  <c r="BJ380" i="97"/>
  <c r="BK380" i="97"/>
  <c r="BL380" i="97"/>
  <c r="BM380" i="97"/>
  <c r="BN380" i="97"/>
  <c r="BO380" i="97"/>
  <c r="BP380" i="97"/>
  <c r="BQ380" i="97"/>
  <c r="BR380" i="97"/>
  <c r="BS380" i="97"/>
  <c r="BT380" i="97"/>
  <c r="BU380" i="97"/>
  <c r="BV380" i="97"/>
  <c r="BW380" i="97"/>
  <c r="BX380" i="97"/>
  <c r="BY380" i="97"/>
  <c r="BZ380" i="97"/>
  <c r="CA380" i="97"/>
  <c r="CB380" i="97"/>
  <c r="CC380" i="97"/>
  <c r="CD380" i="97"/>
  <c r="CE380" i="97"/>
  <c r="CF380" i="97"/>
  <c r="CG380" i="97"/>
  <c r="CH380" i="97"/>
  <c r="CI380" i="97"/>
  <c r="CJ380" i="97"/>
  <c r="CK380" i="97"/>
  <c r="CL380" i="97"/>
  <c r="CM380" i="97"/>
  <c r="CN380" i="97"/>
  <c r="CO380" i="97"/>
  <c r="CP380" i="97"/>
  <c r="CQ380" i="97"/>
  <c r="CR380" i="97"/>
  <c r="CT380" i="97"/>
  <c r="D381" i="97"/>
  <c r="E374" i="97" s="1"/>
  <c r="CJ389" i="97"/>
  <c r="CK389" i="97"/>
  <c r="CL389" i="97"/>
  <c r="CM389" i="97"/>
  <c r="CN389" i="97"/>
  <c r="CO389" i="97"/>
  <c r="CP389" i="97"/>
  <c r="CQ389" i="97"/>
  <c r="CR389" i="97"/>
  <c r="CT389" i="97"/>
  <c r="D390" i="97"/>
  <c r="E390" i="97"/>
  <c r="F390" i="97"/>
  <c r="G390" i="97"/>
  <c r="H390" i="97"/>
  <c r="I390" i="97"/>
  <c r="J390" i="97"/>
  <c r="K390" i="97"/>
  <c r="L390" i="97"/>
  <c r="M390" i="97"/>
  <c r="N390" i="97"/>
  <c r="O390" i="97"/>
  <c r="P390" i="97"/>
  <c r="Q390" i="97"/>
  <c r="R390" i="97"/>
  <c r="S390" i="97"/>
  <c r="T390" i="97"/>
  <c r="U390" i="97"/>
  <c r="V390" i="97"/>
  <c r="W390" i="97"/>
  <c r="X390" i="97"/>
  <c r="Y390" i="97"/>
  <c r="Z390" i="97"/>
  <c r="AA390" i="97"/>
  <c r="AB390" i="97"/>
  <c r="AC390" i="97"/>
  <c r="AD390" i="97"/>
  <c r="AE390" i="97"/>
  <c r="AF390" i="97"/>
  <c r="AG390" i="97"/>
  <c r="AH390" i="97"/>
  <c r="AI390" i="97"/>
  <c r="AJ390" i="97"/>
  <c r="AK390" i="97"/>
  <c r="AL390" i="97"/>
  <c r="AM390" i="97"/>
  <c r="AN390" i="97"/>
  <c r="AO390" i="97"/>
  <c r="AP390" i="97"/>
  <c r="AQ390" i="97"/>
  <c r="AR390" i="97"/>
  <c r="AS390" i="97"/>
  <c r="AT390" i="97"/>
  <c r="AU390" i="97"/>
  <c r="AV390" i="97"/>
  <c r="AW390" i="97"/>
  <c r="AX390" i="97"/>
  <c r="AY390" i="97"/>
  <c r="AZ390" i="97"/>
  <c r="BA390" i="97"/>
  <c r="BB390" i="97"/>
  <c r="BC390" i="97"/>
  <c r="BD390" i="97"/>
  <c r="BE390" i="97"/>
  <c r="BF390" i="97"/>
  <c r="BG390" i="97"/>
  <c r="BH390" i="97"/>
  <c r="BI390" i="97"/>
  <c r="BJ390" i="97"/>
  <c r="BK390" i="97"/>
  <c r="BL390" i="97"/>
  <c r="BM390" i="97"/>
  <c r="BN390" i="97"/>
  <c r="BO390" i="97"/>
  <c r="BP390" i="97"/>
  <c r="BQ390" i="97"/>
  <c r="BR390" i="97"/>
  <c r="BS390" i="97"/>
  <c r="BT390" i="97"/>
  <c r="BU390" i="97"/>
  <c r="BV390" i="97"/>
  <c r="BW390" i="97"/>
  <c r="BX390" i="97"/>
  <c r="BY390" i="97"/>
  <c r="BZ390" i="97"/>
  <c r="CA390" i="97"/>
  <c r="CB390" i="97"/>
  <c r="CC390" i="97"/>
  <c r="CD390" i="97"/>
  <c r="CE390" i="97"/>
  <c r="CF390" i="97"/>
  <c r="CG390" i="97"/>
  <c r="CH390" i="97"/>
  <c r="CI390" i="97"/>
  <c r="CJ390" i="97"/>
  <c r="CK390" i="97"/>
  <c r="CL390" i="97"/>
  <c r="CM390" i="97"/>
  <c r="CN390" i="97"/>
  <c r="CO390" i="97"/>
  <c r="CP390" i="97"/>
  <c r="CQ390" i="97"/>
  <c r="CR390" i="97"/>
  <c r="CT390" i="97"/>
  <c r="D391" i="97"/>
  <c r="E384" i="97" s="1"/>
  <c r="CJ399" i="97"/>
  <c r="CK399" i="97"/>
  <c r="CL399" i="97"/>
  <c r="CM399" i="97"/>
  <c r="CN399" i="97"/>
  <c r="CO399" i="97"/>
  <c r="CP399" i="97"/>
  <c r="CQ399" i="97"/>
  <c r="CR399" i="97"/>
  <c r="CT399" i="97"/>
  <c r="D400" i="97"/>
  <c r="E400" i="97"/>
  <c r="F400" i="97"/>
  <c r="G400" i="97"/>
  <c r="H400" i="97"/>
  <c r="I400" i="97"/>
  <c r="J400" i="97"/>
  <c r="K400" i="97"/>
  <c r="L400" i="97"/>
  <c r="M400" i="97"/>
  <c r="N400" i="97"/>
  <c r="O400" i="97"/>
  <c r="P400" i="97"/>
  <c r="Q400" i="97"/>
  <c r="R400" i="97"/>
  <c r="S400" i="97"/>
  <c r="T400" i="97"/>
  <c r="U400" i="97"/>
  <c r="V400" i="97"/>
  <c r="W400" i="97"/>
  <c r="X400" i="97"/>
  <c r="Y400" i="97"/>
  <c r="Z400" i="97"/>
  <c r="AA400" i="97"/>
  <c r="AB400" i="97"/>
  <c r="AC400" i="97"/>
  <c r="AD400" i="97"/>
  <c r="AE400" i="97"/>
  <c r="AF400" i="97"/>
  <c r="AG400" i="97"/>
  <c r="AH400" i="97"/>
  <c r="AI400" i="97"/>
  <c r="AJ400" i="97"/>
  <c r="AK400" i="97"/>
  <c r="AL400" i="97"/>
  <c r="AM400" i="97"/>
  <c r="AN400" i="97"/>
  <c r="AO400" i="97"/>
  <c r="AP400" i="97"/>
  <c r="AQ400" i="97"/>
  <c r="AR400" i="97"/>
  <c r="AS400" i="97"/>
  <c r="AT400" i="97"/>
  <c r="AU400" i="97"/>
  <c r="AV400" i="97"/>
  <c r="AW400" i="97"/>
  <c r="AX400" i="97"/>
  <c r="AY400" i="97"/>
  <c r="AZ400" i="97"/>
  <c r="BA400" i="97"/>
  <c r="BB400" i="97"/>
  <c r="BC400" i="97"/>
  <c r="BD400" i="97"/>
  <c r="BE400" i="97"/>
  <c r="BF400" i="97"/>
  <c r="BG400" i="97"/>
  <c r="BH400" i="97"/>
  <c r="BI400" i="97"/>
  <c r="BJ400" i="97"/>
  <c r="BK400" i="97"/>
  <c r="BL400" i="97"/>
  <c r="BM400" i="97"/>
  <c r="BN400" i="97"/>
  <c r="BO400" i="97"/>
  <c r="BP400" i="97"/>
  <c r="BQ400" i="97"/>
  <c r="BR400" i="97"/>
  <c r="BS400" i="97"/>
  <c r="BT400" i="97"/>
  <c r="BU400" i="97"/>
  <c r="BV400" i="97"/>
  <c r="BW400" i="97"/>
  <c r="BX400" i="97"/>
  <c r="BY400" i="97"/>
  <c r="BZ400" i="97"/>
  <c r="CA400" i="97"/>
  <c r="CB400" i="97"/>
  <c r="CC400" i="97"/>
  <c r="CD400" i="97"/>
  <c r="CE400" i="97"/>
  <c r="CF400" i="97"/>
  <c r="CG400" i="97"/>
  <c r="CH400" i="97"/>
  <c r="CI400" i="97"/>
  <c r="CJ400" i="97"/>
  <c r="CK400" i="97"/>
  <c r="CL400" i="97"/>
  <c r="CM400" i="97"/>
  <c r="CN400" i="97"/>
  <c r="CO400" i="97"/>
  <c r="CP400" i="97"/>
  <c r="CQ400" i="97"/>
  <c r="CR400" i="97"/>
  <c r="CT400" i="97"/>
  <c r="D401" i="97"/>
  <c r="E394" i="97" s="1"/>
  <c r="CJ408" i="97"/>
  <c r="CK408" i="97"/>
  <c r="CL408" i="97"/>
  <c r="CM408" i="97"/>
  <c r="CN408" i="97"/>
  <c r="CO408" i="97"/>
  <c r="CP408" i="97"/>
  <c r="CQ408" i="97"/>
  <c r="CR408" i="97"/>
  <c r="CT408" i="97"/>
  <c r="D409" i="97"/>
  <c r="E409" i="97"/>
  <c r="F409" i="97"/>
  <c r="G409" i="97"/>
  <c r="H409" i="97"/>
  <c r="I409" i="97"/>
  <c r="J409" i="97"/>
  <c r="K409" i="97"/>
  <c r="L409" i="97"/>
  <c r="M409" i="97"/>
  <c r="N409" i="97"/>
  <c r="O409" i="97"/>
  <c r="P409" i="97"/>
  <c r="Q409" i="97"/>
  <c r="R409" i="97"/>
  <c r="S409" i="97"/>
  <c r="T409" i="97"/>
  <c r="U409" i="97"/>
  <c r="V409" i="97"/>
  <c r="W409" i="97"/>
  <c r="X409" i="97"/>
  <c r="Y409" i="97"/>
  <c r="Z409" i="97"/>
  <c r="AA409" i="97"/>
  <c r="AB409" i="97"/>
  <c r="AC409" i="97"/>
  <c r="AD409" i="97"/>
  <c r="AE409" i="97"/>
  <c r="AF409" i="97"/>
  <c r="AG409" i="97"/>
  <c r="AH409" i="97"/>
  <c r="AI409" i="97"/>
  <c r="AJ409" i="97"/>
  <c r="AK409" i="97"/>
  <c r="AL409" i="97"/>
  <c r="AM409" i="97"/>
  <c r="AN409" i="97"/>
  <c r="AO409" i="97"/>
  <c r="AP409" i="97"/>
  <c r="AQ409" i="97"/>
  <c r="AR409" i="97"/>
  <c r="AS409" i="97"/>
  <c r="AT409" i="97"/>
  <c r="AU409" i="97"/>
  <c r="AV409" i="97"/>
  <c r="AW409" i="97"/>
  <c r="AX409" i="97"/>
  <c r="AY409" i="97"/>
  <c r="AZ409" i="97"/>
  <c r="BA409" i="97"/>
  <c r="BB409" i="97"/>
  <c r="BC409" i="97"/>
  <c r="BD409" i="97"/>
  <c r="BE409" i="97"/>
  <c r="BF409" i="97"/>
  <c r="BG409" i="97"/>
  <c r="BH409" i="97"/>
  <c r="BI409" i="97"/>
  <c r="BJ409" i="97"/>
  <c r="BK409" i="97"/>
  <c r="BL409" i="97"/>
  <c r="BM409" i="97"/>
  <c r="BN409" i="97"/>
  <c r="BO409" i="97"/>
  <c r="BP409" i="97"/>
  <c r="BQ409" i="97"/>
  <c r="BR409" i="97"/>
  <c r="BS409" i="97"/>
  <c r="BT409" i="97"/>
  <c r="BU409" i="97"/>
  <c r="BV409" i="97"/>
  <c r="BW409" i="97"/>
  <c r="BX409" i="97"/>
  <c r="BY409" i="97"/>
  <c r="BZ409" i="97"/>
  <c r="CA409" i="97"/>
  <c r="CB409" i="97"/>
  <c r="CC409" i="97"/>
  <c r="CD409" i="97"/>
  <c r="CE409" i="97"/>
  <c r="CF409" i="97"/>
  <c r="CG409" i="97"/>
  <c r="CH409" i="97"/>
  <c r="CI409" i="97"/>
  <c r="CJ409" i="97"/>
  <c r="CK409" i="97"/>
  <c r="CL409" i="97"/>
  <c r="CM409" i="97"/>
  <c r="CN409" i="97"/>
  <c r="CO409" i="97"/>
  <c r="CP409" i="97"/>
  <c r="CQ409" i="97"/>
  <c r="CR409" i="97"/>
  <c r="CT409" i="97"/>
  <c r="D410" i="97"/>
  <c r="E404" i="97" s="1"/>
  <c r="CJ417" i="97"/>
  <c r="CK417" i="97"/>
  <c r="CL417" i="97"/>
  <c r="CM417" i="97"/>
  <c r="CN417" i="97"/>
  <c r="CO417" i="97"/>
  <c r="CP417" i="97"/>
  <c r="CQ417" i="97"/>
  <c r="CR417" i="97"/>
  <c r="CT417" i="97"/>
  <c r="D418" i="97"/>
  <c r="E418" i="97"/>
  <c r="F418" i="97"/>
  <c r="G418" i="97"/>
  <c r="H418" i="97"/>
  <c r="I418" i="97"/>
  <c r="J418" i="97"/>
  <c r="K418" i="97"/>
  <c r="L418" i="97"/>
  <c r="M418" i="97"/>
  <c r="N418" i="97"/>
  <c r="O418" i="97"/>
  <c r="P418" i="97"/>
  <c r="Q418" i="97"/>
  <c r="R418" i="97"/>
  <c r="S418" i="97"/>
  <c r="T418" i="97"/>
  <c r="U418" i="97"/>
  <c r="V418" i="97"/>
  <c r="W418" i="97"/>
  <c r="X418" i="97"/>
  <c r="Y418" i="97"/>
  <c r="Z418" i="97"/>
  <c r="AA418" i="97"/>
  <c r="AB418" i="97"/>
  <c r="AC418" i="97"/>
  <c r="AD418" i="97"/>
  <c r="AE418" i="97"/>
  <c r="AF418" i="97"/>
  <c r="AG418" i="97"/>
  <c r="AH418" i="97"/>
  <c r="AI418" i="97"/>
  <c r="AJ418" i="97"/>
  <c r="AK418" i="97"/>
  <c r="AL418" i="97"/>
  <c r="AM418" i="97"/>
  <c r="AN418" i="97"/>
  <c r="AO418" i="97"/>
  <c r="AP418" i="97"/>
  <c r="AQ418" i="97"/>
  <c r="AR418" i="97"/>
  <c r="AS418" i="97"/>
  <c r="AT418" i="97"/>
  <c r="AU418" i="97"/>
  <c r="AV418" i="97"/>
  <c r="AW418" i="97"/>
  <c r="AX418" i="97"/>
  <c r="AY418" i="97"/>
  <c r="AZ418" i="97"/>
  <c r="BA418" i="97"/>
  <c r="BB418" i="97"/>
  <c r="BC418" i="97"/>
  <c r="BD418" i="97"/>
  <c r="BE418" i="97"/>
  <c r="BF418" i="97"/>
  <c r="BG418" i="97"/>
  <c r="BH418" i="97"/>
  <c r="BI418" i="97"/>
  <c r="BJ418" i="97"/>
  <c r="BK418" i="97"/>
  <c r="BL418" i="97"/>
  <c r="BM418" i="97"/>
  <c r="BN418" i="97"/>
  <c r="BO418" i="97"/>
  <c r="BP418" i="97"/>
  <c r="BQ418" i="97"/>
  <c r="BR418" i="97"/>
  <c r="BS418" i="97"/>
  <c r="BT418" i="97"/>
  <c r="BU418" i="97"/>
  <c r="BV418" i="97"/>
  <c r="BW418" i="97"/>
  <c r="BX418" i="97"/>
  <c r="BY418" i="97"/>
  <c r="BZ418" i="97"/>
  <c r="CA418" i="97"/>
  <c r="CB418" i="97"/>
  <c r="CC418" i="97"/>
  <c r="CD418" i="97"/>
  <c r="CE418" i="97"/>
  <c r="CF418" i="97"/>
  <c r="CG418" i="97"/>
  <c r="CH418" i="97"/>
  <c r="CI418" i="97"/>
  <c r="CJ418" i="97"/>
  <c r="CK418" i="97"/>
  <c r="CL418" i="97"/>
  <c r="CM418" i="97"/>
  <c r="CN418" i="97"/>
  <c r="CO418" i="97"/>
  <c r="CP418" i="97"/>
  <c r="CQ418" i="97"/>
  <c r="CR418" i="97"/>
  <c r="CT418" i="97"/>
  <c r="D419" i="97"/>
  <c r="E413" i="97" s="1"/>
  <c r="CJ426" i="97"/>
  <c r="CK426" i="97"/>
  <c r="CL426" i="97"/>
  <c r="CM426" i="97"/>
  <c r="CN426" i="97"/>
  <c r="CO426" i="97"/>
  <c r="CP426" i="97"/>
  <c r="CQ426" i="97"/>
  <c r="CR426" i="97"/>
  <c r="CS426" i="97"/>
  <c r="CT426" i="97"/>
  <c r="CT427" i="97" s="1"/>
  <c r="CU426" i="97"/>
  <c r="D427" i="97"/>
  <c r="D428" i="97" s="1"/>
  <c r="E422" i="97" s="1"/>
  <c r="E427" i="97"/>
  <c r="F427" i="97"/>
  <c r="G427" i="97"/>
  <c r="H427" i="97"/>
  <c r="I427" i="97"/>
  <c r="J427" i="97"/>
  <c r="K427" i="97"/>
  <c r="L427" i="97"/>
  <c r="M427" i="97"/>
  <c r="N427" i="97"/>
  <c r="O427" i="97"/>
  <c r="P427" i="97"/>
  <c r="Q427" i="97"/>
  <c r="R427" i="97"/>
  <c r="S427" i="97"/>
  <c r="T427" i="97"/>
  <c r="U427" i="97"/>
  <c r="V427" i="97"/>
  <c r="W427" i="97"/>
  <c r="X427" i="97"/>
  <c r="Y427" i="97"/>
  <c r="Z427" i="97"/>
  <c r="AA427" i="97"/>
  <c r="AB427" i="97"/>
  <c r="AC427" i="97"/>
  <c r="AD427" i="97"/>
  <c r="AE427" i="97"/>
  <c r="AF427" i="97"/>
  <c r="AG427" i="97"/>
  <c r="AH427" i="97"/>
  <c r="AI427" i="97"/>
  <c r="AJ427" i="97"/>
  <c r="AK427" i="97"/>
  <c r="AL427" i="97"/>
  <c r="AM427" i="97"/>
  <c r="AN427" i="97"/>
  <c r="AO427" i="97"/>
  <c r="AP427" i="97"/>
  <c r="AQ427" i="97"/>
  <c r="AR427" i="97"/>
  <c r="AS427" i="97"/>
  <c r="AT427" i="97"/>
  <c r="AU427" i="97"/>
  <c r="AV427" i="97"/>
  <c r="AW427" i="97"/>
  <c r="AX427" i="97"/>
  <c r="AY427" i="97"/>
  <c r="AZ427" i="97"/>
  <c r="BA427" i="97"/>
  <c r="BB427" i="97"/>
  <c r="BC427" i="97"/>
  <c r="BD427" i="97"/>
  <c r="BE427" i="97"/>
  <c r="BF427" i="97"/>
  <c r="BG427" i="97"/>
  <c r="BH427" i="97"/>
  <c r="BI427" i="97"/>
  <c r="BJ427" i="97"/>
  <c r="BK427" i="97"/>
  <c r="BL427" i="97"/>
  <c r="BM427" i="97"/>
  <c r="BN427" i="97"/>
  <c r="BO427" i="97"/>
  <c r="BP427" i="97"/>
  <c r="BQ427" i="97"/>
  <c r="BR427" i="97"/>
  <c r="BS427" i="97"/>
  <c r="BT427" i="97"/>
  <c r="BU427" i="97"/>
  <c r="BV427" i="97"/>
  <c r="BW427" i="97"/>
  <c r="BX427" i="97"/>
  <c r="BY427" i="97"/>
  <c r="BZ427" i="97"/>
  <c r="CA427" i="97"/>
  <c r="CB427" i="97"/>
  <c r="CC427" i="97"/>
  <c r="CD427" i="97"/>
  <c r="CE427" i="97"/>
  <c r="CF427" i="97"/>
  <c r="CG427" i="97"/>
  <c r="CH427" i="97"/>
  <c r="CI427" i="97"/>
  <c r="CJ427" i="97"/>
  <c r="CK427" i="97"/>
  <c r="CL427" i="97"/>
  <c r="CM427" i="97"/>
  <c r="CN427" i="97"/>
  <c r="CO427" i="97"/>
  <c r="CP427" i="97"/>
  <c r="CQ427" i="97"/>
  <c r="CR427" i="97"/>
  <c r="CU427" i="97"/>
  <c r="D431" i="97"/>
  <c r="CJ435" i="97"/>
  <c r="CJ436" i="97" s="1"/>
  <c r="CK435" i="97"/>
  <c r="CK436" i="97" s="1"/>
  <c r="CL435" i="97"/>
  <c r="CL436" i="97" s="1"/>
  <c r="CM435" i="97"/>
  <c r="CM436" i="97" s="1"/>
  <c r="CN435" i="97"/>
  <c r="CN436" i="97" s="1"/>
  <c r="CO435" i="97"/>
  <c r="CO436" i="97" s="1"/>
  <c r="CP435" i="97"/>
  <c r="CP436" i="97" s="1"/>
  <c r="CQ435" i="97"/>
  <c r="CQ436" i="97" s="1"/>
  <c r="CR435" i="97"/>
  <c r="CR436" i="97" s="1"/>
  <c r="CT435" i="97"/>
  <c r="CT436" i="97" s="1"/>
  <c r="D436" i="97"/>
  <c r="E436" i="97"/>
  <c r="F436" i="97"/>
  <c r="G436" i="97"/>
  <c r="H436" i="97"/>
  <c r="I436" i="97"/>
  <c r="J436" i="97"/>
  <c r="K436" i="97"/>
  <c r="L436" i="97"/>
  <c r="M436" i="97"/>
  <c r="N436" i="97"/>
  <c r="O436" i="97"/>
  <c r="P436" i="97"/>
  <c r="Q436" i="97"/>
  <c r="R436" i="97"/>
  <c r="S436" i="97"/>
  <c r="T436" i="97"/>
  <c r="U436" i="97"/>
  <c r="V436" i="97"/>
  <c r="W436" i="97"/>
  <c r="X436" i="97"/>
  <c r="Y436" i="97"/>
  <c r="Z436" i="97"/>
  <c r="AA436" i="97"/>
  <c r="AB436" i="97"/>
  <c r="AC436" i="97"/>
  <c r="AD436" i="97"/>
  <c r="AE436" i="97"/>
  <c r="AF436" i="97"/>
  <c r="AG436" i="97"/>
  <c r="AH436" i="97"/>
  <c r="AI436" i="97"/>
  <c r="AJ436" i="97"/>
  <c r="AK436" i="97"/>
  <c r="AL436" i="97"/>
  <c r="AM436" i="97"/>
  <c r="AN436" i="97"/>
  <c r="AO436" i="97"/>
  <c r="AP436" i="97"/>
  <c r="AQ436" i="97"/>
  <c r="AR436" i="97"/>
  <c r="AS436" i="97"/>
  <c r="AT436" i="97"/>
  <c r="AU436" i="97"/>
  <c r="AV436" i="97"/>
  <c r="AW436" i="97"/>
  <c r="AX436" i="97"/>
  <c r="AY436" i="97"/>
  <c r="AZ436" i="97"/>
  <c r="BA436" i="97"/>
  <c r="BB436" i="97"/>
  <c r="BC436" i="97"/>
  <c r="BD436" i="97"/>
  <c r="BE436" i="97"/>
  <c r="BF436" i="97"/>
  <c r="BG436" i="97"/>
  <c r="BH436" i="97"/>
  <c r="BI436" i="97"/>
  <c r="BJ436" i="97"/>
  <c r="BK436" i="97"/>
  <c r="BL436" i="97"/>
  <c r="BM436" i="97"/>
  <c r="BN436" i="97"/>
  <c r="BO436" i="97"/>
  <c r="BP436" i="97"/>
  <c r="BQ436" i="97"/>
  <c r="BR436" i="97"/>
  <c r="BS436" i="97"/>
  <c r="BT436" i="97"/>
  <c r="BU436" i="97"/>
  <c r="BV436" i="97"/>
  <c r="BW436" i="97"/>
  <c r="BX436" i="97"/>
  <c r="BY436" i="97"/>
  <c r="BZ436" i="97"/>
  <c r="CA436" i="97"/>
  <c r="CB436" i="97"/>
  <c r="CC436" i="97"/>
  <c r="CD436" i="97"/>
  <c r="CE436" i="97"/>
  <c r="CF436" i="97"/>
  <c r="CG436" i="97"/>
  <c r="CH436" i="97"/>
  <c r="CI436" i="97"/>
  <c r="CX436" i="97"/>
  <c r="CY436" i="97"/>
  <c r="D440" i="97"/>
  <c r="CJ444" i="97"/>
  <c r="CJ445" i="97" s="1"/>
  <c r="CK444" i="97"/>
  <c r="CK445" i="97" s="1"/>
  <c r="CL444" i="97"/>
  <c r="CL445" i="97" s="1"/>
  <c r="CM444" i="97"/>
  <c r="CM445" i="97" s="1"/>
  <c r="CN444" i="97"/>
  <c r="CN445" i="97" s="1"/>
  <c r="CO444" i="97"/>
  <c r="CO445" i="97" s="1"/>
  <c r="CP444" i="97"/>
  <c r="CP445" i="97" s="1"/>
  <c r="CQ444" i="97"/>
  <c r="CR444" i="97"/>
  <c r="CR445" i="97" s="1"/>
  <c r="CT444" i="97"/>
  <c r="CT445" i="97" s="1"/>
  <c r="D445" i="97"/>
  <c r="E445" i="97"/>
  <c r="F445" i="97"/>
  <c r="G445" i="97"/>
  <c r="H445" i="97"/>
  <c r="I445" i="97"/>
  <c r="J445" i="97"/>
  <c r="K445" i="97"/>
  <c r="L445" i="97"/>
  <c r="M445" i="97"/>
  <c r="N445" i="97"/>
  <c r="O445" i="97"/>
  <c r="P445" i="97"/>
  <c r="Q445" i="97"/>
  <c r="R445" i="97"/>
  <c r="S445" i="97"/>
  <c r="T445" i="97"/>
  <c r="U445" i="97"/>
  <c r="V445" i="97"/>
  <c r="W445" i="97"/>
  <c r="X445" i="97"/>
  <c r="Y445" i="97"/>
  <c r="Z445" i="97"/>
  <c r="AA445" i="97"/>
  <c r="AB445" i="97"/>
  <c r="AC445" i="97"/>
  <c r="AD445" i="97"/>
  <c r="AE445" i="97"/>
  <c r="AF445" i="97"/>
  <c r="AG445" i="97"/>
  <c r="AH445" i="97"/>
  <c r="AI445" i="97"/>
  <c r="AJ445" i="97"/>
  <c r="AK445" i="97"/>
  <c r="AL445" i="97"/>
  <c r="AM445" i="97"/>
  <c r="AN445" i="97"/>
  <c r="AO445" i="97"/>
  <c r="AP445" i="97"/>
  <c r="AQ445" i="97"/>
  <c r="AR445" i="97"/>
  <c r="AS445" i="97"/>
  <c r="AT445" i="97"/>
  <c r="AU445" i="97"/>
  <c r="AV445" i="97"/>
  <c r="AW445" i="97"/>
  <c r="AX445" i="97"/>
  <c r="AY445" i="97"/>
  <c r="AZ445" i="97"/>
  <c r="BA445" i="97"/>
  <c r="BB445" i="97"/>
  <c r="BC445" i="97"/>
  <c r="BD445" i="97"/>
  <c r="BE445" i="97"/>
  <c r="BF445" i="97"/>
  <c r="BG445" i="97"/>
  <c r="BH445" i="97"/>
  <c r="BI445" i="97"/>
  <c r="BJ445" i="97"/>
  <c r="BK445" i="97"/>
  <c r="BL445" i="97"/>
  <c r="BM445" i="97"/>
  <c r="BN445" i="97"/>
  <c r="BO445" i="97"/>
  <c r="BP445" i="97"/>
  <c r="BQ445" i="97"/>
  <c r="BR445" i="97"/>
  <c r="BS445" i="97"/>
  <c r="BT445" i="97"/>
  <c r="BU445" i="97"/>
  <c r="BV445" i="97"/>
  <c r="BW445" i="97"/>
  <c r="BX445" i="97"/>
  <c r="BY445" i="97"/>
  <c r="BZ445" i="97"/>
  <c r="CA445" i="97"/>
  <c r="CB445" i="97"/>
  <c r="CC445" i="97"/>
  <c r="CD445" i="97"/>
  <c r="CE445" i="97"/>
  <c r="CF445" i="97"/>
  <c r="CG445" i="97"/>
  <c r="CH445" i="97"/>
  <c r="CI445" i="97"/>
  <c r="CQ445" i="97"/>
  <c r="CX445" i="97"/>
  <c r="CY445" i="97"/>
  <c r="D449" i="97"/>
  <c r="CJ453" i="97"/>
  <c r="CJ454" i="97" s="1"/>
  <c r="CK453" i="97"/>
  <c r="CK454" i="97" s="1"/>
  <c r="CL453" i="97"/>
  <c r="CL454" i="97" s="1"/>
  <c r="CM453" i="97"/>
  <c r="CM454" i="97" s="1"/>
  <c r="CN453" i="97"/>
  <c r="CN454" i="97" s="1"/>
  <c r="CO453" i="97"/>
  <c r="CO454" i="97" s="1"/>
  <c r="CP453" i="97"/>
  <c r="CP454" i="97" s="1"/>
  <c r="CQ453" i="97"/>
  <c r="CQ454" i="97" s="1"/>
  <c r="CR453" i="97"/>
  <c r="CR454" i="97" s="1"/>
  <c r="CT453" i="97"/>
  <c r="CT454" i="97" s="1"/>
  <c r="D454" i="97"/>
  <c r="E454" i="97"/>
  <c r="F454" i="97"/>
  <c r="G454" i="97"/>
  <c r="H454" i="97"/>
  <c r="I454" i="97"/>
  <c r="J454" i="97"/>
  <c r="K454" i="97"/>
  <c r="L454" i="97"/>
  <c r="M454" i="97"/>
  <c r="N454" i="97"/>
  <c r="O454" i="97"/>
  <c r="P454" i="97"/>
  <c r="Q454" i="97"/>
  <c r="R454" i="97"/>
  <c r="S454" i="97"/>
  <c r="T454" i="97"/>
  <c r="U454" i="97"/>
  <c r="V454" i="97"/>
  <c r="W454" i="97"/>
  <c r="X454" i="97"/>
  <c r="Y454" i="97"/>
  <c r="Z454" i="97"/>
  <c r="AA454" i="97"/>
  <c r="AB454" i="97"/>
  <c r="AC454" i="97"/>
  <c r="AD454" i="97"/>
  <c r="AE454" i="97"/>
  <c r="AF454" i="97"/>
  <c r="AG454" i="97"/>
  <c r="AH454" i="97"/>
  <c r="AI454" i="97"/>
  <c r="AJ454" i="97"/>
  <c r="AK454" i="97"/>
  <c r="AL454" i="97"/>
  <c r="AM454" i="97"/>
  <c r="AN454" i="97"/>
  <c r="AO454" i="97"/>
  <c r="AP454" i="97"/>
  <c r="AQ454" i="97"/>
  <c r="AR454" i="97"/>
  <c r="AS454" i="97"/>
  <c r="AT454" i="97"/>
  <c r="AU454" i="97"/>
  <c r="AV454" i="97"/>
  <c r="AW454" i="97"/>
  <c r="AX454" i="97"/>
  <c r="AY454" i="97"/>
  <c r="AZ454" i="97"/>
  <c r="BA454" i="97"/>
  <c r="BB454" i="97"/>
  <c r="BC454" i="97"/>
  <c r="BD454" i="97"/>
  <c r="BE454" i="97"/>
  <c r="BF454" i="97"/>
  <c r="BG454" i="97"/>
  <c r="BH454" i="97"/>
  <c r="BI454" i="97"/>
  <c r="BJ454" i="97"/>
  <c r="BK454" i="97"/>
  <c r="BL454" i="97"/>
  <c r="BM454" i="97"/>
  <c r="BN454" i="97"/>
  <c r="BO454" i="97"/>
  <c r="BP454" i="97"/>
  <c r="BQ454" i="97"/>
  <c r="BR454" i="97"/>
  <c r="BS454" i="97"/>
  <c r="BT454" i="97"/>
  <c r="BU454" i="97"/>
  <c r="BV454" i="97"/>
  <c r="BW454" i="97"/>
  <c r="BX454" i="97"/>
  <c r="BY454" i="97"/>
  <c r="BZ454" i="97"/>
  <c r="CA454" i="97"/>
  <c r="CB454" i="97"/>
  <c r="CC454" i="97"/>
  <c r="CD454" i="97"/>
  <c r="CE454" i="97"/>
  <c r="CF454" i="97"/>
  <c r="CG454" i="97"/>
  <c r="CH454" i="97"/>
  <c r="CI454" i="97"/>
  <c r="CX454" i="97"/>
  <c r="CY454" i="97"/>
  <c r="D458" i="97"/>
  <c r="CJ463" i="97"/>
  <c r="CJ464" i="97" s="1"/>
  <c r="CK463" i="97"/>
  <c r="CK464" i="97" s="1"/>
  <c r="CL463" i="97"/>
  <c r="CL464" i="97" s="1"/>
  <c r="CM463" i="97"/>
  <c r="CM464" i="97" s="1"/>
  <c r="CN463" i="97"/>
  <c r="CN464" i="97" s="1"/>
  <c r="CO463" i="97"/>
  <c r="CO464" i="97" s="1"/>
  <c r="CQ463" i="97"/>
  <c r="CQ464" i="97" s="1"/>
  <c r="CR463" i="97"/>
  <c r="CR464" i="97" s="1"/>
  <c r="D464" i="97"/>
  <c r="E464" i="97"/>
  <c r="F464" i="97"/>
  <c r="G464" i="97"/>
  <c r="H464" i="97"/>
  <c r="I464" i="97"/>
  <c r="J464" i="97"/>
  <c r="K464" i="97"/>
  <c r="L464" i="97"/>
  <c r="M464" i="97"/>
  <c r="N464" i="97"/>
  <c r="O464" i="97"/>
  <c r="P464" i="97"/>
  <c r="Q464" i="97"/>
  <c r="R464" i="97"/>
  <c r="S464" i="97"/>
  <c r="T464" i="97"/>
  <c r="U464" i="97"/>
  <c r="V464" i="97"/>
  <c r="W464" i="97"/>
  <c r="X464" i="97"/>
  <c r="Y464" i="97"/>
  <c r="Z464" i="97"/>
  <c r="AA464" i="97"/>
  <c r="AB464" i="97"/>
  <c r="AC464" i="97"/>
  <c r="AD464" i="97"/>
  <c r="AE464" i="97"/>
  <c r="AF464" i="97"/>
  <c r="AG464" i="97"/>
  <c r="AH464" i="97"/>
  <c r="AI464" i="97"/>
  <c r="AJ464" i="97"/>
  <c r="AK464" i="97"/>
  <c r="AL464" i="97"/>
  <c r="AM464" i="97"/>
  <c r="AN464" i="97"/>
  <c r="AO464" i="97"/>
  <c r="AP464" i="97"/>
  <c r="AQ464" i="97"/>
  <c r="AR464" i="97"/>
  <c r="AS464" i="97"/>
  <c r="AT464" i="97"/>
  <c r="AU464" i="97"/>
  <c r="AV464" i="97"/>
  <c r="AW464" i="97"/>
  <c r="AX464" i="97"/>
  <c r="AY464" i="97"/>
  <c r="AZ464" i="97"/>
  <c r="BA464" i="97"/>
  <c r="BB464" i="97"/>
  <c r="BC464" i="97"/>
  <c r="BD464" i="97"/>
  <c r="BE464" i="97"/>
  <c r="BF464" i="97"/>
  <c r="BG464" i="97"/>
  <c r="BH464" i="97"/>
  <c r="BI464" i="97"/>
  <c r="BJ464" i="97"/>
  <c r="BK464" i="97"/>
  <c r="BL464" i="97"/>
  <c r="BM464" i="97"/>
  <c r="BN464" i="97"/>
  <c r="BO464" i="97"/>
  <c r="BP464" i="97"/>
  <c r="BQ464" i="97"/>
  <c r="BR464" i="97"/>
  <c r="BS464" i="97"/>
  <c r="BT464" i="97"/>
  <c r="BU464" i="97"/>
  <c r="BV464" i="97"/>
  <c r="BW464" i="97"/>
  <c r="BX464" i="97"/>
  <c r="BY464" i="97"/>
  <c r="BZ464" i="97"/>
  <c r="CA464" i="97"/>
  <c r="CB464" i="97"/>
  <c r="CC464" i="97"/>
  <c r="CD464" i="97"/>
  <c r="CE464" i="97"/>
  <c r="CF464" i="97"/>
  <c r="CG464" i="97"/>
  <c r="CH464" i="97"/>
  <c r="CI464" i="97"/>
  <c r="CX464" i="97"/>
  <c r="CY464" i="97"/>
  <c r="D468" i="97"/>
  <c r="CJ472" i="97"/>
  <c r="CJ473" i="97" s="1"/>
  <c r="CK472" i="97"/>
  <c r="CK473" i="97" s="1"/>
  <c r="CL472" i="97"/>
  <c r="CL473" i="97" s="1"/>
  <c r="CM472" i="97"/>
  <c r="CM473" i="97" s="1"/>
  <c r="CN472" i="97"/>
  <c r="CN473" i="97" s="1"/>
  <c r="CQ472" i="97"/>
  <c r="CQ473" i="97" s="1"/>
  <c r="CR472" i="97"/>
  <c r="CR473" i="97" s="1"/>
  <c r="CT472" i="97"/>
  <c r="CT473" i="97" s="1"/>
  <c r="D473" i="97"/>
  <c r="E473" i="97"/>
  <c r="F473" i="97"/>
  <c r="G473" i="97"/>
  <c r="H473" i="97"/>
  <c r="I473" i="97"/>
  <c r="J473" i="97"/>
  <c r="K473" i="97"/>
  <c r="L473" i="97"/>
  <c r="M473" i="97"/>
  <c r="N473" i="97"/>
  <c r="O473" i="97"/>
  <c r="P473" i="97"/>
  <c r="Q473" i="97"/>
  <c r="R473" i="97"/>
  <c r="S473" i="97"/>
  <c r="T473" i="97"/>
  <c r="U473" i="97"/>
  <c r="V473" i="97"/>
  <c r="W473" i="97"/>
  <c r="X473" i="97"/>
  <c r="Y473" i="97"/>
  <c r="Z473" i="97"/>
  <c r="AA473" i="97"/>
  <c r="AB473" i="97"/>
  <c r="AC473" i="97"/>
  <c r="AD473" i="97"/>
  <c r="AE473" i="97"/>
  <c r="AF473" i="97"/>
  <c r="AG473" i="97"/>
  <c r="AH473" i="97"/>
  <c r="AI473" i="97"/>
  <c r="AJ473" i="97"/>
  <c r="AK473" i="97"/>
  <c r="AL473" i="97"/>
  <c r="AM473" i="97"/>
  <c r="AN473" i="97"/>
  <c r="AO473" i="97"/>
  <c r="AP473" i="97"/>
  <c r="AQ473" i="97"/>
  <c r="AR473" i="97"/>
  <c r="AS473" i="97"/>
  <c r="AT473" i="97"/>
  <c r="AU473" i="97"/>
  <c r="AV473" i="97"/>
  <c r="AW473" i="97"/>
  <c r="AX473" i="97"/>
  <c r="AY473" i="97"/>
  <c r="AZ473" i="97"/>
  <c r="BA473" i="97"/>
  <c r="BB473" i="97"/>
  <c r="BC473" i="97"/>
  <c r="BD473" i="97"/>
  <c r="BE473" i="97"/>
  <c r="BF473" i="97"/>
  <c r="BG473" i="97"/>
  <c r="BH473" i="97"/>
  <c r="BI473" i="97"/>
  <c r="BJ473" i="97"/>
  <c r="BK473" i="97"/>
  <c r="BL473" i="97"/>
  <c r="BM473" i="97"/>
  <c r="BN473" i="97"/>
  <c r="BO473" i="97"/>
  <c r="BP473" i="97"/>
  <c r="BQ473" i="97"/>
  <c r="BR473" i="97"/>
  <c r="BS473" i="97"/>
  <c r="BT473" i="97"/>
  <c r="BU473" i="97"/>
  <c r="BV473" i="97"/>
  <c r="BW473" i="97"/>
  <c r="BX473" i="97"/>
  <c r="BY473" i="97"/>
  <c r="BZ473" i="97"/>
  <c r="CA473" i="97"/>
  <c r="CB473" i="97"/>
  <c r="CC473" i="97"/>
  <c r="CD473" i="97"/>
  <c r="CE473" i="97"/>
  <c r="CF473" i="97"/>
  <c r="CG473" i="97"/>
  <c r="CH473" i="97"/>
  <c r="CI473" i="97"/>
  <c r="CX473" i="97"/>
  <c r="CY473" i="97"/>
  <c r="D477" i="97"/>
  <c r="CJ480" i="97"/>
  <c r="CJ481" i="97" s="1"/>
  <c r="CK480" i="97"/>
  <c r="CK481" i="97" s="1"/>
  <c r="CL480" i="97"/>
  <c r="CL481" i="97" s="1"/>
  <c r="CM480" i="97"/>
  <c r="CM481" i="97" s="1"/>
  <c r="CN480" i="97"/>
  <c r="CN481" i="97" s="1"/>
  <c r="CO480" i="97"/>
  <c r="CO481" i="97" s="1"/>
  <c r="CP480" i="97"/>
  <c r="CQ480" i="97"/>
  <c r="CQ481" i="97" s="1"/>
  <c r="CR480" i="97"/>
  <c r="CR481" i="97" s="1"/>
  <c r="CT480" i="97"/>
  <c r="CT481" i="97" s="1"/>
  <c r="D481" i="97"/>
  <c r="E481" i="97"/>
  <c r="F481" i="97"/>
  <c r="G481" i="97"/>
  <c r="H481" i="97"/>
  <c r="I481" i="97"/>
  <c r="J481" i="97"/>
  <c r="K481" i="97"/>
  <c r="L481" i="97"/>
  <c r="M481" i="97"/>
  <c r="N481" i="97"/>
  <c r="O481" i="97"/>
  <c r="P481" i="97"/>
  <c r="Q481" i="97"/>
  <c r="R481" i="97"/>
  <c r="S481" i="97"/>
  <c r="T481" i="97"/>
  <c r="U481" i="97"/>
  <c r="V481" i="97"/>
  <c r="W481" i="97"/>
  <c r="X481" i="97"/>
  <c r="Y481" i="97"/>
  <c r="Z481" i="97"/>
  <c r="AA481" i="97"/>
  <c r="AB481" i="97"/>
  <c r="AC481" i="97"/>
  <c r="AD481" i="97"/>
  <c r="AE481" i="97"/>
  <c r="AF481" i="97"/>
  <c r="AG481" i="97"/>
  <c r="AH481" i="97"/>
  <c r="AI481" i="97"/>
  <c r="AJ481" i="97"/>
  <c r="AK481" i="97"/>
  <c r="AL481" i="97"/>
  <c r="AM481" i="97"/>
  <c r="AN481" i="97"/>
  <c r="AO481" i="97"/>
  <c r="AP481" i="97"/>
  <c r="AQ481" i="97"/>
  <c r="AR481" i="97"/>
  <c r="AS481" i="97"/>
  <c r="AT481" i="97"/>
  <c r="AU481" i="97"/>
  <c r="AV481" i="97"/>
  <c r="AW481" i="97"/>
  <c r="AX481" i="97"/>
  <c r="AY481" i="97"/>
  <c r="AZ481" i="97"/>
  <c r="BA481" i="97"/>
  <c r="BB481" i="97"/>
  <c r="BC481" i="97"/>
  <c r="BD481" i="97"/>
  <c r="BE481" i="97"/>
  <c r="BF481" i="97"/>
  <c r="BG481" i="97"/>
  <c r="BH481" i="97"/>
  <c r="BI481" i="97"/>
  <c r="BJ481" i="97"/>
  <c r="BK481" i="97"/>
  <c r="BL481" i="97"/>
  <c r="BM481" i="97"/>
  <c r="BN481" i="97"/>
  <c r="BO481" i="97"/>
  <c r="BP481" i="97"/>
  <c r="BQ481" i="97"/>
  <c r="BR481" i="97"/>
  <c r="BS481" i="97"/>
  <c r="BT481" i="97"/>
  <c r="BU481" i="97"/>
  <c r="BV481" i="97"/>
  <c r="BW481" i="97"/>
  <c r="BX481" i="97"/>
  <c r="BY481" i="97"/>
  <c r="BZ481" i="97"/>
  <c r="CA481" i="97"/>
  <c r="CB481" i="97"/>
  <c r="CC481" i="97"/>
  <c r="CD481" i="97"/>
  <c r="CE481" i="97"/>
  <c r="CF481" i="97"/>
  <c r="CG481" i="97"/>
  <c r="CH481" i="97"/>
  <c r="CI481" i="97"/>
  <c r="CP481" i="97"/>
  <c r="CX481" i="97"/>
  <c r="CY481" i="97"/>
  <c r="D485" i="97"/>
  <c r="CJ489" i="97"/>
  <c r="CK489" i="97"/>
  <c r="CK490" i="97" s="1"/>
  <c r="CL489" i="97"/>
  <c r="CL490" i="97" s="1"/>
  <c r="CM489" i="97"/>
  <c r="CM490" i="97" s="1"/>
  <c r="CN489" i="97"/>
  <c r="CN490" i="97" s="1"/>
  <c r="CO489" i="97"/>
  <c r="CO490" i="97" s="1"/>
  <c r="CP489" i="97"/>
  <c r="CP490" i="97" s="1"/>
  <c r="CQ489" i="97"/>
  <c r="CQ490" i="97" s="1"/>
  <c r="CR489" i="97"/>
  <c r="CR490" i="97" s="1"/>
  <c r="CS489" i="97"/>
  <c r="CS490" i="97" s="1"/>
  <c r="CT489" i="97"/>
  <c r="CT490" i="97" s="1"/>
  <c r="CU489" i="97"/>
  <c r="CU490" i="97" s="1"/>
  <c r="D490" i="97"/>
  <c r="D491" i="97" s="1"/>
  <c r="E485" i="97" s="1"/>
  <c r="E490" i="97"/>
  <c r="F490" i="97"/>
  <c r="G490" i="97"/>
  <c r="H490" i="97"/>
  <c r="I490" i="97"/>
  <c r="J490" i="97"/>
  <c r="K490" i="97"/>
  <c r="L490" i="97"/>
  <c r="M490" i="97"/>
  <c r="N490" i="97"/>
  <c r="O490" i="97"/>
  <c r="P490" i="97"/>
  <c r="Q490" i="97"/>
  <c r="R490" i="97"/>
  <c r="S490" i="97"/>
  <c r="T490" i="97"/>
  <c r="U490" i="97"/>
  <c r="V490" i="97"/>
  <c r="W490" i="97"/>
  <c r="X490" i="97"/>
  <c r="Y490" i="97"/>
  <c r="Z490" i="97"/>
  <c r="AA490" i="97"/>
  <c r="AB490" i="97"/>
  <c r="AC490" i="97"/>
  <c r="AD490" i="97"/>
  <c r="AE490" i="97"/>
  <c r="AF490" i="97"/>
  <c r="AG490" i="97"/>
  <c r="AH490" i="97"/>
  <c r="AI490" i="97"/>
  <c r="AJ490" i="97"/>
  <c r="AK490" i="97"/>
  <c r="AL490" i="97"/>
  <c r="AM490" i="97"/>
  <c r="AN490" i="97"/>
  <c r="AO490" i="97"/>
  <c r="AP490" i="97"/>
  <c r="AQ490" i="97"/>
  <c r="AR490" i="97"/>
  <c r="AS490" i="97"/>
  <c r="AT490" i="97"/>
  <c r="AU490" i="97"/>
  <c r="AV490" i="97"/>
  <c r="AW490" i="97"/>
  <c r="AX490" i="97"/>
  <c r="AY490" i="97"/>
  <c r="AZ490" i="97"/>
  <c r="BA490" i="97"/>
  <c r="BB490" i="97"/>
  <c r="BC490" i="97"/>
  <c r="BD490" i="97"/>
  <c r="BE490" i="97"/>
  <c r="BF490" i="97"/>
  <c r="BG490" i="97"/>
  <c r="BH490" i="97"/>
  <c r="BI490" i="97"/>
  <c r="BJ490" i="97"/>
  <c r="BK490" i="97"/>
  <c r="BL490" i="97"/>
  <c r="BM490" i="97"/>
  <c r="BN490" i="97"/>
  <c r="BO490" i="97"/>
  <c r="BP490" i="97"/>
  <c r="BQ490" i="97"/>
  <c r="BR490" i="97"/>
  <c r="BS490" i="97"/>
  <c r="BT490" i="97"/>
  <c r="BU490" i="97"/>
  <c r="BV490" i="97"/>
  <c r="BW490" i="97"/>
  <c r="BX490" i="97"/>
  <c r="BY490" i="97"/>
  <c r="BZ490" i="97"/>
  <c r="CA490" i="97"/>
  <c r="CB490" i="97"/>
  <c r="CC490" i="97"/>
  <c r="CD490" i="97"/>
  <c r="CE490" i="97"/>
  <c r="CF490" i="97"/>
  <c r="CG490" i="97"/>
  <c r="CH490" i="97"/>
  <c r="CI490" i="97"/>
  <c r="CJ490" i="97"/>
  <c r="CX490" i="97"/>
  <c r="CY490" i="97"/>
  <c r="D494" i="97"/>
  <c r="D499" i="97" s="1"/>
  <c r="E494" i="97" s="1"/>
  <c r="D498" i="97"/>
  <c r="E498" i="97"/>
  <c r="F498" i="97"/>
  <c r="G498" i="97"/>
  <c r="H498" i="97"/>
  <c r="I498" i="97"/>
  <c r="J498" i="97"/>
  <c r="K498" i="97"/>
  <c r="L498" i="97"/>
  <c r="M498" i="97"/>
  <c r="N498" i="97"/>
  <c r="O498" i="97"/>
  <c r="P498" i="97"/>
  <c r="Q498" i="97"/>
  <c r="R498" i="97"/>
  <c r="S498" i="97"/>
  <c r="T498" i="97"/>
  <c r="U498" i="97"/>
  <c r="V498" i="97"/>
  <c r="W498" i="97"/>
  <c r="X498" i="97"/>
  <c r="Y498" i="97"/>
  <c r="Z498" i="97"/>
  <c r="AA498" i="97"/>
  <c r="AB498" i="97"/>
  <c r="AC498" i="97"/>
  <c r="AD498" i="97"/>
  <c r="AE498" i="97"/>
  <c r="AF498" i="97"/>
  <c r="AG498" i="97"/>
  <c r="AH498" i="97"/>
  <c r="AI498" i="97"/>
  <c r="AJ498" i="97"/>
  <c r="AK498" i="97"/>
  <c r="AL498" i="97"/>
  <c r="AM498" i="97"/>
  <c r="AN498" i="97"/>
  <c r="AO498" i="97"/>
  <c r="AP498" i="97"/>
  <c r="AQ498" i="97"/>
  <c r="AR498" i="97"/>
  <c r="AS498" i="97"/>
  <c r="AT498" i="97"/>
  <c r="AU498" i="97"/>
  <c r="AV498" i="97"/>
  <c r="AW498" i="97"/>
  <c r="AX498" i="97"/>
  <c r="AY498" i="97"/>
  <c r="AZ498" i="97"/>
  <c r="BA498" i="97"/>
  <c r="BB498" i="97"/>
  <c r="BC498" i="97"/>
  <c r="BD498" i="97"/>
  <c r="BE498" i="97"/>
  <c r="BF498" i="97"/>
  <c r="BG498" i="97"/>
  <c r="BH498" i="97"/>
  <c r="BI498" i="97"/>
  <c r="BJ498" i="97"/>
  <c r="BK498" i="97"/>
  <c r="BL498" i="97"/>
  <c r="BM498" i="97"/>
  <c r="BN498" i="97"/>
  <c r="BO498" i="97"/>
  <c r="BP498" i="97"/>
  <c r="BQ498" i="97"/>
  <c r="BR498" i="97"/>
  <c r="BS498" i="97"/>
  <c r="BT498" i="97"/>
  <c r="BU498" i="97"/>
  <c r="BV498" i="97"/>
  <c r="BW498" i="97"/>
  <c r="BX498" i="97"/>
  <c r="BY498" i="97"/>
  <c r="BZ498" i="97"/>
  <c r="CA498" i="97"/>
  <c r="CB498" i="97"/>
  <c r="CC498" i="97"/>
  <c r="CD498" i="97"/>
  <c r="CE498" i="97"/>
  <c r="CF498" i="97"/>
  <c r="CG498" i="97"/>
  <c r="CH498" i="97"/>
  <c r="CI498" i="97"/>
  <c r="CJ498" i="97"/>
  <c r="CK498" i="97"/>
  <c r="CL498" i="97"/>
  <c r="CM498" i="97"/>
  <c r="CN498" i="97"/>
  <c r="CO498" i="97"/>
  <c r="CP498" i="97"/>
  <c r="CQ498" i="97"/>
  <c r="CR498" i="97"/>
  <c r="CS498" i="97"/>
  <c r="CT498" i="97"/>
  <c r="CU498" i="97"/>
  <c r="CV498" i="97"/>
  <c r="CW498" i="97"/>
  <c r="CX498" i="97"/>
  <c r="CY498" i="97"/>
  <c r="D502" i="97"/>
  <c r="CJ505" i="97"/>
  <c r="CJ506" i="97" s="1"/>
  <c r="CK505" i="97"/>
  <c r="CK506" i="97" s="1"/>
  <c r="CL505" i="97"/>
  <c r="CM505" i="97"/>
  <c r="CN505" i="97"/>
  <c r="CN506" i="97" s="1"/>
  <c r="CO505" i="97"/>
  <c r="CO506" i="97" s="1"/>
  <c r="CP505" i="97"/>
  <c r="CP506" i="97" s="1"/>
  <c r="CQ505" i="97"/>
  <c r="CQ506" i="97" s="1"/>
  <c r="CR505" i="97"/>
  <c r="CR506" i="97" s="1"/>
  <c r="CS505" i="97"/>
  <c r="CS506" i="97" s="1"/>
  <c r="CT505" i="97"/>
  <c r="CT506" i="97" s="1"/>
  <c r="CU505" i="97"/>
  <c r="CU506" i="97" s="1"/>
  <c r="CV505" i="97"/>
  <c r="CV506" i="97" s="1"/>
  <c r="CW505" i="97"/>
  <c r="CW506" i="97" s="1"/>
  <c r="D506" i="97"/>
  <c r="E506" i="97"/>
  <c r="F506" i="97"/>
  <c r="G506" i="97"/>
  <c r="H506" i="97"/>
  <c r="I506" i="97"/>
  <c r="J506" i="97"/>
  <c r="K506" i="97"/>
  <c r="L506" i="97"/>
  <c r="M506" i="97"/>
  <c r="N506" i="97"/>
  <c r="O506" i="97"/>
  <c r="P506" i="97"/>
  <c r="Q506" i="97"/>
  <c r="R506" i="97"/>
  <c r="S506" i="97"/>
  <c r="T506" i="97"/>
  <c r="U506" i="97"/>
  <c r="V506" i="97"/>
  <c r="W506" i="97"/>
  <c r="X506" i="97"/>
  <c r="Y506" i="97"/>
  <c r="Z506" i="97"/>
  <c r="AA506" i="97"/>
  <c r="AB506" i="97"/>
  <c r="AC506" i="97"/>
  <c r="AD506" i="97"/>
  <c r="AE506" i="97"/>
  <c r="AF506" i="97"/>
  <c r="AG506" i="97"/>
  <c r="AH506" i="97"/>
  <c r="AI506" i="97"/>
  <c r="AJ506" i="97"/>
  <c r="AK506" i="97"/>
  <c r="AL506" i="97"/>
  <c r="AM506" i="97"/>
  <c r="AN506" i="97"/>
  <c r="AO506" i="97"/>
  <c r="AP506" i="97"/>
  <c r="AQ506" i="97"/>
  <c r="AR506" i="97"/>
  <c r="AS506" i="97"/>
  <c r="AT506" i="97"/>
  <c r="AU506" i="97"/>
  <c r="AV506" i="97"/>
  <c r="AW506" i="97"/>
  <c r="AX506" i="97"/>
  <c r="AY506" i="97"/>
  <c r="AZ506" i="97"/>
  <c r="BA506" i="97"/>
  <c r="BB506" i="97"/>
  <c r="BC506" i="97"/>
  <c r="BD506" i="97"/>
  <c r="BE506" i="97"/>
  <c r="BF506" i="97"/>
  <c r="BG506" i="97"/>
  <c r="BH506" i="97"/>
  <c r="BI506" i="97"/>
  <c r="BJ506" i="97"/>
  <c r="BK506" i="97"/>
  <c r="BL506" i="97"/>
  <c r="BM506" i="97"/>
  <c r="BN506" i="97"/>
  <c r="BO506" i="97"/>
  <c r="BP506" i="97"/>
  <c r="BQ506" i="97"/>
  <c r="BR506" i="97"/>
  <c r="BS506" i="97"/>
  <c r="BT506" i="97"/>
  <c r="BU506" i="97"/>
  <c r="BV506" i="97"/>
  <c r="BW506" i="97"/>
  <c r="BX506" i="97"/>
  <c r="BY506" i="97"/>
  <c r="BZ506" i="97"/>
  <c r="CA506" i="97"/>
  <c r="CB506" i="97"/>
  <c r="CC506" i="97"/>
  <c r="CD506" i="97"/>
  <c r="CE506" i="97"/>
  <c r="CF506" i="97"/>
  <c r="CG506" i="97"/>
  <c r="CH506" i="97"/>
  <c r="CI506" i="97"/>
  <c r="CL506" i="97"/>
  <c r="CM506" i="97"/>
  <c r="CX506" i="97"/>
  <c r="CY506" i="97"/>
  <c r="D510" i="97"/>
  <c r="CJ513" i="97"/>
  <c r="CJ514" i="97" s="1"/>
  <c r="CK513" i="97"/>
  <c r="CK514" i="97" s="1"/>
  <c r="CL513" i="97"/>
  <c r="CL514" i="97" s="1"/>
  <c r="CM513" i="97"/>
  <c r="CM514" i="97" s="1"/>
  <c r="CN513" i="97"/>
  <c r="CN514" i="97" s="1"/>
  <c r="CO513" i="97"/>
  <c r="CO514" i="97" s="1"/>
  <c r="CP513" i="97"/>
  <c r="CP514" i="97" s="1"/>
  <c r="CQ513" i="97"/>
  <c r="CQ514" i="97" s="1"/>
  <c r="CR513" i="97"/>
  <c r="CR514" i="97" s="1"/>
  <c r="CS513" i="97"/>
  <c r="CS514" i="97" s="1"/>
  <c r="CT513" i="97"/>
  <c r="CT514" i="97" s="1"/>
  <c r="CU513" i="97"/>
  <c r="CV513" i="97"/>
  <c r="CV514" i="97" s="1"/>
  <c r="D514" i="97"/>
  <c r="E514" i="97"/>
  <c r="F514" i="97"/>
  <c r="G514" i="97"/>
  <c r="H514" i="97"/>
  <c r="I514" i="97"/>
  <c r="J514" i="97"/>
  <c r="K514" i="97"/>
  <c r="L514" i="97"/>
  <c r="M514" i="97"/>
  <c r="N514" i="97"/>
  <c r="O514" i="97"/>
  <c r="P514" i="97"/>
  <c r="Q514" i="97"/>
  <c r="R514" i="97"/>
  <c r="S514" i="97"/>
  <c r="T514" i="97"/>
  <c r="U514" i="97"/>
  <c r="V514" i="97"/>
  <c r="W514" i="97"/>
  <c r="X514" i="97"/>
  <c r="Y514" i="97"/>
  <c r="Z514" i="97"/>
  <c r="AA514" i="97"/>
  <c r="AB514" i="97"/>
  <c r="AC514" i="97"/>
  <c r="AD514" i="97"/>
  <c r="AE514" i="97"/>
  <c r="AF514" i="97"/>
  <c r="AG514" i="97"/>
  <c r="AH514" i="97"/>
  <c r="AI514" i="97"/>
  <c r="AJ514" i="97"/>
  <c r="AK514" i="97"/>
  <c r="AL514" i="97"/>
  <c r="AM514" i="97"/>
  <c r="AN514" i="97"/>
  <c r="AO514" i="97"/>
  <c r="AP514" i="97"/>
  <c r="AQ514" i="97"/>
  <c r="AR514" i="97"/>
  <c r="AS514" i="97"/>
  <c r="AT514" i="97"/>
  <c r="AU514" i="97"/>
  <c r="AV514" i="97"/>
  <c r="AW514" i="97"/>
  <c r="AX514" i="97"/>
  <c r="AY514" i="97"/>
  <c r="AZ514" i="97"/>
  <c r="BA514" i="97"/>
  <c r="BB514" i="97"/>
  <c r="BC514" i="97"/>
  <c r="BD514" i="97"/>
  <c r="BE514" i="97"/>
  <c r="BF514" i="97"/>
  <c r="BG514" i="97"/>
  <c r="BH514" i="97"/>
  <c r="BI514" i="97"/>
  <c r="BJ514" i="97"/>
  <c r="BK514" i="97"/>
  <c r="BL514" i="97"/>
  <c r="BM514" i="97"/>
  <c r="BN514" i="97"/>
  <c r="BO514" i="97"/>
  <c r="BP514" i="97"/>
  <c r="BQ514" i="97"/>
  <c r="BR514" i="97"/>
  <c r="BS514" i="97"/>
  <c r="BT514" i="97"/>
  <c r="BU514" i="97"/>
  <c r="BV514" i="97"/>
  <c r="BW514" i="97"/>
  <c r="BX514" i="97"/>
  <c r="BY514" i="97"/>
  <c r="BZ514" i="97"/>
  <c r="CA514" i="97"/>
  <c r="CB514" i="97"/>
  <c r="CC514" i="97"/>
  <c r="CD514" i="97"/>
  <c r="CE514" i="97"/>
  <c r="CF514" i="97"/>
  <c r="CG514" i="97"/>
  <c r="CH514" i="97"/>
  <c r="CI514" i="97"/>
  <c r="CU514" i="97"/>
  <c r="CX514" i="97"/>
  <c r="CY514" i="97"/>
  <c r="D518" i="97"/>
  <c r="CJ521" i="97"/>
  <c r="CJ522" i="97" s="1"/>
  <c r="CK521" i="97"/>
  <c r="CL521" i="97"/>
  <c r="CL522" i="97" s="1"/>
  <c r="CM521" i="97"/>
  <c r="CM522" i="97" s="1"/>
  <c r="CN521" i="97"/>
  <c r="CN522" i="97" s="1"/>
  <c r="CO521" i="97"/>
  <c r="CO522" i="97" s="1"/>
  <c r="CP521" i="97"/>
  <c r="CP522" i="97" s="1"/>
  <c r="CQ521" i="97"/>
  <c r="CQ522" i="97" s="1"/>
  <c r="CR521" i="97"/>
  <c r="CR522" i="97" s="1"/>
  <c r="CS521" i="97"/>
  <c r="CS522" i="97" s="1"/>
  <c r="CT521" i="97"/>
  <c r="CT522" i="97" s="1"/>
  <c r="CU521" i="97"/>
  <c r="CU522" i="97" s="1"/>
  <c r="CV521" i="97"/>
  <c r="CV522" i="97" s="1"/>
  <c r="CW521" i="97"/>
  <c r="CW522" i="97" s="1"/>
  <c r="D522" i="97"/>
  <c r="E522" i="97"/>
  <c r="F522" i="97"/>
  <c r="G522" i="97"/>
  <c r="H522" i="97"/>
  <c r="I522" i="97"/>
  <c r="J522" i="97"/>
  <c r="K522" i="97"/>
  <c r="L522" i="97"/>
  <c r="M522" i="97"/>
  <c r="N522" i="97"/>
  <c r="O522" i="97"/>
  <c r="P522" i="97"/>
  <c r="Q522" i="97"/>
  <c r="R522" i="97"/>
  <c r="S522" i="97"/>
  <c r="T522" i="97"/>
  <c r="U522" i="97"/>
  <c r="V522" i="97"/>
  <c r="W522" i="97"/>
  <c r="X522" i="97"/>
  <c r="Y522" i="97"/>
  <c r="Z522" i="97"/>
  <c r="AA522" i="97"/>
  <c r="AB522" i="97"/>
  <c r="AC522" i="97"/>
  <c r="AD522" i="97"/>
  <c r="AE522" i="97"/>
  <c r="AF522" i="97"/>
  <c r="AG522" i="97"/>
  <c r="AH522" i="97"/>
  <c r="AI522" i="97"/>
  <c r="AJ522" i="97"/>
  <c r="AK522" i="97"/>
  <c r="AL522" i="97"/>
  <c r="AM522" i="97"/>
  <c r="AN522" i="97"/>
  <c r="AO522" i="97"/>
  <c r="AP522" i="97"/>
  <c r="AQ522" i="97"/>
  <c r="AR522" i="97"/>
  <c r="AS522" i="97"/>
  <c r="AT522" i="97"/>
  <c r="AU522" i="97"/>
  <c r="AV522" i="97"/>
  <c r="AW522" i="97"/>
  <c r="AX522" i="97"/>
  <c r="AY522" i="97"/>
  <c r="AZ522" i="97"/>
  <c r="BA522" i="97"/>
  <c r="BB522" i="97"/>
  <c r="BC522" i="97"/>
  <c r="BD522" i="97"/>
  <c r="BE522" i="97"/>
  <c r="BF522" i="97"/>
  <c r="BG522" i="97"/>
  <c r="BH522" i="97"/>
  <c r="BI522" i="97"/>
  <c r="BJ522" i="97"/>
  <c r="BK522" i="97"/>
  <c r="BL522" i="97"/>
  <c r="BM522" i="97"/>
  <c r="BN522" i="97"/>
  <c r="BO522" i="97"/>
  <c r="BP522" i="97"/>
  <c r="BQ522" i="97"/>
  <c r="BR522" i="97"/>
  <c r="BS522" i="97"/>
  <c r="BT522" i="97"/>
  <c r="BU522" i="97"/>
  <c r="BV522" i="97"/>
  <c r="BW522" i="97"/>
  <c r="BX522" i="97"/>
  <c r="BY522" i="97"/>
  <c r="BZ522" i="97"/>
  <c r="CA522" i="97"/>
  <c r="CB522" i="97"/>
  <c r="CC522" i="97"/>
  <c r="CD522" i="97"/>
  <c r="CE522" i="97"/>
  <c r="CF522" i="97"/>
  <c r="CG522" i="97"/>
  <c r="CH522" i="97"/>
  <c r="CI522" i="97"/>
  <c r="CK522" i="97"/>
  <c r="CX522" i="97"/>
  <c r="CY522" i="97"/>
  <c r="D526" i="97"/>
  <c r="CJ530" i="97"/>
  <c r="CJ531" i="97" s="1"/>
  <c r="CK530" i="97"/>
  <c r="CK531" i="97" s="1"/>
  <c r="CL530" i="97"/>
  <c r="CL531" i="97" s="1"/>
  <c r="CM530" i="97"/>
  <c r="CM531" i="97" s="1"/>
  <c r="CN530" i="97"/>
  <c r="CN531" i="97" s="1"/>
  <c r="CO530" i="97"/>
  <c r="CO531" i="97" s="1"/>
  <c r="CP530" i="97"/>
  <c r="CP531" i="97" s="1"/>
  <c r="CQ530" i="97"/>
  <c r="CQ531" i="97" s="1"/>
  <c r="CR530" i="97"/>
  <c r="CR531" i="97" s="1"/>
  <c r="CS530" i="97"/>
  <c r="CS531" i="97" s="1"/>
  <c r="CT530" i="97"/>
  <c r="CT531" i="97" s="1"/>
  <c r="CU530" i="97"/>
  <c r="CU531" i="97" s="1"/>
  <c r="CV530" i="97"/>
  <c r="CV531" i="97" s="1"/>
  <c r="CW530" i="97"/>
  <c r="CW531" i="97" s="1"/>
  <c r="D531" i="97"/>
  <c r="E531" i="97"/>
  <c r="F531" i="97"/>
  <c r="G531" i="97"/>
  <c r="H531" i="97"/>
  <c r="I531" i="97"/>
  <c r="J531" i="97"/>
  <c r="K531" i="97"/>
  <c r="L531" i="97"/>
  <c r="M531" i="97"/>
  <c r="N531" i="97"/>
  <c r="O531" i="97"/>
  <c r="P531" i="97"/>
  <c r="Q531" i="97"/>
  <c r="R531" i="97"/>
  <c r="S531" i="97"/>
  <c r="T531" i="97"/>
  <c r="U531" i="97"/>
  <c r="V531" i="97"/>
  <c r="W531" i="97"/>
  <c r="X531" i="97"/>
  <c r="Y531" i="97"/>
  <c r="Z531" i="97"/>
  <c r="AA531" i="97"/>
  <c r="AB531" i="97"/>
  <c r="AC531" i="97"/>
  <c r="AD531" i="97"/>
  <c r="AE531" i="97"/>
  <c r="AF531" i="97"/>
  <c r="AG531" i="97"/>
  <c r="AH531" i="97"/>
  <c r="AI531" i="97"/>
  <c r="AJ531" i="97"/>
  <c r="AK531" i="97"/>
  <c r="AL531" i="97"/>
  <c r="AM531" i="97"/>
  <c r="AN531" i="97"/>
  <c r="AO531" i="97"/>
  <c r="AP531" i="97"/>
  <c r="AQ531" i="97"/>
  <c r="AR531" i="97"/>
  <c r="AS531" i="97"/>
  <c r="AT531" i="97"/>
  <c r="AU531" i="97"/>
  <c r="AV531" i="97"/>
  <c r="AW531" i="97"/>
  <c r="AX531" i="97"/>
  <c r="AY531" i="97"/>
  <c r="AZ531" i="97"/>
  <c r="BA531" i="97"/>
  <c r="BB531" i="97"/>
  <c r="BC531" i="97"/>
  <c r="BD531" i="97"/>
  <c r="BE531" i="97"/>
  <c r="BF531" i="97"/>
  <c r="BG531" i="97"/>
  <c r="BH531" i="97"/>
  <c r="BI531" i="97"/>
  <c r="BJ531" i="97"/>
  <c r="BK531" i="97"/>
  <c r="BL531" i="97"/>
  <c r="BM531" i="97"/>
  <c r="BN531" i="97"/>
  <c r="BO531" i="97"/>
  <c r="BP531" i="97"/>
  <c r="BQ531" i="97"/>
  <c r="BR531" i="97"/>
  <c r="BS531" i="97"/>
  <c r="BT531" i="97"/>
  <c r="BU531" i="97"/>
  <c r="BV531" i="97"/>
  <c r="BW531" i="97"/>
  <c r="BX531" i="97"/>
  <c r="BY531" i="97"/>
  <c r="BZ531" i="97"/>
  <c r="CA531" i="97"/>
  <c r="CB531" i="97"/>
  <c r="CC531" i="97"/>
  <c r="CD531" i="97"/>
  <c r="CE531" i="97"/>
  <c r="CF531" i="97"/>
  <c r="CG531" i="97"/>
  <c r="CH531" i="97"/>
  <c r="CI531" i="97"/>
  <c r="CX531" i="97"/>
  <c r="CY531" i="97"/>
  <c r="D535" i="97"/>
  <c r="D541" i="97" s="1"/>
  <c r="E535" i="97" s="1"/>
  <c r="CJ539" i="97"/>
  <c r="CJ540" i="97" s="1"/>
  <c r="CK539" i="97"/>
  <c r="CK540" i="97" s="1"/>
  <c r="CL539" i="97"/>
  <c r="CL540" i="97" s="1"/>
  <c r="CM539" i="97"/>
  <c r="CM540" i="97" s="1"/>
  <c r="CN539" i="97"/>
  <c r="CO539" i="97"/>
  <c r="CO540" i="97" s="1"/>
  <c r="CP539" i="97"/>
  <c r="CP540" i="97" s="1"/>
  <c r="CQ539" i="97"/>
  <c r="CQ540" i="97" s="1"/>
  <c r="CR539" i="97"/>
  <c r="CR540" i="97" s="1"/>
  <c r="CS539" i="97"/>
  <c r="CS540" i="97" s="1"/>
  <c r="CT539" i="97"/>
  <c r="CT540" i="97" s="1"/>
  <c r="CU539" i="97"/>
  <c r="CU540" i="97" s="1"/>
  <c r="CV539" i="97"/>
  <c r="CV540" i="97" s="1"/>
  <c r="CW539" i="97"/>
  <c r="CW540" i="97" s="1"/>
  <c r="D540" i="97"/>
  <c r="E540" i="97"/>
  <c r="F540" i="97"/>
  <c r="G540" i="97"/>
  <c r="H540" i="97"/>
  <c r="I540" i="97"/>
  <c r="J540" i="97"/>
  <c r="K540" i="97"/>
  <c r="L540" i="97"/>
  <c r="M540" i="97"/>
  <c r="N540" i="97"/>
  <c r="O540" i="97"/>
  <c r="P540" i="97"/>
  <c r="Q540" i="97"/>
  <c r="R540" i="97"/>
  <c r="S540" i="97"/>
  <c r="T540" i="97"/>
  <c r="U540" i="97"/>
  <c r="V540" i="97"/>
  <c r="W540" i="97"/>
  <c r="X540" i="97"/>
  <c r="Y540" i="97"/>
  <c r="Z540" i="97"/>
  <c r="AA540" i="97"/>
  <c r="AB540" i="97"/>
  <c r="AC540" i="97"/>
  <c r="AD540" i="97"/>
  <c r="AE540" i="97"/>
  <c r="AF540" i="97"/>
  <c r="AG540" i="97"/>
  <c r="AH540" i="97"/>
  <c r="AI540" i="97"/>
  <c r="AJ540" i="97"/>
  <c r="AK540" i="97"/>
  <c r="AL540" i="97"/>
  <c r="AM540" i="97"/>
  <c r="AN540" i="97"/>
  <c r="AO540" i="97"/>
  <c r="AP540" i="97"/>
  <c r="AQ540" i="97"/>
  <c r="AR540" i="97"/>
  <c r="AS540" i="97"/>
  <c r="AT540" i="97"/>
  <c r="AU540" i="97"/>
  <c r="AV540" i="97"/>
  <c r="AW540" i="97"/>
  <c r="AX540" i="97"/>
  <c r="AY540" i="97"/>
  <c r="AZ540" i="97"/>
  <c r="BA540" i="97"/>
  <c r="BB540" i="97"/>
  <c r="BC540" i="97"/>
  <c r="BD540" i="97"/>
  <c r="BE540" i="97"/>
  <c r="BF540" i="97"/>
  <c r="BG540" i="97"/>
  <c r="BH540" i="97"/>
  <c r="BI540" i="97"/>
  <c r="BJ540" i="97"/>
  <c r="BK540" i="97"/>
  <c r="BL540" i="97"/>
  <c r="BM540" i="97"/>
  <c r="BN540" i="97"/>
  <c r="BO540" i="97"/>
  <c r="BP540" i="97"/>
  <c r="BQ540" i="97"/>
  <c r="BR540" i="97"/>
  <c r="BS540" i="97"/>
  <c r="BT540" i="97"/>
  <c r="BU540" i="97"/>
  <c r="BV540" i="97"/>
  <c r="BW540" i="97"/>
  <c r="BX540" i="97"/>
  <c r="BY540" i="97"/>
  <c r="BZ540" i="97"/>
  <c r="CA540" i="97"/>
  <c r="CB540" i="97"/>
  <c r="CC540" i="97"/>
  <c r="CD540" i="97"/>
  <c r="CE540" i="97"/>
  <c r="CF540" i="97"/>
  <c r="CG540" i="97"/>
  <c r="CH540" i="97"/>
  <c r="CI540" i="97"/>
  <c r="CN540" i="97"/>
  <c r="CX540" i="97"/>
  <c r="CY540" i="97"/>
  <c r="D544" i="97"/>
  <c r="CJ547" i="97"/>
  <c r="CJ548" i="97" s="1"/>
  <c r="CK547" i="97"/>
  <c r="CK548" i="97" s="1"/>
  <c r="CL547" i="97"/>
  <c r="CL548" i="97" s="1"/>
  <c r="CM547" i="97"/>
  <c r="CM548" i="97" s="1"/>
  <c r="CN547" i="97"/>
  <c r="CN548" i="97" s="1"/>
  <c r="CO547" i="97"/>
  <c r="CO548" i="97" s="1"/>
  <c r="CP547" i="97"/>
  <c r="CP548" i="97" s="1"/>
  <c r="CQ547" i="97"/>
  <c r="CR547" i="97"/>
  <c r="CR548" i="97" s="1"/>
  <c r="CS547" i="97"/>
  <c r="CS548" i="97" s="1"/>
  <c r="CT547" i="97"/>
  <c r="CT548" i="97" s="1"/>
  <c r="CU547" i="97"/>
  <c r="CU548" i="97" s="1"/>
  <c r="CV547" i="97"/>
  <c r="CV548" i="97" s="1"/>
  <c r="CW547" i="97"/>
  <c r="CW548" i="97" s="1"/>
  <c r="D548" i="97"/>
  <c r="E548" i="97"/>
  <c r="F548" i="97"/>
  <c r="G548" i="97"/>
  <c r="H548" i="97"/>
  <c r="I548" i="97"/>
  <c r="J548" i="97"/>
  <c r="K548" i="97"/>
  <c r="L548" i="97"/>
  <c r="M548" i="97"/>
  <c r="N548" i="97"/>
  <c r="O548" i="97"/>
  <c r="P548" i="97"/>
  <c r="Q548" i="97"/>
  <c r="R548" i="97"/>
  <c r="S548" i="97"/>
  <c r="T548" i="97"/>
  <c r="U548" i="97"/>
  <c r="V548" i="97"/>
  <c r="W548" i="97"/>
  <c r="X548" i="97"/>
  <c r="Y548" i="97"/>
  <c r="Z548" i="97"/>
  <c r="AA548" i="97"/>
  <c r="AB548" i="97"/>
  <c r="AC548" i="97"/>
  <c r="AD548" i="97"/>
  <c r="AE548" i="97"/>
  <c r="AF548" i="97"/>
  <c r="AG548" i="97"/>
  <c r="AH548" i="97"/>
  <c r="AI548" i="97"/>
  <c r="AJ548" i="97"/>
  <c r="AK548" i="97"/>
  <c r="AL548" i="97"/>
  <c r="AM548" i="97"/>
  <c r="AN548" i="97"/>
  <c r="AO548" i="97"/>
  <c r="AP548" i="97"/>
  <c r="AQ548" i="97"/>
  <c r="AR548" i="97"/>
  <c r="AS548" i="97"/>
  <c r="AT548" i="97"/>
  <c r="AU548" i="97"/>
  <c r="AV548" i="97"/>
  <c r="AW548" i="97"/>
  <c r="AX548" i="97"/>
  <c r="AY548" i="97"/>
  <c r="AZ548" i="97"/>
  <c r="BA548" i="97"/>
  <c r="BB548" i="97"/>
  <c r="BC548" i="97"/>
  <c r="BD548" i="97"/>
  <c r="BE548" i="97"/>
  <c r="BF548" i="97"/>
  <c r="BG548" i="97"/>
  <c r="BH548" i="97"/>
  <c r="BI548" i="97"/>
  <c r="BJ548" i="97"/>
  <c r="BK548" i="97"/>
  <c r="BL548" i="97"/>
  <c r="BM548" i="97"/>
  <c r="BN548" i="97"/>
  <c r="BO548" i="97"/>
  <c r="BP548" i="97"/>
  <c r="BQ548" i="97"/>
  <c r="BR548" i="97"/>
  <c r="BS548" i="97"/>
  <c r="BT548" i="97"/>
  <c r="BU548" i="97"/>
  <c r="BV548" i="97"/>
  <c r="BW548" i="97"/>
  <c r="BX548" i="97"/>
  <c r="BY548" i="97"/>
  <c r="BZ548" i="97"/>
  <c r="CA548" i="97"/>
  <c r="CB548" i="97"/>
  <c r="CC548" i="97"/>
  <c r="CD548" i="97"/>
  <c r="CE548" i="97"/>
  <c r="CF548" i="97"/>
  <c r="CG548" i="97"/>
  <c r="CH548" i="97"/>
  <c r="CI548" i="97"/>
  <c r="CQ548" i="97"/>
  <c r="CX548" i="97"/>
  <c r="CY548" i="97"/>
  <c r="D552" i="97"/>
  <c r="CJ555" i="97"/>
  <c r="CJ556" i="97" s="1"/>
  <c r="CK555" i="97"/>
  <c r="CK556" i="97" s="1"/>
  <c r="CL555" i="97"/>
  <c r="CM555" i="97"/>
  <c r="CN555" i="97"/>
  <c r="CO555" i="97"/>
  <c r="CO556" i="97" s="1"/>
  <c r="CP555" i="97"/>
  <c r="CP556" i="97" s="1"/>
  <c r="CQ555" i="97"/>
  <c r="CQ556" i="97" s="1"/>
  <c r="CR555" i="97"/>
  <c r="CR556" i="97" s="1"/>
  <c r="CS555" i="97"/>
  <c r="CS556" i="97" s="1"/>
  <c r="CT555" i="97"/>
  <c r="CT556" i="97" s="1"/>
  <c r="CU555" i="97"/>
  <c r="CU556" i="97" s="1"/>
  <c r="CV555" i="97"/>
  <c r="CV556" i="97" s="1"/>
  <c r="CW555" i="97"/>
  <c r="CW556" i="97" s="1"/>
  <c r="D556" i="97"/>
  <c r="E556" i="97"/>
  <c r="F556" i="97"/>
  <c r="G556" i="97"/>
  <c r="H556" i="97"/>
  <c r="I556" i="97"/>
  <c r="J556" i="97"/>
  <c r="K556" i="97"/>
  <c r="L556" i="97"/>
  <c r="M556" i="97"/>
  <c r="N556" i="97"/>
  <c r="O556" i="97"/>
  <c r="P556" i="97"/>
  <c r="Q556" i="97"/>
  <c r="R556" i="97"/>
  <c r="S556" i="97"/>
  <c r="T556" i="97"/>
  <c r="U556" i="97"/>
  <c r="V556" i="97"/>
  <c r="W556" i="97"/>
  <c r="X556" i="97"/>
  <c r="Y556" i="97"/>
  <c r="Z556" i="97"/>
  <c r="AA556" i="97"/>
  <c r="AB556" i="97"/>
  <c r="AC556" i="97"/>
  <c r="AD556" i="97"/>
  <c r="AE556" i="97"/>
  <c r="AF556" i="97"/>
  <c r="AG556" i="97"/>
  <c r="AH556" i="97"/>
  <c r="AI556" i="97"/>
  <c r="AJ556" i="97"/>
  <c r="AK556" i="97"/>
  <c r="AL556" i="97"/>
  <c r="AM556" i="97"/>
  <c r="AN556" i="97"/>
  <c r="AO556" i="97"/>
  <c r="AP556" i="97"/>
  <c r="AQ556" i="97"/>
  <c r="AR556" i="97"/>
  <c r="AS556" i="97"/>
  <c r="AT556" i="97"/>
  <c r="AU556" i="97"/>
  <c r="AV556" i="97"/>
  <c r="AW556" i="97"/>
  <c r="AX556" i="97"/>
  <c r="AY556" i="97"/>
  <c r="AZ556" i="97"/>
  <c r="BA556" i="97"/>
  <c r="BB556" i="97"/>
  <c r="BC556" i="97"/>
  <c r="BD556" i="97"/>
  <c r="BE556" i="97"/>
  <c r="BF556" i="97"/>
  <c r="BG556" i="97"/>
  <c r="BH556" i="97"/>
  <c r="BI556" i="97"/>
  <c r="BJ556" i="97"/>
  <c r="BK556" i="97"/>
  <c r="BL556" i="97"/>
  <c r="BM556" i="97"/>
  <c r="BN556" i="97"/>
  <c r="BO556" i="97"/>
  <c r="BP556" i="97"/>
  <c r="BQ556" i="97"/>
  <c r="BR556" i="97"/>
  <c r="BS556" i="97"/>
  <c r="BT556" i="97"/>
  <c r="BU556" i="97"/>
  <c r="BV556" i="97"/>
  <c r="BW556" i="97"/>
  <c r="BX556" i="97"/>
  <c r="BY556" i="97"/>
  <c r="BZ556" i="97"/>
  <c r="CA556" i="97"/>
  <c r="CB556" i="97"/>
  <c r="CC556" i="97"/>
  <c r="CD556" i="97"/>
  <c r="CE556" i="97"/>
  <c r="CF556" i="97"/>
  <c r="CG556" i="97"/>
  <c r="CH556" i="97"/>
  <c r="CI556" i="97"/>
  <c r="CL556" i="97"/>
  <c r="CM556" i="97"/>
  <c r="CN556" i="97"/>
  <c r="CX556" i="97"/>
  <c r="CY556" i="97"/>
  <c r="D560" i="97"/>
  <c r="D564" i="97"/>
  <c r="E564" i="97"/>
  <c r="F564" i="97"/>
  <c r="G564" i="97"/>
  <c r="H564" i="97"/>
  <c r="I564" i="97"/>
  <c r="J564" i="97"/>
  <c r="K564" i="97"/>
  <c r="L564" i="97"/>
  <c r="M564" i="97"/>
  <c r="N564" i="97"/>
  <c r="O564" i="97"/>
  <c r="P564" i="97"/>
  <c r="Q564" i="97"/>
  <c r="R564" i="97"/>
  <c r="S564" i="97"/>
  <c r="T564" i="97"/>
  <c r="U564" i="97"/>
  <c r="V564" i="97"/>
  <c r="W564" i="97"/>
  <c r="X564" i="97"/>
  <c r="Y564" i="97"/>
  <c r="Z564" i="97"/>
  <c r="AA564" i="97"/>
  <c r="AB564" i="97"/>
  <c r="AC564" i="97"/>
  <c r="AD564" i="97"/>
  <c r="AE564" i="97"/>
  <c r="AF564" i="97"/>
  <c r="AG564" i="97"/>
  <c r="AH564" i="97"/>
  <c r="AI564" i="97"/>
  <c r="AJ564" i="97"/>
  <c r="AK564" i="97"/>
  <c r="AL564" i="97"/>
  <c r="AM564" i="97"/>
  <c r="AN564" i="97"/>
  <c r="AO564" i="97"/>
  <c r="AP564" i="97"/>
  <c r="AQ564" i="97"/>
  <c r="AR564" i="97"/>
  <c r="AS564" i="97"/>
  <c r="AT564" i="97"/>
  <c r="AU564" i="97"/>
  <c r="AV564" i="97"/>
  <c r="AW564" i="97"/>
  <c r="AX564" i="97"/>
  <c r="AY564" i="97"/>
  <c r="AZ564" i="97"/>
  <c r="BA564" i="97"/>
  <c r="BB564" i="97"/>
  <c r="BC564" i="97"/>
  <c r="BD564" i="97"/>
  <c r="BE564" i="97"/>
  <c r="BF564" i="97"/>
  <c r="BG564" i="97"/>
  <c r="BH564" i="97"/>
  <c r="BI564" i="97"/>
  <c r="BJ564" i="97"/>
  <c r="BK564" i="97"/>
  <c r="BL564" i="97"/>
  <c r="BM564" i="97"/>
  <c r="BN564" i="97"/>
  <c r="BO564" i="97"/>
  <c r="BP564" i="97"/>
  <c r="BQ564" i="97"/>
  <c r="BR564" i="97"/>
  <c r="BS564" i="97"/>
  <c r="BT564" i="97"/>
  <c r="BU564" i="97"/>
  <c r="BV564" i="97"/>
  <c r="BW564" i="97"/>
  <c r="BX564" i="97"/>
  <c r="BY564" i="97"/>
  <c r="BZ564" i="97"/>
  <c r="CA564" i="97"/>
  <c r="CB564" i="97"/>
  <c r="CC564" i="97"/>
  <c r="CD564" i="97"/>
  <c r="CE564" i="97"/>
  <c r="CF564" i="97"/>
  <c r="CG564" i="97"/>
  <c r="CH564" i="97"/>
  <c r="CI564" i="97"/>
  <c r="CJ564" i="97"/>
  <c r="CK564" i="97"/>
  <c r="CL564" i="97"/>
  <c r="CM564" i="97"/>
  <c r="CN564" i="97"/>
  <c r="CO564" i="97"/>
  <c r="CP564" i="97"/>
  <c r="CQ564" i="97"/>
  <c r="CR564" i="97"/>
  <c r="CS564" i="97"/>
  <c r="CT564" i="97"/>
  <c r="CU564" i="97"/>
  <c r="CV564" i="97"/>
  <c r="CW564" i="97"/>
  <c r="CX564" i="97"/>
  <c r="CY564" i="97"/>
  <c r="D565" i="97"/>
  <c r="E560" i="97" s="1"/>
  <c r="A2" i="96"/>
  <c r="A4" i="96"/>
  <c r="E8" i="96"/>
  <c r="J8" i="96" s="1"/>
  <c r="I8" i="96"/>
  <c r="A10" i="96"/>
  <c r="A11" i="96"/>
  <c r="D11" i="96"/>
  <c r="E11" i="96" s="1"/>
  <c r="I11" i="96"/>
  <c r="A12" i="96"/>
  <c r="A13" i="96" s="1"/>
  <c r="A14" i="96" s="1"/>
  <c r="A15" i="96" s="1"/>
  <c r="A16" i="96" s="1"/>
  <c r="A17" i="96" s="1"/>
  <c r="A18" i="96" s="1"/>
  <c r="A19" i="96" s="1"/>
  <c r="A20" i="96" s="1"/>
  <c r="A21" i="96" s="1"/>
  <c r="A22" i="96" s="1"/>
  <c r="A23" i="96" s="1"/>
  <c r="A24" i="96" s="1"/>
  <c r="A25" i="96" s="1"/>
  <c r="A26" i="96" s="1"/>
  <c r="A27" i="96" s="1"/>
  <c r="A28" i="96" s="1"/>
  <c r="A29" i="96" s="1"/>
  <c r="A30" i="96" s="1"/>
  <c r="A31" i="96" s="1"/>
  <c r="A32" i="96" s="1"/>
  <c r="A33" i="96" s="1"/>
  <c r="A34" i="96" s="1"/>
  <c r="A35" i="96" s="1"/>
  <c r="A36" i="96" s="1"/>
  <c r="A37" i="96" s="1"/>
  <c r="A38" i="96" s="1"/>
  <c r="A39" i="96" s="1"/>
  <c r="A40" i="96" s="1"/>
  <c r="A41" i="96" s="1"/>
  <c r="A42" i="96" s="1"/>
  <c r="A43" i="96" s="1"/>
  <c r="A44" i="96" s="1"/>
  <c r="A45" i="96" s="1"/>
  <c r="A46" i="96" s="1"/>
  <c r="A47" i="96" s="1"/>
  <c r="A48" i="96" s="1"/>
  <c r="A49" i="96" s="1"/>
  <c r="A50" i="96" s="1"/>
  <c r="A51" i="96" s="1"/>
  <c r="A52" i="96" s="1"/>
  <c r="A53" i="96" s="1"/>
  <c r="A54" i="96" s="1"/>
  <c r="A55" i="96" s="1"/>
  <c r="A56" i="96" s="1"/>
  <c r="A57" i="96" s="1"/>
  <c r="A58" i="96" s="1"/>
  <c r="A59" i="96" s="1"/>
  <c r="A60" i="96" s="1"/>
  <c r="A61" i="96" s="1"/>
  <c r="A62" i="96" s="1"/>
  <c r="A63" i="96" s="1"/>
  <c r="A64" i="96" s="1"/>
  <c r="A65" i="96" s="1"/>
  <c r="A66" i="96" s="1"/>
  <c r="A67" i="96" s="1"/>
  <c r="A68" i="96" s="1"/>
  <c r="A69" i="96" s="1"/>
  <c r="A70" i="96" s="1"/>
  <c r="A71" i="96" s="1"/>
  <c r="A72" i="96" s="1"/>
  <c r="A73" i="96" s="1"/>
  <c r="A74" i="96" s="1"/>
  <c r="A75" i="96" s="1"/>
  <c r="A76" i="96" s="1"/>
  <c r="A77" i="96" s="1"/>
  <c r="A78" i="96" s="1"/>
  <c r="A79" i="96" s="1"/>
  <c r="A80" i="96" s="1"/>
  <c r="A81" i="96" s="1"/>
  <c r="A82" i="96" s="1"/>
  <c r="A83" i="96" s="1"/>
  <c r="A84" i="96" s="1"/>
  <c r="A85" i="96" s="1"/>
  <c r="A86" i="96" s="1"/>
  <c r="A87" i="96" s="1"/>
  <c r="A88" i="96" s="1"/>
  <c r="A89" i="96" s="1"/>
  <c r="A90" i="96" s="1"/>
  <c r="A91" i="96" s="1"/>
  <c r="D18" i="96"/>
  <c r="E18" i="96" s="1"/>
  <c r="I18" i="96"/>
  <c r="J18" i="96" s="1"/>
  <c r="D25" i="96"/>
  <c r="E25" i="96"/>
  <c r="I25" i="96"/>
  <c r="J25" i="96" s="1"/>
  <c r="D32" i="96"/>
  <c r="E32" i="96" s="1"/>
  <c r="I32" i="96"/>
  <c r="J32" i="96" s="1"/>
  <c r="D39" i="96"/>
  <c r="E39" i="96" s="1"/>
  <c r="I39" i="96"/>
  <c r="J39" i="96" s="1"/>
  <c r="D46" i="96"/>
  <c r="E46" i="96" s="1"/>
  <c r="I46" i="96"/>
  <c r="J46" i="96" s="1"/>
  <c r="D53" i="96"/>
  <c r="E53" i="96"/>
  <c r="I53" i="96"/>
  <c r="J53" i="96" s="1"/>
  <c r="D60" i="96"/>
  <c r="E60" i="96" s="1"/>
  <c r="I60" i="96"/>
  <c r="J60" i="96"/>
  <c r="D67" i="96"/>
  <c r="E67" i="96" s="1"/>
  <c r="I67" i="96"/>
  <c r="J67" i="96"/>
  <c r="D74" i="96"/>
  <c r="E74" i="96" s="1"/>
  <c r="I74" i="96"/>
  <c r="J74" i="96" s="1"/>
  <c r="D81" i="96"/>
  <c r="E81" i="96" s="1"/>
  <c r="I81" i="96"/>
  <c r="J81" i="96" s="1"/>
  <c r="D88" i="96"/>
  <c r="E88" i="96"/>
  <c r="I88" i="96"/>
  <c r="J88" i="96" s="1"/>
  <c r="D549" i="97" l="1"/>
  <c r="E544" i="97" s="1"/>
  <c r="D345" i="97"/>
  <c r="E338" i="97" s="1"/>
  <c r="E181" i="97"/>
  <c r="F175" i="97" s="1"/>
  <c r="F181" i="97" s="1"/>
  <c r="G175" i="97" s="1"/>
  <c r="G181" i="97" s="1"/>
  <c r="H175" i="97" s="1"/>
  <c r="H181" i="97" s="1"/>
  <c r="I175" i="97" s="1"/>
  <c r="I181" i="97" s="1"/>
  <c r="J175" i="97" s="1"/>
  <c r="J181" i="97" s="1"/>
  <c r="K175" i="97" s="1"/>
  <c r="K181" i="97" s="1"/>
  <c r="L175" i="97" s="1"/>
  <c r="L181" i="97" s="1"/>
  <c r="M175" i="97" s="1"/>
  <c r="M181" i="97" s="1"/>
  <c r="N175" i="97" s="1"/>
  <c r="N181" i="97" s="1"/>
  <c r="O175" i="97" s="1"/>
  <c r="O181" i="97" s="1"/>
  <c r="P175" i="97" s="1"/>
  <c r="P181" i="97" s="1"/>
  <c r="Q175" i="97" s="1"/>
  <c r="Q181" i="97" s="1"/>
  <c r="R175" i="97" s="1"/>
  <c r="R181" i="97" s="1"/>
  <c r="S175" i="97" s="1"/>
  <c r="S181" i="97" s="1"/>
  <c r="T175" i="97" s="1"/>
  <c r="T181" i="97" s="1"/>
  <c r="U175" i="97" s="1"/>
  <c r="U181" i="97" s="1"/>
  <c r="V175" i="97" s="1"/>
  <c r="V181" i="97" s="1"/>
  <c r="W175" i="97" s="1"/>
  <c r="W181" i="97" s="1"/>
  <c r="X175" i="97" s="1"/>
  <c r="X181" i="97" s="1"/>
  <c r="Y175" i="97" s="1"/>
  <c r="Y181" i="97" s="1"/>
  <c r="Z175" i="97" s="1"/>
  <c r="Z181" i="97" s="1"/>
  <c r="AA175" i="97" s="1"/>
  <c r="AA181" i="97" s="1"/>
  <c r="AB175" i="97" s="1"/>
  <c r="AB181" i="97" s="1"/>
  <c r="AC175" i="97" s="1"/>
  <c r="AC181" i="97" s="1"/>
  <c r="AD175" i="97" s="1"/>
  <c r="AD181" i="97" s="1"/>
  <c r="AE175" i="97" s="1"/>
  <c r="AE181" i="97" s="1"/>
  <c r="AF175" i="97" s="1"/>
  <c r="AF181" i="97" s="1"/>
  <c r="AG175" i="97" s="1"/>
  <c r="AG181" i="97" s="1"/>
  <c r="AH175" i="97" s="1"/>
  <c r="AH181" i="97" s="1"/>
  <c r="AI175" i="97" s="1"/>
  <c r="AI181" i="97" s="1"/>
  <c r="AJ175" i="97" s="1"/>
  <c r="AJ181" i="97" s="1"/>
  <c r="AK175" i="97" s="1"/>
  <c r="AK181" i="97" s="1"/>
  <c r="AL175" i="97" s="1"/>
  <c r="AL181" i="97" s="1"/>
  <c r="AM175" i="97" s="1"/>
  <c r="AM181" i="97" s="1"/>
  <c r="AN175" i="97" s="1"/>
  <c r="AN181" i="97" s="1"/>
  <c r="AO175" i="97" s="1"/>
  <c r="AO181" i="97" s="1"/>
  <c r="AP175" i="97" s="1"/>
  <c r="AP181" i="97" s="1"/>
  <c r="AQ175" i="97" s="1"/>
  <c r="AQ181" i="97" s="1"/>
  <c r="AR175" i="97" s="1"/>
  <c r="AR181" i="97" s="1"/>
  <c r="AS175" i="97" s="1"/>
  <c r="AS181" i="97" s="1"/>
  <c r="AT175" i="97" s="1"/>
  <c r="AT181" i="97" s="1"/>
  <c r="AU175" i="97" s="1"/>
  <c r="AU181" i="97" s="1"/>
  <c r="AV175" i="97" s="1"/>
  <c r="AV181" i="97" s="1"/>
  <c r="AW175" i="97" s="1"/>
  <c r="AW181" i="97" s="1"/>
  <c r="AX175" i="97" s="1"/>
  <c r="AX181" i="97" s="1"/>
  <c r="AY175" i="97" s="1"/>
  <c r="AY181" i="97" s="1"/>
  <c r="AZ175" i="97" s="1"/>
  <c r="AZ181" i="97" s="1"/>
  <c r="BA175" i="97" s="1"/>
  <c r="BA181" i="97" s="1"/>
  <c r="BB175" i="97" s="1"/>
  <c r="BB181" i="97" s="1"/>
  <c r="BC175" i="97" s="1"/>
  <c r="BC181" i="97" s="1"/>
  <c r="BD175" i="97" s="1"/>
  <c r="BD181" i="97" s="1"/>
  <c r="BE175" i="97" s="1"/>
  <c r="BE181" i="97" s="1"/>
  <c r="BF175" i="97" s="1"/>
  <c r="BF181" i="97" s="1"/>
  <c r="BG175" i="97" s="1"/>
  <c r="BG181" i="97" s="1"/>
  <c r="BH175" i="97" s="1"/>
  <c r="BH181" i="97" s="1"/>
  <c r="BI175" i="97" s="1"/>
  <c r="BI181" i="97" s="1"/>
  <c r="BJ175" i="97" s="1"/>
  <c r="BJ181" i="97" s="1"/>
  <c r="BK175" i="97" s="1"/>
  <c r="BK181" i="97" s="1"/>
  <c r="BL175" i="97" s="1"/>
  <c r="BL181" i="97" s="1"/>
  <c r="BM175" i="97" s="1"/>
  <c r="BM181" i="97" s="1"/>
  <c r="BN175" i="97" s="1"/>
  <c r="BN181" i="97" s="1"/>
  <c r="BO175" i="97" s="1"/>
  <c r="BO181" i="97" s="1"/>
  <c r="BP175" i="97" s="1"/>
  <c r="BP181" i="97" s="1"/>
  <c r="BQ175" i="97" s="1"/>
  <c r="BQ181" i="97" s="1"/>
  <c r="BR175" i="97" s="1"/>
  <c r="BR181" i="97" s="1"/>
  <c r="BS175" i="97" s="1"/>
  <c r="BS181" i="97" s="1"/>
  <c r="BT175" i="97" s="1"/>
  <c r="BT181" i="97" s="1"/>
  <c r="BU175" i="97" s="1"/>
  <c r="BU181" i="97" s="1"/>
  <c r="BV175" i="97" s="1"/>
  <c r="BV181" i="97" s="1"/>
  <c r="BW175" i="97" s="1"/>
  <c r="BW181" i="97" s="1"/>
  <c r="BX175" i="97" s="1"/>
  <c r="BX181" i="97" s="1"/>
  <c r="BY175" i="97" s="1"/>
  <c r="BY181" i="97" s="1"/>
  <c r="BZ175" i="97" s="1"/>
  <c r="BZ181" i="97" s="1"/>
  <c r="CA175" i="97" s="1"/>
  <c r="CA181" i="97" s="1"/>
  <c r="CB175" i="97" s="1"/>
  <c r="CB181" i="97" s="1"/>
  <c r="CC175" i="97" s="1"/>
  <c r="CC181" i="97" s="1"/>
  <c r="CD175" i="97" s="1"/>
  <c r="CD181" i="97" s="1"/>
  <c r="CE175" i="97" s="1"/>
  <c r="CE181" i="97" s="1"/>
  <c r="CF175" i="97" s="1"/>
  <c r="CF181" i="97" s="1"/>
  <c r="CG175" i="97" s="1"/>
  <c r="CG181" i="97" s="1"/>
  <c r="CH175" i="97" s="1"/>
  <c r="CH181" i="97" s="1"/>
  <c r="CI175" i="97" s="1"/>
  <c r="CI181" i="97" s="1"/>
  <c r="CC569" i="97"/>
  <c r="D557" i="97"/>
  <c r="E552" i="97" s="1"/>
  <c r="D363" i="97"/>
  <c r="E357" i="97" s="1"/>
  <c r="E363" i="97" s="1"/>
  <c r="F357" i="97" s="1"/>
  <c r="F363" i="97" s="1"/>
  <c r="G357" i="97" s="1"/>
  <c r="G363" i="97" s="1"/>
  <c r="H357" i="97" s="1"/>
  <c r="H363" i="97" s="1"/>
  <c r="I357" i="97" s="1"/>
  <c r="I363" i="97" s="1"/>
  <c r="J357" i="97" s="1"/>
  <c r="J363" i="97" s="1"/>
  <c r="K357" i="97" s="1"/>
  <c r="K363" i="97" s="1"/>
  <c r="L357" i="97" s="1"/>
  <c r="L363" i="97" s="1"/>
  <c r="M357" i="97" s="1"/>
  <c r="M363" i="97" s="1"/>
  <c r="N357" i="97" s="1"/>
  <c r="N363" i="97" s="1"/>
  <c r="O357" i="97" s="1"/>
  <c r="O363" i="97" s="1"/>
  <c r="P357" i="97" s="1"/>
  <c r="P363" i="97" s="1"/>
  <c r="Q357" i="97" s="1"/>
  <c r="Q363" i="97" s="1"/>
  <c r="R357" i="97" s="1"/>
  <c r="R363" i="97" s="1"/>
  <c r="S357" i="97" s="1"/>
  <c r="S363" i="97" s="1"/>
  <c r="T357" i="97" s="1"/>
  <c r="T363" i="97" s="1"/>
  <c r="U357" i="97" s="1"/>
  <c r="U363" i="97" s="1"/>
  <c r="V357" i="97" s="1"/>
  <c r="V363" i="97" s="1"/>
  <c r="W357" i="97" s="1"/>
  <c r="W363" i="97" s="1"/>
  <c r="X357" i="97" s="1"/>
  <c r="X363" i="97" s="1"/>
  <c r="Y357" i="97" s="1"/>
  <c r="Y363" i="97" s="1"/>
  <c r="Z357" i="97" s="1"/>
  <c r="Z363" i="97" s="1"/>
  <c r="AA357" i="97" s="1"/>
  <c r="AA363" i="97" s="1"/>
  <c r="AB357" i="97" s="1"/>
  <c r="AB363" i="97" s="1"/>
  <c r="AC357" i="97" s="1"/>
  <c r="AC363" i="97" s="1"/>
  <c r="AD357" i="97" s="1"/>
  <c r="AD363" i="97" s="1"/>
  <c r="AE357" i="97" s="1"/>
  <c r="AE363" i="97" s="1"/>
  <c r="AF357" i="97" s="1"/>
  <c r="AF363" i="97" s="1"/>
  <c r="AG357" i="97" s="1"/>
  <c r="AG363" i="97" s="1"/>
  <c r="AH357" i="97" s="1"/>
  <c r="AH363" i="97" s="1"/>
  <c r="AI357" i="97" s="1"/>
  <c r="AI363" i="97" s="1"/>
  <c r="AJ357" i="97" s="1"/>
  <c r="AJ363" i="97" s="1"/>
  <c r="AK357" i="97" s="1"/>
  <c r="AK363" i="97" s="1"/>
  <c r="AL357" i="97" s="1"/>
  <c r="AL363" i="97" s="1"/>
  <c r="AM357" i="97" s="1"/>
  <c r="AM363" i="97" s="1"/>
  <c r="AN357" i="97" s="1"/>
  <c r="AN363" i="97" s="1"/>
  <c r="AO357" i="97" s="1"/>
  <c r="AO363" i="97" s="1"/>
  <c r="AP357" i="97" s="1"/>
  <c r="AP363" i="97" s="1"/>
  <c r="AQ357" i="97" s="1"/>
  <c r="AQ363" i="97" s="1"/>
  <c r="AR357" i="97" s="1"/>
  <c r="AR363" i="97" s="1"/>
  <c r="AS357" i="97" s="1"/>
  <c r="AS363" i="97" s="1"/>
  <c r="AT357" i="97" s="1"/>
  <c r="AT363" i="97" s="1"/>
  <c r="AU357" i="97" s="1"/>
  <c r="AU363" i="97" s="1"/>
  <c r="AV357" i="97" s="1"/>
  <c r="AV363" i="97" s="1"/>
  <c r="AW357" i="97" s="1"/>
  <c r="AW363" i="97" s="1"/>
  <c r="AX357" i="97" s="1"/>
  <c r="AX363" i="97" s="1"/>
  <c r="AY357" i="97" s="1"/>
  <c r="AY363" i="97" s="1"/>
  <c r="AZ357" i="97" s="1"/>
  <c r="AZ363" i="97" s="1"/>
  <c r="BA357" i="97" s="1"/>
  <c r="BA363" i="97" s="1"/>
  <c r="BB357" i="97" s="1"/>
  <c r="BB363" i="97" s="1"/>
  <c r="BC357" i="97" s="1"/>
  <c r="BC363" i="97" s="1"/>
  <c r="BD357" i="97" s="1"/>
  <c r="BD363" i="97" s="1"/>
  <c r="BE357" i="97" s="1"/>
  <c r="BE363" i="97" s="1"/>
  <c r="BF357" i="97" s="1"/>
  <c r="BF363" i="97" s="1"/>
  <c r="BG357" i="97" s="1"/>
  <c r="BG363" i="97" s="1"/>
  <c r="BH357" i="97" s="1"/>
  <c r="BH363" i="97" s="1"/>
  <c r="BI357" i="97" s="1"/>
  <c r="BI363" i="97" s="1"/>
  <c r="BJ357" i="97" s="1"/>
  <c r="BJ363" i="97" s="1"/>
  <c r="BK357" i="97" s="1"/>
  <c r="BK363" i="97" s="1"/>
  <c r="BL357" i="97" s="1"/>
  <c r="BL363" i="97" s="1"/>
  <c r="BM357" i="97" s="1"/>
  <c r="BM363" i="97" s="1"/>
  <c r="BN357" i="97" s="1"/>
  <c r="BN363" i="97" s="1"/>
  <c r="BO357" i="97" s="1"/>
  <c r="BO363" i="97" s="1"/>
  <c r="BP357" i="97" s="1"/>
  <c r="BP363" i="97" s="1"/>
  <c r="BQ357" i="97" s="1"/>
  <c r="BQ363" i="97" s="1"/>
  <c r="BR357" i="97" s="1"/>
  <c r="BR363" i="97" s="1"/>
  <c r="BS357" i="97" s="1"/>
  <c r="BS363" i="97" s="1"/>
  <c r="BT357" i="97" s="1"/>
  <c r="BT363" i="97" s="1"/>
  <c r="BU357" i="97" s="1"/>
  <c r="BU363" i="97" s="1"/>
  <c r="BV357" i="97" s="1"/>
  <c r="BV363" i="97" s="1"/>
  <c r="BW357" i="97" s="1"/>
  <c r="BW363" i="97" s="1"/>
  <c r="BX357" i="97" s="1"/>
  <c r="BX363" i="97" s="1"/>
  <c r="BY357" i="97" s="1"/>
  <c r="BY363" i="97" s="1"/>
  <c r="BZ357" i="97" s="1"/>
  <c r="BZ363" i="97" s="1"/>
  <c r="CA357" i="97" s="1"/>
  <c r="CA363" i="97" s="1"/>
  <c r="CB357" i="97" s="1"/>
  <c r="CB363" i="97" s="1"/>
  <c r="CC357" i="97" s="1"/>
  <c r="CC363" i="97" s="1"/>
  <c r="CD357" i="97" s="1"/>
  <c r="CD363" i="97" s="1"/>
  <c r="CE357" i="97" s="1"/>
  <c r="CE363" i="97" s="1"/>
  <c r="CF357" i="97" s="1"/>
  <c r="CF363" i="97" s="1"/>
  <c r="CG357" i="97" s="1"/>
  <c r="CG363" i="97" s="1"/>
  <c r="CH357" i="97" s="1"/>
  <c r="CH363" i="97" s="1"/>
  <c r="CI357" i="97" s="1"/>
  <c r="CI363" i="97" s="1"/>
  <c r="D507" i="97"/>
  <c r="E502" i="97" s="1"/>
  <c r="E507" i="97" s="1"/>
  <c r="F502" i="97" s="1"/>
  <c r="E288" i="97"/>
  <c r="F279" i="97" s="1"/>
  <c r="F288" i="97" s="1"/>
  <c r="G279" i="97" s="1"/>
  <c r="G288" i="97" s="1"/>
  <c r="H279" i="97" s="1"/>
  <c r="H288" i="97" s="1"/>
  <c r="I279" i="97" s="1"/>
  <c r="I288" i="97" s="1"/>
  <c r="J279" i="97" s="1"/>
  <c r="J288" i="97" s="1"/>
  <c r="K279" i="97" s="1"/>
  <c r="K288" i="97" s="1"/>
  <c r="L279" i="97" s="1"/>
  <c r="L288" i="97" s="1"/>
  <c r="M279" i="97" s="1"/>
  <c r="M288" i="97" s="1"/>
  <c r="N279" i="97" s="1"/>
  <c r="N288" i="97" s="1"/>
  <c r="O279" i="97" s="1"/>
  <c r="O288" i="97" s="1"/>
  <c r="P279" i="97" s="1"/>
  <c r="P288" i="97" s="1"/>
  <c r="Q279" i="97" s="1"/>
  <c r="Q288" i="97" s="1"/>
  <c r="R279" i="97" s="1"/>
  <c r="R288" i="97" s="1"/>
  <c r="S279" i="97" s="1"/>
  <c r="S288" i="97" s="1"/>
  <c r="T279" i="97" s="1"/>
  <c r="T288" i="97" s="1"/>
  <c r="U279" i="97" s="1"/>
  <c r="U288" i="97" s="1"/>
  <c r="V279" i="97" s="1"/>
  <c r="V288" i="97" s="1"/>
  <c r="W279" i="97" s="1"/>
  <c r="W288" i="97" s="1"/>
  <c r="X279" i="97" s="1"/>
  <c r="X288" i="97" s="1"/>
  <c r="Y279" i="97" s="1"/>
  <c r="Y288" i="97" s="1"/>
  <c r="Z279" i="97" s="1"/>
  <c r="Z288" i="97" s="1"/>
  <c r="AA279" i="97" s="1"/>
  <c r="AA288" i="97" s="1"/>
  <c r="AB279" i="97" s="1"/>
  <c r="AB288" i="97" s="1"/>
  <c r="AC279" i="97" s="1"/>
  <c r="AC288" i="97" s="1"/>
  <c r="AD279" i="97" s="1"/>
  <c r="AD288" i="97" s="1"/>
  <c r="AE279" i="97" s="1"/>
  <c r="AE288" i="97" s="1"/>
  <c r="AF279" i="97" s="1"/>
  <c r="AF288" i="97" s="1"/>
  <c r="AG279" i="97" s="1"/>
  <c r="AG288" i="97" s="1"/>
  <c r="AH279" i="97" s="1"/>
  <c r="AH288" i="97" s="1"/>
  <c r="AI279" i="97" s="1"/>
  <c r="AI288" i="97" s="1"/>
  <c r="AJ279" i="97" s="1"/>
  <c r="AJ288" i="97" s="1"/>
  <c r="AK279" i="97" s="1"/>
  <c r="AK288" i="97" s="1"/>
  <c r="AL279" i="97" s="1"/>
  <c r="AL288" i="97" s="1"/>
  <c r="AM279" i="97" s="1"/>
  <c r="AM288" i="97" s="1"/>
  <c r="AN279" i="97" s="1"/>
  <c r="AN288" i="97" s="1"/>
  <c r="AO279" i="97" s="1"/>
  <c r="AO288" i="97" s="1"/>
  <c r="AP279" i="97" s="1"/>
  <c r="AP288" i="97" s="1"/>
  <c r="AQ279" i="97" s="1"/>
  <c r="AQ288" i="97" s="1"/>
  <c r="AR279" i="97" s="1"/>
  <c r="AR288" i="97" s="1"/>
  <c r="AS279" i="97" s="1"/>
  <c r="AS288" i="97" s="1"/>
  <c r="AT279" i="97" s="1"/>
  <c r="AT288" i="97" s="1"/>
  <c r="AU279" i="97" s="1"/>
  <c r="AU288" i="97" s="1"/>
  <c r="AV279" i="97" s="1"/>
  <c r="AV288" i="97" s="1"/>
  <c r="AW279" i="97" s="1"/>
  <c r="AW288" i="97" s="1"/>
  <c r="AX279" i="97" s="1"/>
  <c r="AX288" i="97" s="1"/>
  <c r="AY279" i="97" s="1"/>
  <c r="AY288" i="97" s="1"/>
  <c r="AZ279" i="97" s="1"/>
  <c r="AZ288" i="97" s="1"/>
  <c r="BA279" i="97" s="1"/>
  <c r="BA288" i="97" s="1"/>
  <c r="BB279" i="97" s="1"/>
  <c r="BB288" i="97" s="1"/>
  <c r="BC279" i="97" s="1"/>
  <c r="BC288" i="97" s="1"/>
  <c r="BD279" i="97" s="1"/>
  <c r="BD288" i="97" s="1"/>
  <c r="BE279" i="97" s="1"/>
  <c r="BE288" i="97" s="1"/>
  <c r="BF279" i="97" s="1"/>
  <c r="BF288" i="97" s="1"/>
  <c r="BG279" i="97" s="1"/>
  <c r="BG288" i="97" s="1"/>
  <c r="BH279" i="97" s="1"/>
  <c r="BH288" i="97" s="1"/>
  <c r="BI279" i="97" s="1"/>
  <c r="BI288" i="97" s="1"/>
  <c r="BJ279" i="97" s="1"/>
  <c r="BJ288" i="97" s="1"/>
  <c r="BK279" i="97" s="1"/>
  <c r="BK288" i="97" s="1"/>
  <c r="BL279" i="97" s="1"/>
  <c r="BL288" i="97" s="1"/>
  <c r="BM279" i="97" s="1"/>
  <c r="BM288" i="97" s="1"/>
  <c r="BN279" i="97" s="1"/>
  <c r="BN288" i="97" s="1"/>
  <c r="BO279" i="97" s="1"/>
  <c r="BO288" i="97" s="1"/>
  <c r="BP279" i="97" s="1"/>
  <c r="BP288" i="97" s="1"/>
  <c r="BQ279" i="97" s="1"/>
  <c r="BQ288" i="97" s="1"/>
  <c r="BR279" i="97" s="1"/>
  <c r="BR288" i="97" s="1"/>
  <c r="BS279" i="97" s="1"/>
  <c r="BS288" i="97" s="1"/>
  <c r="BT279" i="97" s="1"/>
  <c r="BT288" i="97" s="1"/>
  <c r="BU279" i="97" s="1"/>
  <c r="BU288" i="97" s="1"/>
  <c r="BV279" i="97" s="1"/>
  <c r="BV288" i="97" s="1"/>
  <c r="BW279" i="97" s="1"/>
  <c r="BW288" i="97" s="1"/>
  <c r="BX279" i="97" s="1"/>
  <c r="BX288" i="97" s="1"/>
  <c r="BY279" i="97" s="1"/>
  <c r="BY288" i="97" s="1"/>
  <c r="BZ279" i="97" s="1"/>
  <c r="BZ288" i="97" s="1"/>
  <c r="CA279" i="97" s="1"/>
  <c r="CA288" i="97" s="1"/>
  <c r="CB279" i="97" s="1"/>
  <c r="CB288" i="97" s="1"/>
  <c r="CC279" i="97" s="1"/>
  <c r="CC288" i="97" s="1"/>
  <c r="CD279" i="97" s="1"/>
  <c r="CD288" i="97" s="1"/>
  <c r="CE279" i="97" s="1"/>
  <c r="CE288" i="97" s="1"/>
  <c r="CF279" i="97" s="1"/>
  <c r="CF288" i="97" s="1"/>
  <c r="CG279" i="97" s="1"/>
  <c r="CG288" i="97" s="1"/>
  <c r="CH279" i="97" s="1"/>
  <c r="CH288" i="97" s="1"/>
  <c r="CI279" i="97" s="1"/>
  <c r="CI288" i="97" s="1"/>
  <c r="E163" i="97"/>
  <c r="F155" i="97" s="1"/>
  <c r="F163" i="97" s="1"/>
  <c r="G155" i="97" s="1"/>
  <c r="G163" i="97" s="1"/>
  <c r="H155" i="97" s="1"/>
  <c r="H163" i="97" s="1"/>
  <c r="I155" i="97" s="1"/>
  <c r="I163" i="97" s="1"/>
  <c r="J155" i="97" s="1"/>
  <c r="J163" i="97" s="1"/>
  <c r="K155" i="97" s="1"/>
  <c r="K163" i="97" s="1"/>
  <c r="L155" i="97" s="1"/>
  <c r="L163" i="97" s="1"/>
  <c r="M155" i="97" s="1"/>
  <c r="M163" i="97" s="1"/>
  <c r="N155" i="97" s="1"/>
  <c r="N163" i="97" s="1"/>
  <c r="O155" i="97" s="1"/>
  <c r="O163" i="97" s="1"/>
  <c r="P155" i="97" s="1"/>
  <c r="P163" i="97" s="1"/>
  <c r="Q155" i="97" s="1"/>
  <c r="Q163" i="97" s="1"/>
  <c r="R155" i="97" s="1"/>
  <c r="R163" i="97" s="1"/>
  <c r="S155" i="97" s="1"/>
  <c r="S163" i="97" s="1"/>
  <c r="T155" i="97" s="1"/>
  <c r="T163" i="97" s="1"/>
  <c r="U155" i="97" s="1"/>
  <c r="U163" i="97" s="1"/>
  <c r="V155" i="97" s="1"/>
  <c r="V163" i="97" s="1"/>
  <c r="W155" i="97" s="1"/>
  <c r="W163" i="97" s="1"/>
  <c r="X155" i="97" s="1"/>
  <c r="X163" i="97" s="1"/>
  <c r="Y155" i="97" s="1"/>
  <c r="Y163" i="97" s="1"/>
  <c r="Z155" i="97" s="1"/>
  <c r="Z163" i="97" s="1"/>
  <c r="AA155" i="97" s="1"/>
  <c r="AA163" i="97" s="1"/>
  <c r="AB155" i="97" s="1"/>
  <c r="AB163" i="97" s="1"/>
  <c r="AC155" i="97" s="1"/>
  <c r="AC163" i="97" s="1"/>
  <c r="AD155" i="97" s="1"/>
  <c r="AD163" i="97" s="1"/>
  <c r="AE155" i="97" s="1"/>
  <c r="AE163" i="97" s="1"/>
  <c r="AF155" i="97" s="1"/>
  <c r="AF163" i="97" s="1"/>
  <c r="AG155" i="97" s="1"/>
  <c r="AG163" i="97" s="1"/>
  <c r="AH155" i="97" s="1"/>
  <c r="AH163" i="97" s="1"/>
  <c r="AI155" i="97" s="1"/>
  <c r="AI163" i="97" s="1"/>
  <c r="AJ155" i="97" s="1"/>
  <c r="AJ163" i="97" s="1"/>
  <c r="AK155" i="97" s="1"/>
  <c r="AK163" i="97" s="1"/>
  <c r="AL155" i="97" s="1"/>
  <c r="AL163" i="97" s="1"/>
  <c r="AM155" i="97" s="1"/>
  <c r="AM163" i="97" s="1"/>
  <c r="AN155" i="97" s="1"/>
  <c r="AN163" i="97" s="1"/>
  <c r="AO155" i="97" s="1"/>
  <c r="AO163" i="97" s="1"/>
  <c r="AP155" i="97" s="1"/>
  <c r="AP163" i="97" s="1"/>
  <c r="AQ155" i="97" s="1"/>
  <c r="AQ163" i="97" s="1"/>
  <c r="AR155" i="97" s="1"/>
  <c r="AR163" i="97" s="1"/>
  <c r="AS155" i="97" s="1"/>
  <c r="AS163" i="97" s="1"/>
  <c r="AT155" i="97" s="1"/>
  <c r="AT163" i="97" s="1"/>
  <c r="AU155" i="97" s="1"/>
  <c r="AU163" i="97" s="1"/>
  <c r="AV155" i="97" s="1"/>
  <c r="AV163" i="97" s="1"/>
  <c r="AW155" i="97" s="1"/>
  <c r="AW163" i="97" s="1"/>
  <c r="AX155" i="97" s="1"/>
  <c r="AX163" i="97" s="1"/>
  <c r="AY155" i="97" s="1"/>
  <c r="AY163" i="97" s="1"/>
  <c r="AZ155" i="97" s="1"/>
  <c r="AZ163" i="97" s="1"/>
  <c r="BA155" i="97" s="1"/>
  <c r="BA163" i="97" s="1"/>
  <c r="BB155" i="97" s="1"/>
  <c r="BB163" i="97" s="1"/>
  <c r="BC155" i="97" s="1"/>
  <c r="BC163" i="97" s="1"/>
  <c r="BD155" i="97" s="1"/>
  <c r="BD163" i="97" s="1"/>
  <c r="BE155" i="97" s="1"/>
  <c r="BE163" i="97" s="1"/>
  <c r="BF155" i="97" s="1"/>
  <c r="BF163" i="97" s="1"/>
  <c r="BG155" i="97" s="1"/>
  <c r="BG163" i="97" s="1"/>
  <c r="BH155" i="97" s="1"/>
  <c r="BH163" i="97" s="1"/>
  <c r="BI155" i="97" s="1"/>
  <c r="BI163" i="97" s="1"/>
  <c r="BJ155" i="97" s="1"/>
  <c r="BJ163" i="97" s="1"/>
  <c r="BK155" i="97" s="1"/>
  <c r="BK163" i="97" s="1"/>
  <c r="BL155" i="97" s="1"/>
  <c r="BL163" i="97" s="1"/>
  <c r="BM155" i="97" s="1"/>
  <c r="BM163" i="97" s="1"/>
  <c r="BN155" i="97" s="1"/>
  <c r="BN163" i="97" s="1"/>
  <c r="BO155" i="97" s="1"/>
  <c r="BO163" i="97" s="1"/>
  <c r="BP155" i="97" s="1"/>
  <c r="BP163" i="97" s="1"/>
  <c r="BQ155" i="97" s="1"/>
  <c r="BQ163" i="97" s="1"/>
  <c r="BR155" i="97" s="1"/>
  <c r="BR163" i="97" s="1"/>
  <c r="BS155" i="97" s="1"/>
  <c r="BS163" i="97" s="1"/>
  <c r="BT155" i="97" s="1"/>
  <c r="BT163" i="97" s="1"/>
  <c r="BU155" i="97" s="1"/>
  <c r="BU163" i="97" s="1"/>
  <c r="BV155" i="97" s="1"/>
  <c r="BV163" i="97" s="1"/>
  <c r="BW155" i="97" s="1"/>
  <c r="BW163" i="97" s="1"/>
  <c r="BX155" i="97" s="1"/>
  <c r="BX163" i="97" s="1"/>
  <c r="BY155" i="97" s="1"/>
  <c r="BY163" i="97" s="1"/>
  <c r="BZ155" i="97" s="1"/>
  <c r="BZ163" i="97" s="1"/>
  <c r="CA155" i="97" s="1"/>
  <c r="CA163" i="97" s="1"/>
  <c r="CB155" i="97" s="1"/>
  <c r="CB163" i="97" s="1"/>
  <c r="CC155" i="97" s="1"/>
  <c r="CC163" i="97" s="1"/>
  <c r="CD155" i="97" s="1"/>
  <c r="CD163" i="97" s="1"/>
  <c r="CE155" i="97" s="1"/>
  <c r="CE163" i="97" s="1"/>
  <c r="CF155" i="97" s="1"/>
  <c r="CF163" i="97" s="1"/>
  <c r="CG155" i="97" s="1"/>
  <c r="CG163" i="97" s="1"/>
  <c r="CH155" i="97" s="1"/>
  <c r="CH163" i="97" s="1"/>
  <c r="CI155" i="97" s="1"/>
  <c r="CI163" i="97" s="1"/>
  <c r="CJ155" i="97" s="1"/>
  <c r="CJ163" i="97" s="1"/>
  <c r="CK155" i="97" s="1"/>
  <c r="CK163" i="97" s="1"/>
  <c r="CL155" i="97" s="1"/>
  <c r="CL163" i="97" s="1"/>
  <c r="CM155" i="97" s="1"/>
  <c r="CM163" i="97" s="1"/>
  <c r="CN155" i="97" s="1"/>
  <c r="CN163" i="97" s="1"/>
  <c r="CO155" i="97" s="1"/>
  <c r="CO163" i="97" s="1"/>
  <c r="CP155" i="97" s="1"/>
  <c r="CP163" i="97" s="1"/>
  <c r="CQ155" i="97" s="1"/>
  <c r="CQ163" i="97" s="1"/>
  <c r="CR155" i="97" s="1"/>
  <c r="CR163" i="97" s="1"/>
  <c r="CS155" i="97" s="1"/>
  <c r="CS163" i="97" s="1"/>
  <c r="CT155" i="97" s="1"/>
  <c r="CT163" i="97" s="1"/>
  <c r="CU155" i="97" s="1"/>
  <c r="CU163" i="97" s="1"/>
  <c r="CV155" i="97" s="1"/>
  <c r="CV163" i="97" s="1"/>
  <c r="CW155" i="97" s="1"/>
  <c r="CW163" i="97" s="1"/>
  <c r="CX155" i="97" s="1"/>
  <c r="CX163" i="97" s="1"/>
  <c r="CY155" i="97" s="1"/>
  <c r="CY163" i="97" s="1"/>
  <c r="D523" i="97"/>
  <c r="E518" i="97" s="1"/>
  <c r="D316" i="97"/>
  <c r="E310" i="97" s="1"/>
  <c r="E316" i="97" s="1"/>
  <c r="F310" i="97" s="1"/>
  <c r="F316" i="97" s="1"/>
  <c r="G310" i="97" s="1"/>
  <c r="F113" i="97"/>
  <c r="G106" i="97" s="1"/>
  <c r="G113" i="97" s="1"/>
  <c r="H106" i="97" s="1"/>
  <c r="H113" i="97" s="1"/>
  <c r="I106" i="97" s="1"/>
  <c r="I113" i="97" s="1"/>
  <c r="J106" i="97" s="1"/>
  <c r="J113" i="97" s="1"/>
  <c r="K106" i="97" s="1"/>
  <c r="K113" i="97" s="1"/>
  <c r="L106" i="97" s="1"/>
  <c r="L113" i="97" s="1"/>
  <c r="M106" i="97" s="1"/>
  <c r="M113" i="97" s="1"/>
  <c r="N106" i="97" s="1"/>
  <c r="N113" i="97" s="1"/>
  <c r="O106" i="97" s="1"/>
  <c r="O113" i="97" s="1"/>
  <c r="P106" i="97" s="1"/>
  <c r="P113" i="97" s="1"/>
  <c r="Q106" i="97" s="1"/>
  <c r="Q113" i="97" s="1"/>
  <c r="R106" i="97" s="1"/>
  <c r="R113" i="97" s="1"/>
  <c r="S106" i="97" s="1"/>
  <c r="S113" i="97" s="1"/>
  <c r="T106" i="97" s="1"/>
  <c r="T113" i="97" s="1"/>
  <c r="U106" i="97" s="1"/>
  <c r="U113" i="97" s="1"/>
  <c r="V106" i="97" s="1"/>
  <c r="V113" i="97" s="1"/>
  <c r="W106" i="97" s="1"/>
  <c r="W113" i="97" s="1"/>
  <c r="X106" i="97" s="1"/>
  <c r="X113" i="97" s="1"/>
  <c r="Y106" i="97" s="1"/>
  <c r="Y113" i="97" s="1"/>
  <c r="Z106" i="97" s="1"/>
  <c r="Z113" i="97" s="1"/>
  <c r="AA106" i="97" s="1"/>
  <c r="AA113" i="97" s="1"/>
  <c r="AB106" i="97" s="1"/>
  <c r="AB113" i="97" s="1"/>
  <c r="AC106" i="97" s="1"/>
  <c r="AC113" i="97" s="1"/>
  <c r="AD106" i="97" s="1"/>
  <c r="AD113" i="97" s="1"/>
  <c r="AE106" i="97" s="1"/>
  <c r="AE113" i="97" s="1"/>
  <c r="AF106" i="97" s="1"/>
  <c r="AF113" i="97" s="1"/>
  <c r="AG106" i="97" s="1"/>
  <c r="AG113" i="97" s="1"/>
  <c r="AH106" i="97" s="1"/>
  <c r="AH113" i="97" s="1"/>
  <c r="AI106" i="97" s="1"/>
  <c r="AI113" i="97" s="1"/>
  <c r="AJ106" i="97" s="1"/>
  <c r="AJ113" i="97" s="1"/>
  <c r="AK106" i="97" s="1"/>
  <c r="AK113" i="97" s="1"/>
  <c r="AL106" i="97" s="1"/>
  <c r="AL113" i="97" s="1"/>
  <c r="AM106" i="97" s="1"/>
  <c r="AM113" i="97" s="1"/>
  <c r="AN106" i="97" s="1"/>
  <c r="AN113" i="97" s="1"/>
  <c r="AO106" i="97" s="1"/>
  <c r="AO113" i="97" s="1"/>
  <c r="AP106" i="97" s="1"/>
  <c r="AP113" i="97" s="1"/>
  <c r="AQ106" i="97" s="1"/>
  <c r="AQ113" i="97" s="1"/>
  <c r="AR106" i="97" s="1"/>
  <c r="AR113" i="97" s="1"/>
  <c r="AS106" i="97" s="1"/>
  <c r="AS113" i="97" s="1"/>
  <c r="AT106" i="97" s="1"/>
  <c r="AT113" i="97" s="1"/>
  <c r="AU106" i="97" s="1"/>
  <c r="AU113" i="97" s="1"/>
  <c r="AV106" i="97" s="1"/>
  <c r="AV113" i="97" s="1"/>
  <c r="AW106" i="97" s="1"/>
  <c r="AW113" i="97" s="1"/>
  <c r="AX106" i="97" s="1"/>
  <c r="AX113" i="97" s="1"/>
  <c r="AY106" i="97" s="1"/>
  <c r="AY113" i="97" s="1"/>
  <c r="AZ106" i="97" s="1"/>
  <c r="AZ113" i="97" s="1"/>
  <c r="BA106" i="97" s="1"/>
  <c r="BA113" i="97" s="1"/>
  <c r="BB106" i="97" s="1"/>
  <c r="BB113" i="97" s="1"/>
  <c r="BC106" i="97" s="1"/>
  <c r="BC113" i="97" s="1"/>
  <c r="BD106" i="97" s="1"/>
  <c r="BD113" i="97" s="1"/>
  <c r="BE106" i="97" s="1"/>
  <c r="BE113" i="97" s="1"/>
  <c r="BF106" i="97" s="1"/>
  <c r="BF113" i="97" s="1"/>
  <c r="BG106" i="97" s="1"/>
  <c r="BG113" i="97" s="1"/>
  <c r="BH106" i="97" s="1"/>
  <c r="BH113" i="97" s="1"/>
  <c r="BI106" i="97" s="1"/>
  <c r="BI113" i="97" s="1"/>
  <c r="BJ106" i="97" s="1"/>
  <c r="BJ113" i="97" s="1"/>
  <c r="BK106" i="97" s="1"/>
  <c r="BK113" i="97" s="1"/>
  <c r="BL106" i="97" s="1"/>
  <c r="BL113" i="97" s="1"/>
  <c r="BM106" i="97" s="1"/>
  <c r="BM113" i="97" s="1"/>
  <c r="BN106" i="97" s="1"/>
  <c r="BN113" i="97" s="1"/>
  <c r="BO106" i="97" s="1"/>
  <c r="BO113" i="97" s="1"/>
  <c r="BP106" i="97" s="1"/>
  <c r="BP113" i="97" s="1"/>
  <c r="BQ106" i="97" s="1"/>
  <c r="BQ113" i="97" s="1"/>
  <c r="BR106" i="97" s="1"/>
  <c r="BR113" i="97" s="1"/>
  <c r="BS106" i="97" s="1"/>
  <c r="BS113" i="97" s="1"/>
  <c r="BT106" i="97" s="1"/>
  <c r="BT113" i="97" s="1"/>
  <c r="BU106" i="97" s="1"/>
  <c r="BU113" i="97" s="1"/>
  <c r="BV106" i="97" s="1"/>
  <c r="BV113" i="97" s="1"/>
  <c r="BW106" i="97" s="1"/>
  <c r="BW113" i="97" s="1"/>
  <c r="BX106" i="97" s="1"/>
  <c r="BX113" i="97" s="1"/>
  <c r="BY106" i="97" s="1"/>
  <c r="BY113" i="97" s="1"/>
  <c r="BZ106" i="97" s="1"/>
  <c r="BZ113" i="97" s="1"/>
  <c r="CA106" i="97" s="1"/>
  <c r="CA113" i="97" s="1"/>
  <c r="CB106" i="97" s="1"/>
  <c r="CB113" i="97" s="1"/>
  <c r="CC106" i="97" s="1"/>
  <c r="CC113" i="97" s="1"/>
  <c r="CD106" i="97" s="1"/>
  <c r="CD113" i="97" s="1"/>
  <c r="CE106" i="97" s="1"/>
  <c r="CE113" i="97" s="1"/>
  <c r="CF106" i="97" s="1"/>
  <c r="CF113" i="97" s="1"/>
  <c r="CG106" i="97" s="1"/>
  <c r="CG113" i="97" s="1"/>
  <c r="CH106" i="97" s="1"/>
  <c r="CH113" i="97" s="1"/>
  <c r="CI106" i="97" s="1"/>
  <c r="CI113" i="97" s="1"/>
  <c r="CJ106" i="97" s="1"/>
  <c r="CJ113" i="97" s="1"/>
  <c r="F35" i="97"/>
  <c r="G28" i="97" s="1"/>
  <c r="G335" i="97"/>
  <c r="H328" i="97" s="1"/>
  <c r="H335" i="97" s="1"/>
  <c r="I328" i="97" s="1"/>
  <c r="I335" i="97" s="1"/>
  <c r="J328" i="97" s="1"/>
  <c r="J335" i="97" s="1"/>
  <c r="K328" i="97" s="1"/>
  <c r="K335" i="97" s="1"/>
  <c r="L328" i="97" s="1"/>
  <c r="L335" i="97" s="1"/>
  <c r="M328" i="97" s="1"/>
  <c r="M335" i="97" s="1"/>
  <c r="N328" i="97" s="1"/>
  <c r="N335" i="97" s="1"/>
  <c r="O328" i="97" s="1"/>
  <c r="O335" i="97" s="1"/>
  <c r="P328" i="97" s="1"/>
  <c r="P335" i="97" s="1"/>
  <c r="Q328" i="97" s="1"/>
  <c r="Q335" i="97" s="1"/>
  <c r="R328" i="97" s="1"/>
  <c r="R335" i="97" s="1"/>
  <c r="S328" i="97" s="1"/>
  <c r="S335" i="97" s="1"/>
  <c r="T328" i="97" s="1"/>
  <c r="T335" i="97" s="1"/>
  <c r="U328" i="97" s="1"/>
  <c r="U335" i="97" s="1"/>
  <c r="V328" i="97" s="1"/>
  <c r="V335" i="97" s="1"/>
  <c r="W328" i="97" s="1"/>
  <c r="W335" i="97" s="1"/>
  <c r="X328" i="97" s="1"/>
  <c r="X335" i="97" s="1"/>
  <c r="Y328" i="97" s="1"/>
  <c r="Y335" i="97" s="1"/>
  <c r="Z328" i="97" s="1"/>
  <c r="Z335" i="97" s="1"/>
  <c r="AA328" i="97" s="1"/>
  <c r="AA335" i="97" s="1"/>
  <c r="AB328" i="97" s="1"/>
  <c r="AB335" i="97" s="1"/>
  <c r="AC328" i="97" s="1"/>
  <c r="AC335" i="97" s="1"/>
  <c r="AD328" i="97" s="1"/>
  <c r="AD335" i="97" s="1"/>
  <c r="AE328" i="97" s="1"/>
  <c r="AE335" i="97" s="1"/>
  <c r="AF328" i="97" s="1"/>
  <c r="AF335" i="97" s="1"/>
  <c r="AG328" i="97" s="1"/>
  <c r="AG335" i="97" s="1"/>
  <c r="AH328" i="97" s="1"/>
  <c r="AH335" i="97" s="1"/>
  <c r="AI328" i="97" s="1"/>
  <c r="AI335" i="97" s="1"/>
  <c r="AJ328" i="97" s="1"/>
  <c r="AJ335" i="97" s="1"/>
  <c r="AK328" i="97" s="1"/>
  <c r="AK335" i="97" s="1"/>
  <c r="AL328" i="97" s="1"/>
  <c r="AL335" i="97" s="1"/>
  <c r="AM328" i="97" s="1"/>
  <c r="AM335" i="97" s="1"/>
  <c r="AN328" i="97" s="1"/>
  <c r="AN335" i="97" s="1"/>
  <c r="AO328" i="97" s="1"/>
  <c r="AO335" i="97" s="1"/>
  <c r="AP328" i="97" s="1"/>
  <c r="AP335" i="97" s="1"/>
  <c r="AQ328" i="97" s="1"/>
  <c r="AQ335" i="97" s="1"/>
  <c r="AR328" i="97" s="1"/>
  <c r="AR335" i="97" s="1"/>
  <c r="AS328" i="97" s="1"/>
  <c r="AS335" i="97" s="1"/>
  <c r="AT328" i="97" s="1"/>
  <c r="AT335" i="97" s="1"/>
  <c r="AU328" i="97" s="1"/>
  <c r="AU335" i="97" s="1"/>
  <c r="AV328" i="97" s="1"/>
  <c r="AV335" i="97" s="1"/>
  <c r="AW328" i="97" s="1"/>
  <c r="AW335" i="97" s="1"/>
  <c r="AX328" i="97" s="1"/>
  <c r="AX335" i="97" s="1"/>
  <c r="AY328" i="97" s="1"/>
  <c r="AY335" i="97" s="1"/>
  <c r="AZ328" i="97" s="1"/>
  <c r="AZ335" i="97" s="1"/>
  <c r="BA328" i="97" s="1"/>
  <c r="BA335" i="97" s="1"/>
  <c r="BB328" i="97" s="1"/>
  <c r="BB335" i="97" s="1"/>
  <c r="BC328" i="97" s="1"/>
  <c r="BC335" i="97" s="1"/>
  <c r="BD328" i="97" s="1"/>
  <c r="BD335" i="97" s="1"/>
  <c r="BE328" i="97" s="1"/>
  <c r="BE335" i="97" s="1"/>
  <c r="BF328" i="97" s="1"/>
  <c r="BF335" i="97" s="1"/>
  <c r="BG328" i="97" s="1"/>
  <c r="BG335" i="97" s="1"/>
  <c r="BH328" i="97" s="1"/>
  <c r="BH335" i="97" s="1"/>
  <c r="BI328" i="97" s="1"/>
  <c r="BI335" i="97" s="1"/>
  <c r="BJ328" i="97" s="1"/>
  <c r="BJ335" i="97" s="1"/>
  <c r="BK328" i="97" s="1"/>
  <c r="BK335" i="97" s="1"/>
  <c r="BL328" i="97" s="1"/>
  <c r="BL335" i="97" s="1"/>
  <c r="BM328" i="97" s="1"/>
  <c r="BM335" i="97" s="1"/>
  <c r="BN328" i="97" s="1"/>
  <c r="BN335" i="97" s="1"/>
  <c r="BO328" i="97" s="1"/>
  <c r="BO335" i="97" s="1"/>
  <c r="BP328" i="97" s="1"/>
  <c r="BP335" i="97" s="1"/>
  <c r="BQ328" i="97" s="1"/>
  <c r="BQ335" i="97" s="1"/>
  <c r="BR328" i="97" s="1"/>
  <c r="BR335" i="97" s="1"/>
  <c r="BS328" i="97" s="1"/>
  <c r="BS335" i="97" s="1"/>
  <c r="BT328" i="97" s="1"/>
  <c r="BT335" i="97" s="1"/>
  <c r="BU328" i="97" s="1"/>
  <c r="BU335" i="97" s="1"/>
  <c r="BV328" i="97" s="1"/>
  <c r="BV335" i="97" s="1"/>
  <c r="BW328" i="97" s="1"/>
  <c r="BW335" i="97" s="1"/>
  <c r="BX328" i="97" s="1"/>
  <c r="BX335" i="97" s="1"/>
  <c r="BY328" i="97" s="1"/>
  <c r="BY335" i="97" s="1"/>
  <c r="BZ328" i="97" s="1"/>
  <c r="BZ335" i="97" s="1"/>
  <c r="CA328" i="97" s="1"/>
  <c r="CA335" i="97" s="1"/>
  <c r="CB328" i="97" s="1"/>
  <c r="CB335" i="97" s="1"/>
  <c r="CC328" i="97" s="1"/>
  <c r="CC335" i="97" s="1"/>
  <c r="CD328" i="97" s="1"/>
  <c r="CD335" i="97" s="1"/>
  <c r="CE328" i="97" s="1"/>
  <c r="CE335" i="97" s="1"/>
  <c r="CF328" i="97" s="1"/>
  <c r="CF335" i="97" s="1"/>
  <c r="CG328" i="97" s="1"/>
  <c r="CG335" i="97" s="1"/>
  <c r="CH328" i="97" s="1"/>
  <c r="CH335" i="97" s="1"/>
  <c r="CI328" i="97" s="1"/>
  <c r="CI335" i="97" s="1"/>
  <c r="BI569" i="97"/>
  <c r="AS569" i="97"/>
  <c r="U569" i="97"/>
  <c r="D455" i="97"/>
  <c r="E449" i="97" s="1"/>
  <c r="E455" i="97" s="1"/>
  <c r="F449" i="97" s="1"/>
  <c r="F455" i="97" s="1"/>
  <c r="G449" i="97" s="1"/>
  <c r="G455" i="97" s="1"/>
  <c r="H449" i="97" s="1"/>
  <c r="H455" i="97" s="1"/>
  <c r="I449" i="97" s="1"/>
  <c r="I455" i="97" s="1"/>
  <c r="J449" i="97" s="1"/>
  <c r="J455" i="97" s="1"/>
  <c r="K449" i="97" s="1"/>
  <c r="K455" i="97" s="1"/>
  <c r="L449" i="97" s="1"/>
  <c r="L455" i="97" s="1"/>
  <c r="M449" i="97" s="1"/>
  <c r="M455" i="97" s="1"/>
  <c r="N449" i="97" s="1"/>
  <c r="N455" i="97" s="1"/>
  <c r="O449" i="97" s="1"/>
  <c r="O455" i="97" s="1"/>
  <c r="P449" i="97" s="1"/>
  <c r="P455" i="97" s="1"/>
  <c r="Q449" i="97" s="1"/>
  <c r="Q455" i="97" s="1"/>
  <c r="R449" i="97" s="1"/>
  <c r="R455" i="97" s="1"/>
  <c r="S449" i="97" s="1"/>
  <c r="S455" i="97" s="1"/>
  <c r="T449" i="97" s="1"/>
  <c r="T455" i="97" s="1"/>
  <c r="U449" i="97" s="1"/>
  <c r="U455" i="97" s="1"/>
  <c r="V449" i="97" s="1"/>
  <c r="V455" i="97" s="1"/>
  <c r="W449" i="97" s="1"/>
  <c r="W455" i="97" s="1"/>
  <c r="X449" i="97" s="1"/>
  <c r="X455" i="97" s="1"/>
  <c r="Y449" i="97" s="1"/>
  <c r="Y455" i="97" s="1"/>
  <c r="Z449" i="97" s="1"/>
  <c r="Z455" i="97" s="1"/>
  <c r="AA449" i="97" s="1"/>
  <c r="AA455" i="97" s="1"/>
  <c r="AB449" i="97" s="1"/>
  <c r="AB455" i="97" s="1"/>
  <c r="AC449" i="97" s="1"/>
  <c r="AC455" i="97" s="1"/>
  <c r="AD449" i="97" s="1"/>
  <c r="AD455" i="97" s="1"/>
  <c r="AE449" i="97" s="1"/>
  <c r="AE455" i="97" s="1"/>
  <c r="AF449" i="97" s="1"/>
  <c r="AF455" i="97" s="1"/>
  <c r="AG449" i="97" s="1"/>
  <c r="AG455" i="97" s="1"/>
  <c r="AH449" i="97" s="1"/>
  <c r="AH455" i="97" s="1"/>
  <c r="AI449" i="97" s="1"/>
  <c r="AI455" i="97" s="1"/>
  <c r="AJ449" i="97" s="1"/>
  <c r="AJ455" i="97" s="1"/>
  <c r="AK449" i="97" s="1"/>
  <c r="AK455" i="97" s="1"/>
  <c r="AL449" i="97" s="1"/>
  <c r="AL455" i="97" s="1"/>
  <c r="AM449" i="97" s="1"/>
  <c r="AM455" i="97" s="1"/>
  <c r="AN449" i="97" s="1"/>
  <c r="AN455" i="97" s="1"/>
  <c r="AO449" i="97" s="1"/>
  <c r="AO455" i="97" s="1"/>
  <c r="AP449" i="97" s="1"/>
  <c r="AP455" i="97" s="1"/>
  <c r="AQ449" i="97" s="1"/>
  <c r="AQ455" i="97" s="1"/>
  <c r="AR449" i="97" s="1"/>
  <c r="AR455" i="97" s="1"/>
  <c r="AS449" i="97" s="1"/>
  <c r="AS455" i="97" s="1"/>
  <c r="AT449" i="97" s="1"/>
  <c r="AT455" i="97" s="1"/>
  <c r="AU449" i="97" s="1"/>
  <c r="AU455" i="97" s="1"/>
  <c r="AV449" i="97" s="1"/>
  <c r="AV455" i="97" s="1"/>
  <c r="AW449" i="97" s="1"/>
  <c r="AW455" i="97" s="1"/>
  <c r="AX449" i="97" s="1"/>
  <c r="AX455" i="97" s="1"/>
  <c r="AY449" i="97" s="1"/>
  <c r="AY455" i="97" s="1"/>
  <c r="AZ449" i="97" s="1"/>
  <c r="AZ455" i="97" s="1"/>
  <c r="BA449" i="97" s="1"/>
  <c r="BA455" i="97" s="1"/>
  <c r="BB449" i="97" s="1"/>
  <c r="BB455" i="97" s="1"/>
  <c r="BC449" i="97" s="1"/>
  <c r="BC455" i="97" s="1"/>
  <c r="BD449" i="97" s="1"/>
  <c r="BD455" i="97" s="1"/>
  <c r="BE449" i="97" s="1"/>
  <c r="BE455" i="97" s="1"/>
  <c r="BF449" i="97" s="1"/>
  <c r="BF455" i="97" s="1"/>
  <c r="BG449" i="97" s="1"/>
  <c r="BG455" i="97" s="1"/>
  <c r="BH449" i="97" s="1"/>
  <c r="BH455" i="97" s="1"/>
  <c r="BI449" i="97" s="1"/>
  <c r="BI455" i="97" s="1"/>
  <c r="BJ449" i="97" s="1"/>
  <c r="BJ455" i="97" s="1"/>
  <c r="BK449" i="97" s="1"/>
  <c r="BK455" i="97" s="1"/>
  <c r="BL449" i="97" s="1"/>
  <c r="BL455" i="97" s="1"/>
  <c r="BM449" i="97" s="1"/>
  <c r="BM455" i="97" s="1"/>
  <c r="BN449" i="97" s="1"/>
  <c r="BN455" i="97" s="1"/>
  <c r="BO449" i="97" s="1"/>
  <c r="BO455" i="97" s="1"/>
  <c r="BP449" i="97" s="1"/>
  <c r="BP455" i="97" s="1"/>
  <c r="BQ449" i="97" s="1"/>
  <c r="BQ455" i="97" s="1"/>
  <c r="BR449" i="97" s="1"/>
  <c r="BR455" i="97" s="1"/>
  <c r="BS449" i="97" s="1"/>
  <c r="BS455" i="97" s="1"/>
  <c r="BT449" i="97" s="1"/>
  <c r="BT455" i="97" s="1"/>
  <c r="BU449" i="97" s="1"/>
  <c r="BU455" i="97" s="1"/>
  <c r="BV449" i="97" s="1"/>
  <c r="BV455" i="97" s="1"/>
  <c r="BW449" i="97" s="1"/>
  <c r="BW455" i="97" s="1"/>
  <c r="BX449" i="97" s="1"/>
  <c r="BX455" i="97" s="1"/>
  <c r="BY449" i="97" s="1"/>
  <c r="BY455" i="97" s="1"/>
  <c r="BZ449" i="97" s="1"/>
  <c r="BZ455" i="97" s="1"/>
  <c r="CA449" i="97" s="1"/>
  <c r="CA455" i="97" s="1"/>
  <c r="CB449" i="97" s="1"/>
  <c r="CB455" i="97" s="1"/>
  <c r="CC449" i="97" s="1"/>
  <c r="CC455" i="97" s="1"/>
  <c r="CD449" i="97" s="1"/>
  <c r="CD455" i="97" s="1"/>
  <c r="CE449" i="97" s="1"/>
  <c r="CE455" i="97" s="1"/>
  <c r="CF449" i="97" s="1"/>
  <c r="CF455" i="97" s="1"/>
  <c r="CG449" i="97" s="1"/>
  <c r="CG455" i="97" s="1"/>
  <c r="CH449" i="97" s="1"/>
  <c r="CH455" i="97" s="1"/>
  <c r="CI449" i="97" s="1"/>
  <c r="CI455" i="97" s="1"/>
  <c r="D515" i="97"/>
  <c r="E510" i="97" s="1"/>
  <c r="E515" i="97" s="1"/>
  <c r="F510" i="97" s="1"/>
  <c r="F515" i="97" s="1"/>
  <c r="G510" i="97" s="1"/>
  <c r="G515" i="97" s="1"/>
  <c r="H510" i="97" s="1"/>
  <c r="H515" i="97" s="1"/>
  <c r="I510" i="97" s="1"/>
  <c r="I515" i="97" s="1"/>
  <c r="J510" i="97" s="1"/>
  <c r="J515" i="97" s="1"/>
  <c r="K510" i="97" s="1"/>
  <c r="K515" i="97" s="1"/>
  <c r="L510" i="97" s="1"/>
  <c r="L515" i="97" s="1"/>
  <c r="M510" i="97" s="1"/>
  <c r="M515" i="97" s="1"/>
  <c r="N510" i="97" s="1"/>
  <c r="N515" i="97" s="1"/>
  <c r="O510" i="97" s="1"/>
  <c r="O515" i="97" s="1"/>
  <c r="P510" i="97" s="1"/>
  <c r="P515" i="97" s="1"/>
  <c r="Q510" i="97" s="1"/>
  <c r="Q515" i="97" s="1"/>
  <c r="R510" i="97" s="1"/>
  <c r="R515" i="97" s="1"/>
  <c r="S510" i="97" s="1"/>
  <c r="S515" i="97" s="1"/>
  <c r="T510" i="97" s="1"/>
  <c r="T515" i="97" s="1"/>
  <c r="U510" i="97" s="1"/>
  <c r="U515" i="97" s="1"/>
  <c r="V510" i="97" s="1"/>
  <c r="V515" i="97" s="1"/>
  <c r="W510" i="97" s="1"/>
  <c r="W515" i="97" s="1"/>
  <c r="X510" i="97" s="1"/>
  <c r="X515" i="97" s="1"/>
  <c r="Y510" i="97" s="1"/>
  <c r="Y515" i="97" s="1"/>
  <c r="Z510" i="97" s="1"/>
  <c r="Z515" i="97" s="1"/>
  <c r="AA510" i="97" s="1"/>
  <c r="AA515" i="97" s="1"/>
  <c r="AB510" i="97" s="1"/>
  <c r="AB515" i="97" s="1"/>
  <c r="AC510" i="97" s="1"/>
  <c r="AC515" i="97" s="1"/>
  <c r="AD510" i="97" s="1"/>
  <c r="AD515" i="97" s="1"/>
  <c r="AE510" i="97" s="1"/>
  <c r="AE515" i="97" s="1"/>
  <c r="AF510" i="97" s="1"/>
  <c r="AF515" i="97" s="1"/>
  <c r="AG510" i="97" s="1"/>
  <c r="AG515" i="97" s="1"/>
  <c r="AH510" i="97" s="1"/>
  <c r="AH515" i="97" s="1"/>
  <c r="AI510" i="97" s="1"/>
  <c r="AI515" i="97" s="1"/>
  <c r="AJ510" i="97" s="1"/>
  <c r="AJ515" i="97" s="1"/>
  <c r="AK510" i="97" s="1"/>
  <c r="AK515" i="97" s="1"/>
  <c r="AL510" i="97" s="1"/>
  <c r="AL515" i="97" s="1"/>
  <c r="AM510" i="97" s="1"/>
  <c r="AM515" i="97" s="1"/>
  <c r="AN510" i="97" s="1"/>
  <c r="AN515" i="97" s="1"/>
  <c r="AO510" i="97" s="1"/>
  <c r="AO515" i="97" s="1"/>
  <c r="AP510" i="97" s="1"/>
  <c r="AP515" i="97" s="1"/>
  <c r="AQ510" i="97" s="1"/>
  <c r="AQ515" i="97" s="1"/>
  <c r="AR510" i="97" s="1"/>
  <c r="AR515" i="97" s="1"/>
  <c r="AS510" i="97" s="1"/>
  <c r="AS515" i="97" s="1"/>
  <c r="AT510" i="97" s="1"/>
  <c r="AT515" i="97" s="1"/>
  <c r="AU510" i="97" s="1"/>
  <c r="AU515" i="97" s="1"/>
  <c r="AV510" i="97" s="1"/>
  <c r="AV515" i="97" s="1"/>
  <c r="AW510" i="97" s="1"/>
  <c r="AW515" i="97" s="1"/>
  <c r="AX510" i="97" s="1"/>
  <c r="AX515" i="97" s="1"/>
  <c r="AY510" i="97" s="1"/>
  <c r="AY515" i="97" s="1"/>
  <c r="AZ510" i="97" s="1"/>
  <c r="AZ515" i="97" s="1"/>
  <c r="BA510" i="97" s="1"/>
  <c r="BA515" i="97" s="1"/>
  <c r="BB510" i="97" s="1"/>
  <c r="BB515" i="97" s="1"/>
  <c r="BC510" i="97" s="1"/>
  <c r="BC515" i="97" s="1"/>
  <c r="BD510" i="97" s="1"/>
  <c r="BD515" i="97" s="1"/>
  <c r="BE510" i="97" s="1"/>
  <c r="BE515" i="97" s="1"/>
  <c r="BF510" i="97" s="1"/>
  <c r="BF515" i="97" s="1"/>
  <c r="BG510" i="97" s="1"/>
  <c r="BG515" i="97" s="1"/>
  <c r="BH510" i="97" s="1"/>
  <c r="BH515" i="97" s="1"/>
  <c r="BI510" i="97" s="1"/>
  <c r="BI515" i="97" s="1"/>
  <c r="BJ510" i="97" s="1"/>
  <c r="BJ515" i="97" s="1"/>
  <c r="BK510" i="97" s="1"/>
  <c r="BK515" i="97" s="1"/>
  <c r="BL510" i="97" s="1"/>
  <c r="BL515" i="97" s="1"/>
  <c r="BM510" i="97" s="1"/>
  <c r="BM515" i="97" s="1"/>
  <c r="BN510" i="97" s="1"/>
  <c r="BN515" i="97" s="1"/>
  <c r="BO510" i="97" s="1"/>
  <c r="BO515" i="97" s="1"/>
  <c r="BP510" i="97" s="1"/>
  <c r="BP515" i="97" s="1"/>
  <c r="BQ510" i="97" s="1"/>
  <c r="BQ515" i="97" s="1"/>
  <c r="BR510" i="97" s="1"/>
  <c r="BR515" i="97" s="1"/>
  <c r="BS510" i="97" s="1"/>
  <c r="BS515" i="97" s="1"/>
  <c r="BT510" i="97" s="1"/>
  <c r="BT515" i="97" s="1"/>
  <c r="BU510" i="97" s="1"/>
  <c r="BU515" i="97" s="1"/>
  <c r="BV510" i="97" s="1"/>
  <c r="BV515" i="97" s="1"/>
  <c r="BW510" i="97" s="1"/>
  <c r="BW515" i="97" s="1"/>
  <c r="BX510" i="97" s="1"/>
  <c r="BX515" i="97" s="1"/>
  <c r="BY510" i="97" s="1"/>
  <c r="BY515" i="97" s="1"/>
  <c r="BZ510" i="97" s="1"/>
  <c r="BZ515" i="97" s="1"/>
  <c r="CA510" i="97" s="1"/>
  <c r="CA515" i="97" s="1"/>
  <c r="CB510" i="97" s="1"/>
  <c r="CB515" i="97" s="1"/>
  <c r="CC510" i="97" s="1"/>
  <c r="CC515" i="97" s="1"/>
  <c r="CD510" i="97" s="1"/>
  <c r="CD515" i="97" s="1"/>
  <c r="CE510" i="97" s="1"/>
  <c r="CE515" i="97" s="1"/>
  <c r="CF510" i="97" s="1"/>
  <c r="CF515" i="97" s="1"/>
  <c r="CG510" i="97" s="1"/>
  <c r="CG515" i="97" s="1"/>
  <c r="CH510" i="97" s="1"/>
  <c r="CH515" i="97" s="1"/>
  <c r="CI510" i="97" s="1"/>
  <c r="CI515" i="97" s="1"/>
  <c r="D465" i="97"/>
  <c r="E458" i="97" s="1"/>
  <c r="E465" i="97" s="1"/>
  <c r="F458" i="97" s="1"/>
  <c r="F465" i="97" s="1"/>
  <c r="G458" i="97" s="1"/>
  <c r="G465" i="97" s="1"/>
  <c r="H458" i="97" s="1"/>
  <c r="H465" i="97" s="1"/>
  <c r="I458" i="97" s="1"/>
  <c r="I465" i="97" s="1"/>
  <c r="J458" i="97" s="1"/>
  <c r="J465" i="97" s="1"/>
  <c r="K458" i="97" s="1"/>
  <c r="K465" i="97" s="1"/>
  <c r="L458" i="97" s="1"/>
  <c r="L465" i="97" s="1"/>
  <c r="M458" i="97" s="1"/>
  <c r="M465" i="97" s="1"/>
  <c r="N458" i="97" s="1"/>
  <c r="N465" i="97" s="1"/>
  <c r="O458" i="97" s="1"/>
  <c r="O465" i="97" s="1"/>
  <c r="P458" i="97" s="1"/>
  <c r="P465" i="97" s="1"/>
  <c r="Q458" i="97" s="1"/>
  <c r="Q465" i="97" s="1"/>
  <c r="R458" i="97" s="1"/>
  <c r="R465" i="97" s="1"/>
  <c r="S458" i="97" s="1"/>
  <c r="S465" i="97" s="1"/>
  <c r="T458" i="97" s="1"/>
  <c r="T465" i="97" s="1"/>
  <c r="U458" i="97" s="1"/>
  <c r="U465" i="97" s="1"/>
  <c r="V458" i="97" s="1"/>
  <c r="V465" i="97" s="1"/>
  <c r="W458" i="97" s="1"/>
  <c r="W465" i="97" s="1"/>
  <c r="X458" i="97" s="1"/>
  <c r="X465" i="97" s="1"/>
  <c r="Y458" i="97" s="1"/>
  <c r="Y465" i="97" s="1"/>
  <c r="Z458" i="97" s="1"/>
  <c r="Z465" i="97" s="1"/>
  <c r="AA458" i="97" s="1"/>
  <c r="AA465" i="97" s="1"/>
  <c r="AB458" i="97" s="1"/>
  <c r="AB465" i="97" s="1"/>
  <c r="AC458" i="97" s="1"/>
  <c r="AC465" i="97" s="1"/>
  <c r="AD458" i="97" s="1"/>
  <c r="AD465" i="97" s="1"/>
  <c r="AE458" i="97" s="1"/>
  <c r="AE465" i="97" s="1"/>
  <c r="AF458" i="97" s="1"/>
  <c r="AF465" i="97" s="1"/>
  <c r="AG458" i="97" s="1"/>
  <c r="AG465" i="97" s="1"/>
  <c r="AH458" i="97" s="1"/>
  <c r="AH465" i="97" s="1"/>
  <c r="AI458" i="97" s="1"/>
  <c r="AI465" i="97" s="1"/>
  <c r="AJ458" i="97" s="1"/>
  <c r="AJ465" i="97" s="1"/>
  <c r="AK458" i="97" s="1"/>
  <c r="AK465" i="97" s="1"/>
  <c r="AL458" i="97" s="1"/>
  <c r="AL465" i="97" s="1"/>
  <c r="AM458" i="97" s="1"/>
  <c r="AM465" i="97" s="1"/>
  <c r="AN458" i="97" s="1"/>
  <c r="AN465" i="97" s="1"/>
  <c r="AO458" i="97" s="1"/>
  <c r="AO465" i="97" s="1"/>
  <c r="AP458" i="97" s="1"/>
  <c r="AP465" i="97" s="1"/>
  <c r="AQ458" i="97" s="1"/>
  <c r="AQ465" i="97" s="1"/>
  <c r="AR458" i="97" s="1"/>
  <c r="AR465" i="97" s="1"/>
  <c r="AS458" i="97" s="1"/>
  <c r="AS465" i="97" s="1"/>
  <c r="AT458" i="97" s="1"/>
  <c r="AT465" i="97" s="1"/>
  <c r="AU458" i="97" s="1"/>
  <c r="AU465" i="97" s="1"/>
  <c r="AV458" i="97" s="1"/>
  <c r="AV465" i="97" s="1"/>
  <c r="AW458" i="97" s="1"/>
  <c r="AW465" i="97" s="1"/>
  <c r="AX458" i="97" s="1"/>
  <c r="AX465" i="97" s="1"/>
  <c r="AY458" i="97" s="1"/>
  <c r="AY465" i="97" s="1"/>
  <c r="AZ458" i="97" s="1"/>
  <c r="AZ465" i="97" s="1"/>
  <c r="BA458" i="97" s="1"/>
  <c r="BA465" i="97" s="1"/>
  <c r="BB458" i="97" s="1"/>
  <c r="BB465" i="97" s="1"/>
  <c r="BC458" i="97" s="1"/>
  <c r="BC465" i="97" s="1"/>
  <c r="BD458" i="97" s="1"/>
  <c r="BD465" i="97" s="1"/>
  <c r="BE458" i="97" s="1"/>
  <c r="BE465" i="97" s="1"/>
  <c r="BF458" i="97" s="1"/>
  <c r="BF465" i="97" s="1"/>
  <c r="BG458" i="97" s="1"/>
  <c r="BG465" i="97" s="1"/>
  <c r="BH458" i="97" s="1"/>
  <c r="BH465" i="97" s="1"/>
  <c r="BI458" i="97" s="1"/>
  <c r="BI465" i="97" s="1"/>
  <c r="BJ458" i="97" s="1"/>
  <c r="BJ465" i="97" s="1"/>
  <c r="BK458" i="97" s="1"/>
  <c r="BK465" i="97" s="1"/>
  <c r="BL458" i="97" s="1"/>
  <c r="BL465" i="97" s="1"/>
  <c r="BM458" i="97" s="1"/>
  <c r="BM465" i="97" s="1"/>
  <c r="BN458" i="97" s="1"/>
  <c r="BN465" i="97" s="1"/>
  <c r="BO458" i="97" s="1"/>
  <c r="BO465" i="97" s="1"/>
  <c r="BP458" i="97" s="1"/>
  <c r="BP465" i="97" s="1"/>
  <c r="BQ458" i="97" s="1"/>
  <c r="BQ465" i="97" s="1"/>
  <c r="BR458" i="97" s="1"/>
  <c r="BR465" i="97" s="1"/>
  <c r="BS458" i="97" s="1"/>
  <c r="BS465" i="97" s="1"/>
  <c r="BT458" i="97" s="1"/>
  <c r="BT465" i="97" s="1"/>
  <c r="BU458" i="97" s="1"/>
  <c r="BU465" i="97" s="1"/>
  <c r="BV458" i="97" s="1"/>
  <c r="BV465" i="97" s="1"/>
  <c r="BW458" i="97" s="1"/>
  <c r="BW465" i="97" s="1"/>
  <c r="BX458" i="97" s="1"/>
  <c r="BX465" i="97" s="1"/>
  <c r="BY458" i="97" s="1"/>
  <c r="BY465" i="97" s="1"/>
  <c r="BZ458" i="97" s="1"/>
  <c r="BZ465" i="97" s="1"/>
  <c r="CA458" i="97" s="1"/>
  <c r="CA465" i="97" s="1"/>
  <c r="CB458" i="97" s="1"/>
  <c r="CB465" i="97" s="1"/>
  <c r="CC458" i="97" s="1"/>
  <c r="CC465" i="97" s="1"/>
  <c r="CD458" i="97" s="1"/>
  <c r="CD465" i="97" s="1"/>
  <c r="CE458" i="97" s="1"/>
  <c r="CE465" i="97" s="1"/>
  <c r="CF458" i="97" s="1"/>
  <c r="CF465" i="97" s="1"/>
  <c r="CG458" i="97" s="1"/>
  <c r="CG465" i="97" s="1"/>
  <c r="CH458" i="97" s="1"/>
  <c r="CH465" i="97" s="1"/>
  <c r="CI458" i="97" s="1"/>
  <c r="CI465" i="97" s="1"/>
  <c r="CJ458" i="97" s="1"/>
  <c r="CJ465" i="97" s="1"/>
  <c r="D354" i="97"/>
  <c r="E348" i="97" s="1"/>
  <c r="E354" i="97" s="1"/>
  <c r="F348" i="97" s="1"/>
  <c r="F354" i="97" s="1"/>
  <c r="G348" i="97" s="1"/>
  <c r="G354" i="97" s="1"/>
  <c r="H348" i="97" s="1"/>
  <c r="H354" i="97" s="1"/>
  <c r="I348" i="97" s="1"/>
  <c r="I354" i="97" s="1"/>
  <c r="J348" i="97" s="1"/>
  <c r="J354" i="97" s="1"/>
  <c r="K348" i="97" s="1"/>
  <c r="K354" i="97" s="1"/>
  <c r="L348" i="97" s="1"/>
  <c r="L354" i="97" s="1"/>
  <c r="M348" i="97" s="1"/>
  <c r="M354" i="97" s="1"/>
  <c r="N348" i="97" s="1"/>
  <c r="N354" i="97" s="1"/>
  <c r="O348" i="97" s="1"/>
  <c r="O354" i="97" s="1"/>
  <c r="P348" i="97" s="1"/>
  <c r="P354" i="97" s="1"/>
  <c r="Q348" i="97" s="1"/>
  <c r="Q354" i="97" s="1"/>
  <c r="R348" i="97" s="1"/>
  <c r="R354" i="97" s="1"/>
  <c r="S348" i="97" s="1"/>
  <c r="S354" i="97" s="1"/>
  <c r="T348" i="97" s="1"/>
  <c r="T354" i="97" s="1"/>
  <c r="U348" i="97" s="1"/>
  <c r="U354" i="97" s="1"/>
  <c r="V348" i="97" s="1"/>
  <c r="V354" i="97" s="1"/>
  <c r="W348" i="97" s="1"/>
  <c r="W354" i="97" s="1"/>
  <c r="X348" i="97" s="1"/>
  <c r="X354" i="97" s="1"/>
  <c r="Y348" i="97" s="1"/>
  <c r="Y354" i="97" s="1"/>
  <c r="Z348" i="97" s="1"/>
  <c r="Z354" i="97" s="1"/>
  <c r="AA348" i="97" s="1"/>
  <c r="AA354" i="97" s="1"/>
  <c r="AB348" i="97" s="1"/>
  <c r="AB354" i="97" s="1"/>
  <c r="AC348" i="97" s="1"/>
  <c r="AC354" i="97" s="1"/>
  <c r="AD348" i="97" s="1"/>
  <c r="AD354" i="97" s="1"/>
  <c r="AE348" i="97" s="1"/>
  <c r="AE354" i="97" s="1"/>
  <c r="AF348" i="97" s="1"/>
  <c r="AF354" i="97" s="1"/>
  <c r="AG348" i="97" s="1"/>
  <c r="AG354" i="97" s="1"/>
  <c r="AH348" i="97" s="1"/>
  <c r="AH354" i="97" s="1"/>
  <c r="AI348" i="97" s="1"/>
  <c r="AI354" i="97" s="1"/>
  <c r="AJ348" i="97" s="1"/>
  <c r="AJ354" i="97" s="1"/>
  <c r="AK348" i="97" s="1"/>
  <c r="AK354" i="97" s="1"/>
  <c r="AL348" i="97" s="1"/>
  <c r="AL354" i="97" s="1"/>
  <c r="AM348" i="97" s="1"/>
  <c r="AM354" i="97" s="1"/>
  <c r="AN348" i="97" s="1"/>
  <c r="AN354" i="97" s="1"/>
  <c r="AO348" i="97" s="1"/>
  <c r="AO354" i="97" s="1"/>
  <c r="AP348" i="97" s="1"/>
  <c r="AP354" i="97" s="1"/>
  <c r="AQ348" i="97" s="1"/>
  <c r="AQ354" i="97" s="1"/>
  <c r="AR348" i="97" s="1"/>
  <c r="AR354" i="97" s="1"/>
  <c r="AS348" i="97" s="1"/>
  <c r="AS354" i="97" s="1"/>
  <c r="AT348" i="97" s="1"/>
  <c r="AT354" i="97" s="1"/>
  <c r="AU348" i="97" s="1"/>
  <c r="AU354" i="97" s="1"/>
  <c r="AV348" i="97" s="1"/>
  <c r="AV354" i="97" s="1"/>
  <c r="AW348" i="97" s="1"/>
  <c r="AW354" i="97" s="1"/>
  <c r="AX348" i="97" s="1"/>
  <c r="AX354" i="97" s="1"/>
  <c r="AY348" i="97" s="1"/>
  <c r="AY354" i="97" s="1"/>
  <c r="AZ348" i="97" s="1"/>
  <c r="AZ354" i="97" s="1"/>
  <c r="BA348" i="97" s="1"/>
  <c r="BA354" i="97" s="1"/>
  <c r="BB348" i="97" s="1"/>
  <c r="BB354" i="97" s="1"/>
  <c r="BC348" i="97" s="1"/>
  <c r="BC354" i="97" s="1"/>
  <c r="BD348" i="97" s="1"/>
  <c r="BD354" i="97" s="1"/>
  <c r="BE348" i="97" s="1"/>
  <c r="BE354" i="97" s="1"/>
  <c r="BF348" i="97" s="1"/>
  <c r="BF354" i="97" s="1"/>
  <c r="BG348" i="97" s="1"/>
  <c r="BG354" i="97" s="1"/>
  <c r="BH348" i="97" s="1"/>
  <c r="BH354" i="97" s="1"/>
  <c r="BI348" i="97" s="1"/>
  <c r="BI354" i="97" s="1"/>
  <c r="BJ348" i="97" s="1"/>
  <c r="BJ354" i="97" s="1"/>
  <c r="BK348" i="97" s="1"/>
  <c r="BK354" i="97" s="1"/>
  <c r="BL348" i="97" s="1"/>
  <c r="BL354" i="97" s="1"/>
  <c r="BM348" i="97" s="1"/>
  <c r="BM354" i="97" s="1"/>
  <c r="BN348" i="97" s="1"/>
  <c r="BN354" i="97" s="1"/>
  <c r="BO348" i="97" s="1"/>
  <c r="BO354" i="97" s="1"/>
  <c r="BP348" i="97" s="1"/>
  <c r="BP354" i="97" s="1"/>
  <c r="BQ348" i="97" s="1"/>
  <c r="BQ354" i="97" s="1"/>
  <c r="BR348" i="97" s="1"/>
  <c r="BR354" i="97" s="1"/>
  <c r="BS348" i="97" s="1"/>
  <c r="BS354" i="97" s="1"/>
  <c r="BT348" i="97" s="1"/>
  <c r="BT354" i="97" s="1"/>
  <c r="BU348" i="97" s="1"/>
  <c r="BU354" i="97" s="1"/>
  <c r="BV348" i="97" s="1"/>
  <c r="BV354" i="97" s="1"/>
  <c r="BW348" i="97" s="1"/>
  <c r="BW354" i="97" s="1"/>
  <c r="BX348" i="97" s="1"/>
  <c r="BX354" i="97" s="1"/>
  <c r="BY348" i="97" s="1"/>
  <c r="BY354" i="97" s="1"/>
  <c r="BZ348" i="97" s="1"/>
  <c r="BZ354" i="97" s="1"/>
  <c r="CA348" i="97" s="1"/>
  <c r="CA354" i="97" s="1"/>
  <c r="CB348" i="97" s="1"/>
  <c r="CB354" i="97" s="1"/>
  <c r="CC348" i="97" s="1"/>
  <c r="CC354" i="97" s="1"/>
  <c r="CD348" i="97" s="1"/>
  <c r="CD354" i="97" s="1"/>
  <c r="CE348" i="97" s="1"/>
  <c r="CE354" i="97" s="1"/>
  <c r="CF348" i="97" s="1"/>
  <c r="CF354" i="97" s="1"/>
  <c r="CG348" i="97" s="1"/>
  <c r="CG354" i="97" s="1"/>
  <c r="CH348" i="97" s="1"/>
  <c r="CH354" i="97" s="1"/>
  <c r="CI348" i="97" s="1"/>
  <c r="CI354" i="97" s="1"/>
  <c r="CJ348" i="97" s="1"/>
  <c r="CJ354" i="97" s="1"/>
  <c r="E325" i="97"/>
  <c r="F319" i="97" s="1"/>
  <c r="F325" i="97" s="1"/>
  <c r="G319" i="97" s="1"/>
  <c r="E265" i="97"/>
  <c r="F259" i="97" s="1"/>
  <c r="F265" i="97" s="1"/>
  <c r="G259" i="97" s="1"/>
  <c r="E256" i="97"/>
  <c r="F250" i="97" s="1"/>
  <c r="F256" i="97" s="1"/>
  <c r="G250" i="97" s="1"/>
  <c r="G256" i="97" s="1"/>
  <c r="H250" i="97" s="1"/>
  <c r="H256" i="97" s="1"/>
  <c r="I250" i="97" s="1"/>
  <c r="I256" i="97" s="1"/>
  <c r="J250" i="97" s="1"/>
  <c r="J256" i="97" s="1"/>
  <c r="K250" i="97" s="1"/>
  <c r="K256" i="97" s="1"/>
  <c r="L250" i="97" s="1"/>
  <c r="L256" i="97" s="1"/>
  <c r="M250" i="97" s="1"/>
  <c r="M256" i="97" s="1"/>
  <c r="N250" i="97" s="1"/>
  <c r="N256" i="97" s="1"/>
  <c r="O250" i="97" s="1"/>
  <c r="O256" i="97" s="1"/>
  <c r="P250" i="97" s="1"/>
  <c r="P256" i="97" s="1"/>
  <c r="Q250" i="97" s="1"/>
  <c r="Q256" i="97" s="1"/>
  <c r="R250" i="97" s="1"/>
  <c r="R256" i="97" s="1"/>
  <c r="S250" i="97" s="1"/>
  <c r="S256" i="97" s="1"/>
  <c r="T250" i="97" s="1"/>
  <c r="T256" i="97" s="1"/>
  <c r="U250" i="97" s="1"/>
  <c r="U256" i="97" s="1"/>
  <c r="V250" i="97" s="1"/>
  <c r="V256" i="97" s="1"/>
  <c r="W250" i="97" s="1"/>
  <c r="W256" i="97" s="1"/>
  <c r="X250" i="97" s="1"/>
  <c r="X256" i="97" s="1"/>
  <c r="Y250" i="97" s="1"/>
  <c r="Y256" i="97" s="1"/>
  <c r="Z250" i="97" s="1"/>
  <c r="Z256" i="97" s="1"/>
  <c r="AA250" i="97" s="1"/>
  <c r="AA256" i="97" s="1"/>
  <c r="AB250" i="97" s="1"/>
  <c r="AB256" i="97" s="1"/>
  <c r="AC250" i="97" s="1"/>
  <c r="AC256" i="97" s="1"/>
  <c r="AD250" i="97" s="1"/>
  <c r="AD256" i="97" s="1"/>
  <c r="AE250" i="97" s="1"/>
  <c r="AE256" i="97" s="1"/>
  <c r="AF250" i="97" s="1"/>
  <c r="AF256" i="97" s="1"/>
  <c r="AG250" i="97" s="1"/>
  <c r="AG256" i="97" s="1"/>
  <c r="AH250" i="97" s="1"/>
  <c r="AH256" i="97" s="1"/>
  <c r="AI250" i="97" s="1"/>
  <c r="AI256" i="97" s="1"/>
  <c r="AJ250" i="97" s="1"/>
  <c r="AJ256" i="97" s="1"/>
  <c r="AK250" i="97" s="1"/>
  <c r="AK256" i="97" s="1"/>
  <c r="AL250" i="97" s="1"/>
  <c r="AL256" i="97" s="1"/>
  <c r="AM250" i="97" s="1"/>
  <c r="AM256" i="97" s="1"/>
  <c r="AN250" i="97" s="1"/>
  <c r="AN256" i="97" s="1"/>
  <c r="AO250" i="97" s="1"/>
  <c r="AO256" i="97" s="1"/>
  <c r="AP250" i="97" s="1"/>
  <c r="AP256" i="97" s="1"/>
  <c r="AQ250" i="97" s="1"/>
  <c r="AQ256" i="97" s="1"/>
  <c r="AR250" i="97" s="1"/>
  <c r="AR256" i="97" s="1"/>
  <c r="AS250" i="97" s="1"/>
  <c r="AS256" i="97" s="1"/>
  <c r="AT250" i="97" s="1"/>
  <c r="AT256" i="97" s="1"/>
  <c r="AU250" i="97" s="1"/>
  <c r="AU256" i="97" s="1"/>
  <c r="AV250" i="97" s="1"/>
  <c r="AV256" i="97" s="1"/>
  <c r="AW250" i="97" s="1"/>
  <c r="AW256" i="97" s="1"/>
  <c r="AX250" i="97" s="1"/>
  <c r="AX256" i="97" s="1"/>
  <c r="AY250" i="97" s="1"/>
  <c r="AY256" i="97" s="1"/>
  <c r="AZ250" i="97" s="1"/>
  <c r="AZ256" i="97" s="1"/>
  <c r="BA250" i="97" s="1"/>
  <c r="BA256" i="97" s="1"/>
  <c r="BB250" i="97" s="1"/>
  <c r="BB256" i="97" s="1"/>
  <c r="BC250" i="97" s="1"/>
  <c r="BC256" i="97" s="1"/>
  <c r="BD250" i="97" s="1"/>
  <c r="BD256" i="97" s="1"/>
  <c r="BE250" i="97" s="1"/>
  <c r="BE256" i="97" s="1"/>
  <c r="BF250" i="97" s="1"/>
  <c r="BF256" i="97" s="1"/>
  <c r="BG250" i="97" s="1"/>
  <c r="BG256" i="97" s="1"/>
  <c r="BH250" i="97" s="1"/>
  <c r="BH256" i="97" s="1"/>
  <c r="BI250" i="97" s="1"/>
  <c r="BI256" i="97" s="1"/>
  <c r="BJ250" i="97" s="1"/>
  <c r="BJ256" i="97" s="1"/>
  <c r="BK250" i="97" s="1"/>
  <c r="BK256" i="97" s="1"/>
  <c r="BL250" i="97" s="1"/>
  <c r="BL256" i="97" s="1"/>
  <c r="BM250" i="97" s="1"/>
  <c r="BM256" i="97" s="1"/>
  <c r="BN250" i="97" s="1"/>
  <c r="BN256" i="97" s="1"/>
  <c r="BO250" i="97" s="1"/>
  <c r="BO256" i="97" s="1"/>
  <c r="BP250" i="97" s="1"/>
  <c r="BP256" i="97" s="1"/>
  <c r="BQ250" i="97" s="1"/>
  <c r="BQ256" i="97" s="1"/>
  <c r="BR250" i="97" s="1"/>
  <c r="BR256" i="97" s="1"/>
  <c r="BS250" i="97" s="1"/>
  <c r="BS256" i="97" s="1"/>
  <c r="BT250" i="97" s="1"/>
  <c r="BT256" i="97" s="1"/>
  <c r="BU250" i="97" s="1"/>
  <c r="BU256" i="97" s="1"/>
  <c r="BV250" i="97" s="1"/>
  <c r="BV256" i="97" s="1"/>
  <c r="BW250" i="97" s="1"/>
  <c r="BW256" i="97" s="1"/>
  <c r="BX250" i="97" s="1"/>
  <c r="BX256" i="97" s="1"/>
  <c r="BY250" i="97" s="1"/>
  <c r="BY256" i="97" s="1"/>
  <c r="BZ250" i="97" s="1"/>
  <c r="BZ256" i="97" s="1"/>
  <c r="CA250" i="97" s="1"/>
  <c r="CA256" i="97" s="1"/>
  <c r="CB250" i="97" s="1"/>
  <c r="CB256" i="97" s="1"/>
  <c r="CC250" i="97" s="1"/>
  <c r="CC256" i="97" s="1"/>
  <c r="CD250" i="97" s="1"/>
  <c r="CD256" i="97" s="1"/>
  <c r="CE250" i="97" s="1"/>
  <c r="CE256" i="97" s="1"/>
  <c r="CF250" i="97" s="1"/>
  <c r="CF256" i="97" s="1"/>
  <c r="CG250" i="97" s="1"/>
  <c r="CG256" i="97" s="1"/>
  <c r="CH250" i="97" s="1"/>
  <c r="CH256" i="97" s="1"/>
  <c r="CI250" i="97" s="1"/>
  <c r="CI256" i="97" s="1"/>
  <c r="E238" i="97"/>
  <c r="F230" i="97" s="1"/>
  <c r="E190" i="97"/>
  <c r="F184" i="97" s="1"/>
  <c r="F190" i="97" s="1"/>
  <c r="G184" i="97" s="1"/>
  <c r="G190" i="97" s="1"/>
  <c r="H184" i="97" s="1"/>
  <c r="H190" i="97" s="1"/>
  <c r="I184" i="97" s="1"/>
  <c r="I190" i="97" s="1"/>
  <c r="J184" i="97" s="1"/>
  <c r="J190" i="97" s="1"/>
  <c r="K184" i="97" s="1"/>
  <c r="K190" i="97" s="1"/>
  <c r="L184" i="97" s="1"/>
  <c r="L190" i="97" s="1"/>
  <c r="M184" i="97" s="1"/>
  <c r="M190" i="97" s="1"/>
  <c r="N184" i="97" s="1"/>
  <c r="N190" i="97" s="1"/>
  <c r="O184" i="97" s="1"/>
  <c r="O190" i="97" s="1"/>
  <c r="P184" i="97" s="1"/>
  <c r="P190" i="97" s="1"/>
  <c r="Q184" i="97" s="1"/>
  <c r="Q190" i="97" s="1"/>
  <c r="R184" i="97" s="1"/>
  <c r="R190" i="97" s="1"/>
  <c r="S184" i="97" s="1"/>
  <c r="S190" i="97" s="1"/>
  <c r="T184" i="97" s="1"/>
  <c r="T190" i="97" s="1"/>
  <c r="U184" i="97" s="1"/>
  <c r="U190" i="97" s="1"/>
  <c r="V184" i="97" s="1"/>
  <c r="V190" i="97" s="1"/>
  <c r="W184" i="97" s="1"/>
  <c r="W190" i="97" s="1"/>
  <c r="X184" i="97" s="1"/>
  <c r="X190" i="97" s="1"/>
  <c r="Y184" i="97" s="1"/>
  <c r="Y190" i="97" s="1"/>
  <c r="Z184" i="97" s="1"/>
  <c r="Z190" i="97" s="1"/>
  <c r="AA184" i="97" s="1"/>
  <c r="AA190" i="97" s="1"/>
  <c r="AB184" i="97" s="1"/>
  <c r="AB190" i="97" s="1"/>
  <c r="AC184" i="97" s="1"/>
  <c r="AC190" i="97" s="1"/>
  <c r="AD184" i="97" s="1"/>
  <c r="AD190" i="97" s="1"/>
  <c r="AE184" i="97" s="1"/>
  <c r="AE190" i="97" s="1"/>
  <c r="AF184" i="97" s="1"/>
  <c r="AF190" i="97" s="1"/>
  <c r="AG184" i="97" s="1"/>
  <c r="AG190" i="97" s="1"/>
  <c r="AH184" i="97" s="1"/>
  <c r="AH190" i="97" s="1"/>
  <c r="AI184" i="97" s="1"/>
  <c r="AI190" i="97" s="1"/>
  <c r="AJ184" i="97" s="1"/>
  <c r="AJ190" i="97" s="1"/>
  <c r="AK184" i="97" s="1"/>
  <c r="AK190" i="97" s="1"/>
  <c r="AL184" i="97" s="1"/>
  <c r="AL190" i="97" s="1"/>
  <c r="AM184" i="97" s="1"/>
  <c r="AM190" i="97" s="1"/>
  <c r="AN184" i="97" s="1"/>
  <c r="AN190" i="97" s="1"/>
  <c r="AO184" i="97" s="1"/>
  <c r="AO190" i="97" s="1"/>
  <c r="AP184" i="97" s="1"/>
  <c r="AP190" i="97" s="1"/>
  <c r="AQ184" i="97" s="1"/>
  <c r="AQ190" i="97" s="1"/>
  <c r="AR184" i="97" s="1"/>
  <c r="AR190" i="97" s="1"/>
  <c r="AS184" i="97" s="1"/>
  <c r="AS190" i="97" s="1"/>
  <c r="AT184" i="97" s="1"/>
  <c r="AT190" i="97" s="1"/>
  <c r="AU184" i="97" s="1"/>
  <c r="AU190" i="97" s="1"/>
  <c r="AV184" i="97" s="1"/>
  <c r="AV190" i="97" s="1"/>
  <c r="AW184" i="97" s="1"/>
  <c r="AW190" i="97" s="1"/>
  <c r="AX184" i="97" s="1"/>
  <c r="AX190" i="97" s="1"/>
  <c r="AY184" i="97" s="1"/>
  <c r="AY190" i="97" s="1"/>
  <c r="AZ184" i="97" s="1"/>
  <c r="AZ190" i="97" s="1"/>
  <c r="BA184" i="97" s="1"/>
  <c r="BA190" i="97" s="1"/>
  <c r="BB184" i="97" s="1"/>
  <c r="BB190" i="97" s="1"/>
  <c r="BC184" i="97" s="1"/>
  <c r="BC190" i="97" s="1"/>
  <c r="BD184" i="97" s="1"/>
  <c r="BD190" i="97" s="1"/>
  <c r="BE184" i="97" s="1"/>
  <c r="BE190" i="97" s="1"/>
  <c r="BF184" i="97" s="1"/>
  <c r="BF190" i="97" s="1"/>
  <c r="BG184" i="97" s="1"/>
  <c r="BG190" i="97" s="1"/>
  <c r="BH184" i="97" s="1"/>
  <c r="BH190" i="97" s="1"/>
  <c r="BI184" i="97" s="1"/>
  <c r="BI190" i="97" s="1"/>
  <c r="BJ184" i="97" s="1"/>
  <c r="BJ190" i="97" s="1"/>
  <c r="BK184" i="97" s="1"/>
  <c r="BK190" i="97" s="1"/>
  <c r="BL184" i="97" s="1"/>
  <c r="BL190" i="97" s="1"/>
  <c r="BM184" i="97" s="1"/>
  <c r="BM190" i="97" s="1"/>
  <c r="BN184" i="97" s="1"/>
  <c r="BN190" i="97" s="1"/>
  <c r="BO184" i="97" s="1"/>
  <c r="BO190" i="97" s="1"/>
  <c r="BP184" i="97" s="1"/>
  <c r="BP190" i="97" s="1"/>
  <c r="BQ184" i="97" s="1"/>
  <c r="BQ190" i="97" s="1"/>
  <c r="BR184" i="97" s="1"/>
  <c r="BR190" i="97" s="1"/>
  <c r="BS184" i="97" s="1"/>
  <c r="BS190" i="97" s="1"/>
  <c r="BT184" i="97" s="1"/>
  <c r="BT190" i="97" s="1"/>
  <c r="BU184" i="97" s="1"/>
  <c r="BU190" i="97" s="1"/>
  <c r="BV184" i="97" s="1"/>
  <c r="BV190" i="97" s="1"/>
  <c r="BW184" i="97" s="1"/>
  <c r="BW190" i="97" s="1"/>
  <c r="BX184" i="97" s="1"/>
  <c r="BX190" i="97" s="1"/>
  <c r="BY184" i="97" s="1"/>
  <c r="BY190" i="97" s="1"/>
  <c r="BZ184" i="97" s="1"/>
  <c r="BZ190" i="97" s="1"/>
  <c r="CA184" i="97" s="1"/>
  <c r="CA190" i="97" s="1"/>
  <c r="CB184" i="97" s="1"/>
  <c r="CB190" i="97" s="1"/>
  <c r="CC184" i="97" s="1"/>
  <c r="CC190" i="97" s="1"/>
  <c r="CD184" i="97" s="1"/>
  <c r="CD190" i="97" s="1"/>
  <c r="CE184" i="97" s="1"/>
  <c r="CE190" i="97" s="1"/>
  <c r="CF184" i="97" s="1"/>
  <c r="CF190" i="97" s="1"/>
  <c r="CG184" i="97" s="1"/>
  <c r="CG190" i="97" s="1"/>
  <c r="CH184" i="97" s="1"/>
  <c r="CH190" i="97" s="1"/>
  <c r="CI184" i="97" s="1"/>
  <c r="CI190" i="97" s="1"/>
  <c r="E143" i="97"/>
  <c r="F136" i="97" s="1"/>
  <c r="F143" i="97" s="1"/>
  <c r="G136" i="97" s="1"/>
  <c r="G143" i="97" s="1"/>
  <c r="H136" i="97" s="1"/>
  <c r="H143" i="97" s="1"/>
  <c r="I136" i="97" s="1"/>
  <c r="I143" i="97" s="1"/>
  <c r="J136" i="97" s="1"/>
  <c r="J143" i="97" s="1"/>
  <c r="K136" i="97" s="1"/>
  <c r="K143" i="97" s="1"/>
  <c r="L136" i="97" s="1"/>
  <c r="L143" i="97" s="1"/>
  <c r="M136" i="97" s="1"/>
  <c r="M143" i="97" s="1"/>
  <c r="N136" i="97" s="1"/>
  <c r="N143" i="97" s="1"/>
  <c r="O136" i="97" s="1"/>
  <c r="O143" i="97" s="1"/>
  <c r="P136" i="97" s="1"/>
  <c r="P143" i="97" s="1"/>
  <c r="Q136" i="97" s="1"/>
  <c r="Q143" i="97" s="1"/>
  <c r="R136" i="97" s="1"/>
  <c r="R143" i="97" s="1"/>
  <c r="S136" i="97" s="1"/>
  <c r="S143" i="97" s="1"/>
  <c r="T136" i="97" s="1"/>
  <c r="T143" i="97" s="1"/>
  <c r="U136" i="97" s="1"/>
  <c r="U143" i="97" s="1"/>
  <c r="V136" i="97" s="1"/>
  <c r="V143" i="97" s="1"/>
  <c r="W136" i="97" s="1"/>
  <c r="W143" i="97" s="1"/>
  <c r="X136" i="97" s="1"/>
  <c r="X143" i="97" s="1"/>
  <c r="Y136" i="97" s="1"/>
  <c r="Y143" i="97" s="1"/>
  <c r="Z136" i="97" s="1"/>
  <c r="Z143" i="97" s="1"/>
  <c r="AA136" i="97" s="1"/>
  <c r="AA143" i="97" s="1"/>
  <c r="AB136" i="97" s="1"/>
  <c r="AB143" i="97" s="1"/>
  <c r="AC136" i="97" s="1"/>
  <c r="AC143" i="97" s="1"/>
  <c r="AD136" i="97" s="1"/>
  <c r="AD143" i="97" s="1"/>
  <c r="AE136" i="97" s="1"/>
  <c r="AE143" i="97" s="1"/>
  <c r="AF136" i="97" s="1"/>
  <c r="AF143" i="97" s="1"/>
  <c r="AG136" i="97" s="1"/>
  <c r="AG143" i="97" s="1"/>
  <c r="AH136" i="97" s="1"/>
  <c r="AH143" i="97" s="1"/>
  <c r="AI136" i="97" s="1"/>
  <c r="AI143" i="97" s="1"/>
  <c r="AJ136" i="97" s="1"/>
  <c r="AJ143" i="97" s="1"/>
  <c r="AK136" i="97" s="1"/>
  <c r="AK143" i="97" s="1"/>
  <c r="AL136" i="97" s="1"/>
  <c r="AL143" i="97" s="1"/>
  <c r="AM136" i="97" s="1"/>
  <c r="AM143" i="97" s="1"/>
  <c r="AN136" i="97" s="1"/>
  <c r="AN143" i="97" s="1"/>
  <c r="AO136" i="97" s="1"/>
  <c r="AO143" i="97" s="1"/>
  <c r="AP136" i="97" s="1"/>
  <c r="AP143" i="97" s="1"/>
  <c r="AQ136" i="97" s="1"/>
  <c r="AQ143" i="97" s="1"/>
  <c r="AR136" i="97" s="1"/>
  <c r="AR143" i="97" s="1"/>
  <c r="AS136" i="97" s="1"/>
  <c r="AS143" i="97" s="1"/>
  <c r="AT136" i="97" s="1"/>
  <c r="AT143" i="97" s="1"/>
  <c r="AU136" i="97" s="1"/>
  <c r="AU143" i="97" s="1"/>
  <c r="AV136" i="97" s="1"/>
  <c r="AV143" i="97" s="1"/>
  <c r="AW136" i="97" s="1"/>
  <c r="AW143" i="97" s="1"/>
  <c r="AX136" i="97" s="1"/>
  <c r="AX143" i="97" s="1"/>
  <c r="AY136" i="97" s="1"/>
  <c r="AY143" i="97" s="1"/>
  <c r="AZ136" i="97" s="1"/>
  <c r="AZ143" i="97" s="1"/>
  <c r="BA136" i="97" s="1"/>
  <c r="BA143" i="97" s="1"/>
  <c r="BB136" i="97" s="1"/>
  <c r="BB143" i="97" s="1"/>
  <c r="BC136" i="97" s="1"/>
  <c r="BC143" i="97" s="1"/>
  <c r="BD136" i="97" s="1"/>
  <c r="BD143" i="97" s="1"/>
  <c r="BE136" i="97" s="1"/>
  <c r="BE143" i="97" s="1"/>
  <c r="BF136" i="97" s="1"/>
  <c r="BF143" i="97" s="1"/>
  <c r="BG136" i="97" s="1"/>
  <c r="BG143" i="97" s="1"/>
  <c r="BH136" i="97" s="1"/>
  <c r="BH143" i="97" s="1"/>
  <c r="BI136" i="97" s="1"/>
  <c r="BI143" i="97" s="1"/>
  <c r="BJ136" i="97" s="1"/>
  <c r="BJ143" i="97" s="1"/>
  <c r="BK136" i="97" s="1"/>
  <c r="BK143" i="97" s="1"/>
  <c r="BL136" i="97" s="1"/>
  <c r="BL143" i="97" s="1"/>
  <c r="BM136" i="97" s="1"/>
  <c r="BM143" i="97" s="1"/>
  <c r="BN136" i="97" s="1"/>
  <c r="BN143" i="97" s="1"/>
  <c r="BO136" i="97" s="1"/>
  <c r="BO143" i="97" s="1"/>
  <c r="BP136" i="97" s="1"/>
  <c r="BP143" i="97" s="1"/>
  <c r="BQ136" i="97" s="1"/>
  <c r="BQ143" i="97" s="1"/>
  <c r="BR136" i="97" s="1"/>
  <c r="BR143" i="97" s="1"/>
  <c r="BS136" i="97" s="1"/>
  <c r="BS143" i="97" s="1"/>
  <c r="BT136" i="97" s="1"/>
  <c r="BT143" i="97" s="1"/>
  <c r="BU136" i="97" s="1"/>
  <c r="BU143" i="97" s="1"/>
  <c r="BV136" i="97" s="1"/>
  <c r="BV143" i="97" s="1"/>
  <c r="BW136" i="97" s="1"/>
  <c r="BW143" i="97" s="1"/>
  <c r="BX136" i="97" s="1"/>
  <c r="BX143" i="97" s="1"/>
  <c r="BY136" i="97" s="1"/>
  <c r="BY143" i="97" s="1"/>
  <c r="BZ136" i="97" s="1"/>
  <c r="BZ143" i="97" s="1"/>
  <c r="CA136" i="97" s="1"/>
  <c r="CA143" i="97" s="1"/>
  <c r="CB136" i="97" s="1"/>
  <c r="CB143" i="97" s="1"/>
  <c r="CC136" i="97" s="1"/>
  <c r="CC143" i="97" s="1"/>
  <c r="CD136" i="97" s="1"/>
  <c r="CD143" i="97" s="1"/>
  <c r="CE136" i="97" s="1"/>
  <c r="CE143" i="97" s="1"/>
  <c r="CF136" i="97" s="1"/>
  <c r="CF143" i="97" s="1"/>
  <c r="CG136" i="97" s="1"/>
  <c r="CG143" i="97" s="1"/>
  <c r="CH136" i="97" s="1"/>
  <c r="CH143" i="97" s="1"/>
  <c r="CI136" i="97" s="1"/>
  <c r="CI143" i="97" s="1"/>
  <c r="E64" i="97"/>
  <c r="F58" i="97" s="1"/>
  <c r="F64" i="97" s="1"/>
  <c r="G58" i="97" s="1"/>
  <c r="G64" i="97" s="1"/>
  <c r="H58" i="97" s="1"/>
  <c r="H64" i="97" s="1"/>
  <c r="I58" i="97" s="1"/>
  <c r="I64" i="97" s="1"/>
  <c r="J58" i="97" s="1"/>
  <c r="J64" i="97" s="1"/>
  <c r="K58" i="97" s="1"/>
  <c r="K64" i="97" s="1"/>
  <c r="L58" i="97" s="1"/>
  <c r="L64" i="97" s="1"/>
  <c r="M58" i="97" s="1"/>
  <c r="M64" i="97" s="1"/>
  <c r="N58" i="97" s="1"/>
  <c r="N64" i="97" s="1"/>
  <c r="O58" i="97" s="1"/>
  <c r="O64" i="97" s="1"/>
  <c r="P58" i="97" s="1"/>
  <c r="P64" i="97" s="1"/>
  <c r="Q58" i="97" s="1"/>
  <c r="Q64" i="97" s="1"/>
  <c r="R58" i="97" s="1"/>
  <c r="R64" i="97" s="1"/>
  <c r="S58" i="97" s="1"/>
  <c r="S64" i="97" s="1"/>
  <c r="T58" i="97" s="1"/>
  <c r="T64" i="97" s="1"/>
  <c r="U58" i="97" s="1"/>
  <c r="U64" i="97" s="1"/>
  <c r="V58" i="97" s="1"/>
  <c r="V64" i="97" s="1"/>
  <c r="W58" i="97" s="1"/>
  <c r="W64" i="97" s="1"/>
  <c r="X58" i="97" s="1"/>
  <c r="X64" i="97" s="1"/>
  <c r="Y58" i="97" s="1"/>
  <c r="Y64" i="97" s="1"/>
  <c r="Z58" i="97" s="1"/>
  <c r="Z64" i="97" s="1"/>
  <c r="AA58" i="97" s="1"/>
  <c r="AA64" i="97" s="1"/>
  <c r="AB58" i="97" s="1"/>
  <c r="AB64" i="97" s="1"/>
  <c r="AC58" i="97" s="1"/>
  <c r="AC64" i="97" s="1"/>
  <c r="AD58" i="97" s="1"/>
  <c r="AD64" i="97" s="1"/>
  <c r="AE58" i="97" s="1"/>
  <c r="AE64" i="97" s="1"/>
  <c r="AF58" i="97" s="1"/>
  <c r="AF64" i="97" s="1"/>
  <c r="AG58" i="97" s="1"/>
  <c r="AG64" i="97" s="1"/>
  <c r="AH58" i="97" s="1"/>
  <c r="AH64" i="97" s="1"/>
  <c r="AI58" i="97" s="1"/>
  <c r="AI64" i="97" s="1"/>
  <c r="AJ58" i="97" s="1"/>
  <c r="AJ64" i="97" s="1"/>
  <c r="AK58" i="97" s="1"/>
  <c r="AK64" i="97" s="1"/>
  <c r="AL58" i="97" s="1"/>
  <c r="AL64" i="97" s="1"/>
  <c r="AM58" i="97" s="1"/>
  <c r="AM64" i="97" s="1"/>
  <c r="AN58" i="97" s="1"/>
  <c r="AN64" i="97" s="1"/>
  <c r="AO58" i="97" s="1"/>
  <c r="AO64" i="97" s="1"/>
  <c r="AP58" i="97" s="1"/>
  <c r="AP64" i="97" s="1"/>
  <c r="AQ58" i="97" s="1"/>
  <c r="AQ64" i="97" s="1"/>
  <c r="AR58" i="97" s="1"/>
  <c r="AR64" i="97" s="1"/>
  <c r="AS58" i="97" s="1"/>
  <c r="AS64" i="97" s="1"/>
  <c r="AT58" i="97" s="1"/>
  <c r="AT64" i="97" s="1"/>
  <c r="AU58" i="97" s="1"/>
  <c r="AU64" i="97" s="1"/>
  <c r="AV58" i="97" s="1"/>
  <c r="AV64" i="97" s="1"/>
  <c r="AW58" i="97" s="1"/>
  <c r="AW64" i="97" s="1"/>
  <c r="AX58" i="97" s="1"/>
  <c r="AX64" i="97" s="1"/>
  <c r="AY58" i="97" s="1"/>
  <c r="AY64" i="97" s="1"/>
  <c r="AZ58" i="97" s="1"/>
  <c r="AZ64" i="97" s="1"/>
  <c r="BA58" i="97" s="1"/>
  <c r="BA64" i="97" s="1"/>
  <c r="BB58" i="97" s="1"/>
  <c r="BB64" i="97" s="1"/>
  <c r="BC58" i="97" s="1"/>
  <c r="BC64" i="97" s="1"/>
  <c r="BD58" i="97" s="1"/>
  <c r="BD64" i="97" s="1"/>
  <c r="BE58" i="97" s="1"/>
  <c r="BE64" i="97" s="1"/>
  <c r="BF58" i="97" s="1"/>
  <c r="BF64" i="97" s="1"/>
  <c r="BG58" i="97" s="1"/>
  <c r="BG64" i="97" s="1"/>
  <c r="BH58" i="97" s="1"/>
  <c r="BH64" i="97" s="1"/>
  <c r="BI58" i="97" s="1"/>
  <c r="BI64" i="97" s="1"/>
  <c r="BJ58" i="97" s="1"/>
  <c r="BJ64" i="97" s="1"/>
  <c r="BK58" i="97" s="1"/>
  <c r="BK64" i="97" s="1"/>
  <c r="BL58" i="97" s="1"/>
  <c r="BL64" i="97" s="1"/>
  <c r="BM58" i="97" s="1"/>
  <c r="BM64" i="97" s="1"/>
  <c r="BN58" i="97" s="1"/>
  <c r="BN64" i="97" s="1"/>
  <c r="BO58" i="97" s="1"/>
  <c r="BO64" i="97" s="1"/>
  <c r="BP58" i="97" s="1"/>
  <c r="BP64" i="97" s="1"/>
  <c r="BQ58" i="97" s="1"/>
  <c r="BQ64" i="97" s="1"/>
  <c r="BR58" i="97" s="1"/>
  <c r="BR64" i="97" s="1"/>
  <c r="BS58" i="97" s="1"/>
  <c r="BS64" i="97" s="1"/>
  <c r="BT58" i="97" s="1"/>
  <c r="BT64" i="97" s="1"/>
  <c r="BU58" i="97" s="1"/>
  <c r="BU64" i="97" s="1"/>
  <c r="BV58" i="97" s="1"/>
  <c r="BV64" i="97" s="1"/>
  <c r="BW58" i="97" s="1"/>
  <c r="BW64" i="97" s="1"/>
  <c r="BX58" i="97" s="1"/>
  <c r="BX64" i="97" s="1"/>
  <c r="BY58" i="97" s="1"/>
  <c r="BY64" i="97" s="1"/>
  <c r="BZ58" i="97" s="1"/>
  <c r="BZ64" i="97" s="1"/>
  <c r="CA58" i="97" s="1"/>
  <c r="CA64" i="97" s="1"/>
  <c r="CB58" i="97" s="1"/>
  <c r="CB64" i="97" s="1"/>
  <c r="CC58" i="97" s="1"/>
  <c r="CC64" i="97" s="1"/>
  <c r="CD58" i="97" s="1"/>
  <c r="CD64" i="97" s="1"/>
  <c r="CE58" i="97" s="1"/>
  <c r="CE64" i="97" s="1"/>
  <c r="CF58" i="97" s="1"/>
  <c r="CF64" i="97" s="1"/>
  <c r="CG58" i="97" s="1"/>
  <c r="CG64" i="97" s="1"/>
  <c r="CH58" i="97" s="1"/>
  <c r="CH64" i="97" s="1"/>
  <c r="CI58" i="97" s="1"/>
  <c r="CI64" i="97" s="1"/>
  <c r="E557" i="97"/>
  <c r="F552" i="97" s="1"/>
  <c r="F557" i="97" s="1"/>
  <c r="G552" i="97" s="1"/>
  <c r="G557" i="97" s="1"/>
  <c r="H552" i="97" s="1"/>
  <c r="H557" i="97" s="1"/>
  <c r="I552" i="97" s="1"/>
  <c r="I557" i="97" s="1"/>
  <c r="J552" i="97" s="1"/>
  <c r="J557" i="97" s="1"/>
  <c r="K552" i="97" s="1"/>
  <c r="K557" i="97" s="1"/>
  <c r="L552" i="97" s="1"/>
  <c r="L557" i="97" s="1"/>
  <c r="M552" i="97" s="1"/>
  <c r="M557" i="97" s="1"/>
  <c r="N552" i="97" s="1"/>
  <c r="N557" i="97" s="1"/>
  <c r="O552" i="97" s="1"/>
  <c r="O557" i="97" s="1"/>
  <c r="P552" i="97" s="1"/>
  <c r="P557" i="97" s="1"/>
  <c r="Q552" i="97" s="1"/>
  <c r="Q557" i="97" s="1"/>
  <c r="R552" i="97" s="1"/>
  <c r="R557" i="97" s="1"/>
  <c r="S552" i="97" s="1"/>
  <c r="S557" i="97" s="1"/>
  <c r="T552" i="97" s="1"/>
  <c r="T557" i="97" s="1"/>
  <c r="U552" i="97" s="1"/>
  <c r="U557" i="97" s="1"/>
  <c r="V552" i="97" s="1"/>
  <c r="V557" i="97" s="1"/>
  <c r="W552" i="97" s="1"/>
  <c r="W557" i="97" s="1"/>
  <c r="X552" i="97" s="1"/>
  <c r="X557" i="97" s="1"/>
  <c r="Y552" i="97" s="1"/>
  <c r="Y557" i="97" s="1"/>
  <c r="Z552" i="97" s="1"/>
  <c r="Z557" i="97" s="1"/>
  <c r="AA552" i="97" s="1"/>
  <c r="AA557" i="97" s="1"/>
  <c r="AB552" i="97" s="1"/>
  <c r="AB557" i="97" s="1"/>
  <c r="AC552" i="97" s="1"/>
  <c r="AC557" i="97" s="1"/>
  <c r="AD552" i="97" s="1"/>
  <c r="AD557" i="97" s="1"/>
  <c r="AE552" i="97" s="1"/>
  <c r="AE557" i="97" s="1"/>
  <c r="AF552" i="97" s="1"/>
  <c r="AF557" i="97" s="1"/>
  <c r="AG552" i="97" s="1"/>
  <c r="AG557" i="97" s="1"/>
  <c r="AH552" i="97" s="1"/>
  <c r="AH557" i="97" s="1"/>
  <c r="AI552" i="97" s="1"/>
  <c r="AI557" i="97" s="1"/>
  <c r="AJ552" i="97" s="1"/>
  <c r="AJ557" i="97" s="1"/>
  <c r="AK552" i="97" s="1"/>
  <c r="AK557" i="97" s="1"/>
  <c r="AL552" i="97" s="1"/>
  <c r="AL557" i="97" s="1"/>
  <c r="AM552" i="97" s="1"/>
  <c r="AM557" i="97" s="1"/>
  <c r="AN552" i="97" s="1"/>
  <c r="AN557" i="97" s="1"/>
  <c r="AO552" i="97" s="1"/>
  <c r="AO557" i="97" s="1"/>
  <c r="AP552" i="97" s="1"/>
  <c r="AP557" i="97" s="1"/>
  <c r="AQ552" i="97" s="1"/>
  <c r="AQ557" i="97" s="1"/>
  <c r="AR552" i="97" s="1"/>
  <c r="AR557" i="97" s="1"/>
  <c r="AS552" i="97" s="1"/>
  <c r="AS557" i="97" s="1"/>
  <c r="AT552" i="97" s="1"/>
  <c r="AT557" i="97" s="1"/>
  <c r="AU552" i="97" s="1"/>
  <c r="AU557" i="97" s="1"/>
  <c r="AV552" i="97" s="1"/>
  <c r="AV557" i="97" s="1"/>
  <c r="AW552" i="97" s="1"/>
  <c r="AW557" i="97" s="1"/>
  <c r="AX552" i="97" s="1"/>
  <c r="AX557" i="97" s="1"/>
  <c r="AY552" i="97" s="1"/>
  <c r="AY557" i="97" s="1"/>
  <c r="AZ552" i="97" s="1"/>
  <c r="AZ557" i="97" s="1"/>
  <c r="BA552" i="97" s="1"/>
  <c r="BA557" i="97" s="1"/>
  <c r="BB552" i="97" s="1"/>
  <c r="BB557" i="97" s="1"/>
  <c r="BC552" i="97" s="1"/>
  <c r="BC557" i="97" s="1"/>
  <c r="BD552" i="97" s="1"/>
  <c r="BD557" i="97" s="1"/>
  <c r="BE552" i="97" s="1"/>
  <c r="BE557" i="97" s="1"/>
  <c r="BF552" i="97" s="1"/>
  <c r="BF557" i="97" s="1"/>
  <c r="BG552" i="97" s="1"/>
  <c r="BG557" i="97" s="1"/>
  <c r="BH552" i="97" s="1"/>
  <c r="BH557" i="97" s="1"/>
  <c r="BI552" i="97" s="1"/>
  <c r="BI557" i="97" s="1"/>
  <c r="BJ552" i="97" s="1"/>
  <c r="BJ557" i="97" s="1"/>
  <c r="BK552" i="97" s="1"/>
  <c r="BK557" i="97" s="1"/>
  <c r="BL552" i="97" s="1"/>
  <c r="BL557" i="97" s="1"/>
  <c r="BM552" i="97" s="1"/>
  <c r="BM557" i="97" s="1"/>
  <c r="BN552" i="97" s="1"/>
  <c r="BN557" i="97" s="1"/>
  <c r="BO552" i="97" s="1"/>
  <c r="BO557" i="97" s="1"/>
  <c r="BP552" i="97" s="1"/>
  <c r="BP557" i="97" s="1"/>
  <c r="BQ552" i="97" s="1"/>
  <c r="BQ557" i="97" s="1"/>
  <c r="BR552" i="97" s="1"/>
  <c r="BR557" i="97" s="1"/>
  <c r="BS552" i="97" s="1"/>
  <c r="BS557" i="97" s="1"/>
  <c r="BT552" i="97" s="1"/>
  <c r="BT557" i="97" s="1"/>
  <c r="BU552" i="97" s="1"/>
  <c r="BU557" i="97" s="1"/>
  <c r="BV552" i="97" s="1"/>
  <c r="BV557" i="97" s="1"/>
  <c r="BW552" i="97" s="1"/>
  <c r="BW557" i="97" s="1"/>
  <c r="BX552" i="97" s="1"/>
  <c r="BX557" i="97" s="1"/>
  <c r="BY552" i="97" s="1"/>
  <c r="BY557" i="97" s="1"/>
  <c r="BZ552" i="97" s="1"/>
  <c r="BZ557" i="97" s="1"/>
  <c r="CA552" i="97" s="1"/>
  <c r="CA557" i="97" s="1"/>
  <c r="CB552" i="97" s="1"/>
  <c r="CB557" i="97" s="1"/>
  <c r="CC552" i="97" s="1"/>
  <c r="CC557" i="97" s="1"/>
  <c r="CD552" i="97" s="1"/>
  <c r="CD557" i="97" s="1"/>
  <c r="CE552" i="97" s="1"/>
  <c r="CE557" i="97" s="1"/>
  <c r="CF552" i="97" s="1"/>
  <c r="CF557" i="97" s="1"/>
  <c r="CG552" i="97" s="1"/>
  <c r="CG557" i="97" s="1"/>
  <c r="CH552" i="97" s="1"/>
  <c r="CH557" i="97" s="1"/>
  <c r="CI552" i="97" s="1"/>
  <c r="CI557" i="97" s="1"/>
  <c r="E541" i="97"/>
  <c r="F535" i="97" s="1"/>
  <c r="F541" i="97" s="1"/>
  <c r="G535" i="97" s="1"/>
  <c r="G541" i="97" s="1"/>
  <c r="H535" i="97" s="1"/>
  <c r="H541" i="97" s="1"/>
  <c r="I535" i="97" s="1"/>
  <c r="I541" i="97" s="1"/>
  <c r="J535" i="97" s="1"/>
  <c r="J541" i="97" s="1"/>
  <c r="K535" i="97" s="1"/>
  <c r="K541" i="97" s="1"/>
  <c r="L535" i="97" s="1"/>
  <c r="L541" i="97" s="1"/>
  <c r="M535" i="97" s="1"/>
  <c r="M541" i="97" s="1"/>
  <c r="N535" i="97" s="1"/>
  <c r="N541" i="97" s="1"/>
  <c r="O535" i="97" s="1"/>
  <c r="O541" i="97" s="1"/>
  <c r="P535" i="97" s="1"/>
  <c r="P541" i="97" s="1"/>
  <c r="Q535" i="97" s="1"/>
  <c r="Q541" i="97" s="1"/>
  <c r="R535" i="97" s="1"/>
  <c r="R541" i="97" s="1"/>
  <c r="S535" i="97" s="1"/>
  <c r="S541" i="97" s="1"/>
  <c r="T535" i="97" s="1"/>
  <c r="T541" i="97" s="1"/>
  <c r="U535" i="97" s="1"/>
  <c r="U541" i="97" s="1"/>
  <c r="V535" i="97" s="1"/>
  <c r="V541" i="97" s="1"/>
  <c r="W535" i="97" s="1"/>
  <c r="W541" i="97" s="1"/>
  <c r="X535" i="97" s="1"/>
  <c r="X541" i="97" s="1"/>
  <c r="Y535" i="97" s="1"/>
  <c r="Y541" i="97" s="1"/>
  <c r="Z535" i="97" s="1"/>
  <c r="Z541" i="97" s="1"/>
  <c r="AA535" i="97" s="1"/>
  <c r="AA541" i="97" s="1"/>
  <c r="AB535" i="97" s="1"/>
  <c r="AB541" i="97" s="1"/>
  <c r="AC535" i="97" s="1"/>
  <c r="AC541" i="97" s="1"/>
  <c r="AD535" i="97" s="1"/>
  <c r="AD541" i="97" s="1"/>
  <c r="AE535" i="97" s="1"/>
  <c r="AE541" i="97" s="1"/>
  <c r="AF535" i="97" s="1"/>
  <c r="AF541" i="97" s="1"/>
  <c r="AG535" i="97" s="1"/>
  <c r="AG541" i="97" s="1"/>
  <c r="AH535" i="97" s="1"/>
  <c r="AH541" i="97" s="1"/>
  <c r="AI535" i="97" s="1"/>
  <c r="AI541" i="97" s="1"/>
  <c r="AJ535" i="97" s="1"/>
  <c r="AJ541" i="97" s="1"/>
  <c r="AK535" i="97" s="1"/>
  <c r="AK541" i="97" s="1"/>
  <c r="AL535" i="97" s="1"/>
  <c r="AL541" i="97" s="1"/>
  <c r="AM535" i="97" s="1"/>
  <c r="AM541" i="97" s="1"/>
  <c r="AN535" i="97" s="1"/>
  <c r="AN541" i="97" s="1"/>
  <c r="AO535" i="97" s="1"/>
  <c r="AO541" i="97" s="1"/>
  <c r="AP535" i="97" s="1"/>
  <c r="AP541" i="97" s="1"/>
  <c r="AQ535" i="97" s="1"/>
  <c r="AQ541" i="97" s="1"/>
  <c r="AR535" i="97" s="1"/>
  <c r="AR541" i="97" s="1"/>
  <c r="AS535" i="97" s="1"/>
  <c r="AS541" i="97" s="1"/>
  <c r="AT535" i="97" s="1"/>
  <c r="AT541" i="97" s="1"/>
  <c r="AU535" i="97" s="1"/>
  <c r="AU541" i="97" s="1"/>
  <c r="AV535" i="97" s="1"/>
  <c r="AV541" i="97" s="1"/>
  <c r="AW535" i="97" s="1"/>
  <c r="AW541" i="97" s="1"/>
  <c r="AX535" i="97" s="1"/>
  <c r="AX541" i="97" s="1"/>
  <c r="AY535" i="97" s="1"/>
  <c r="AY541" i="97" s="1"/>
  <c r="AZ535" i="97" s="1"/>
  <c r="AZ541" i="97" s="1"/>
  <c r="BA535" i="97" s="1"/>
  <c r="BA541" i="97" s="1"/>
  <c r="BB535" i="97" s="1"/>
  <c r="BB541" i="97" s="1"/>
  <c r="BC535" i="97" s="1"/>
  <c r="BC541" i="97" s="1"/>
  <c r="BD535" i="97" s="1"/>
  <c r="BD541" i="97" s="1"/>
  <c r="BE535" i="97" s="1"/>
  <c r="BE541" i="97" s="1"/>
  <c r="BF535" i="97" s="1"/>
  <c r="BF541" i="97" s="1"/>
  <c r="BG535" i="97" s="1"/>
  <c r="BG541" i="97" s="1"/>
  <c r="BH535" i="97" s="1"/>
  <c r="BH541" i="97" s="1"/>
  <c r="BI535" i="97" s="1"/>
  <c r="BI541" i="97" s="1"/>
  <c r="BJ535" i="97" s="1"/>
  <c r="BJ541" i="97" s="1"/>
  <c r="BK535" i="97" s="1"/>
  <c r="BK541" i="97" s="1"/>
  <c r="BL535" i="97" s="1"/>
  <c r="BL541" i="97" s="1"/>
  <c r="BM535" i="97" s="1"/>
  <c r="BM541" i="97" s="1"/>
  <c r="BN535" i="97" s="1"/>
  <c r="BN541" i="97" s="1"/>
  <c r="BO535" i="97" s="1"/>
  <c r="BO541" i="97" s="1"/>
  <c r="BP535" i="97" s="1"/>
  <c r="BP541" i="97" s="1"/>
  <c r="BQ535" i="97" s="1"/>
  <c r="BQ541" i="97" s="1"/>
  <c r="BR535" i="97" s="1"/>
  <c r="BR541" i="97" s="1"/>
  <c r="BS535" i="97" s="1"/>
  <c r="BS541" i="97" s="1"/>
  <c r="BT535" i="97" s="1"/>
  <c r="BT541" i="97" s="1"/>
  <c r="BU535" i="97" s="1"/>
  <c r="BU541" i="97" s="1"/>
  <c r="BV535" i="97" s="1"/>
  <c r="BV541" i="97" s="1"/>
  <c r="BW535" i="97" s="1"/>
  <c r="BW541" i="97" s="1"/>
  <c r="BX535" i="97" s="1"/>
  <c r="BX541" i="97" s="1"/>
  <c r="BY535" i="97" s="1"/>
  <c r="BY541" i="97" s="1"/>
  <c r="BZ535" i="97" s="1"/>
  <c r="BZ541" i="97" s="1"/>
  <c r="CA535" i="97" s="1"/>
  <c r="CA541" i="97" s="1"/>
  <c r="CB535" i="97" s="1"/>
  <c r="CB541" i="97" s="1"/>
  <c r="CC535" i="97" s="1"/>
  <c r="CC541" i="97" s="1"/>
  <c r="CD535" i="97" s="1"/>
  <c r="CD541" i="97" s="1"/>
  <c r="CE535" i="97" s="1"/>
  <c r="CE541" i="97" s="1"/>
  <c r="CF535" i="97" s="1"/>
  <c r="CF541" i="97" s="1"/>
  <c r="CG535" i="97" s="1"/>
  <c r="CG541" i="97" s="1"/>
  <c r="CH535" i="97" s="1"/>
  <c r="CH541" i="97" s="1"/>
  <c r="CI535" i="97" s="1"/>
  <c r="CI541" i="97" s="1"/>
  <c r="E565" i="97"/>
  <c r="F560" i="97" s="1"/>
  <c r="F565" i="97" s="1"/>
  <c r="G560" i="97" s="1"/>
  <c r="G565" i="97" s="1"/>
  <c r="H560" i="97" s="1"/>
  <c r="H565" i="97" s="1"/>
  <c r="I560" i="97" s="1"/>
  <c r="I565" i="97" s="1"/>
  <c r="J560" i="97" s="1"/>
  <c r="J565" i="97" s="1"/>
  <c r="K560" i="97" s="1"/>
  <c r="K565" i="97" s="1"/>
  <c r="L560" i="97" s="1"/>
  <c r="L565" i="97" s="1"/>
  <c r="M560" i="97" s="1"/>
  <c r="M565" i="97" s="1"/>
  <c r="N560" i="97" s="1"/>
  <c r="N565" i="97" s="1"/>
  <c r="O560" i="97" s="1"/>
  <c r="O565" i="97" s="1"/>
  <c r="P560" i="97" s="1"/>
  <c r="P565" i="97" s="1"/>
  <c r="Q560" i="97" s="1"/>
  <c r="Q565" i="97" s="1"/>
  <c r="R560" i="97" s="1"/>
  <c r="R565" i="97" s="1"/>
  <c r="S560" i="97" s="1"/>
  <c r="S565" i="97" s="1"/>
  <c r="T560" i="97" s="1"/>
  <c r="T565" i="97" s="1"/>
  <c r="U560" i="97" s="1"/>
  <c r="U565" i="97" s="1"/>
  <c r="V560" i="97" s="1"/>
  <c r="V565" i="97" s="1"/>
  <c r="W560" i="97" s="1"/>
  <c r="W565" i="97" s="1"/>
  <c r="X560" i="97" s="1"/>
  <c r="X565" i="97" s="1"/>
  <c r="Y560" i="97" s="1"/>
  <c r="Y565" i="97" s="1"/>
  <c r="Z560" i="97" s="1"/>
  <c r="Z565" i="97" s="1"/>
  <c r="AA560" i="97" s="1"/>
  <c r="AA565" i="97" s="1"/>
  <c r="AB560" i="97" s="1"/>
  <c r="AB565" i="97" s="1"/>
  <c r="AC560" i="97" s="1"/>
  <c r="AC565" i="97" s="1"/>
  <c r="AD560" i="97" s="1"/>
  <c r="AD565" i="97" s="1"/>
  <c r="AE560" i="97" s="1"/>
  <c r="AE565" i="97" s="1"/>
  <c r="AF560" i="97" s="1"/>
  <c r="AF565" i="97" s="1"/>
  <c r="AG560" i="97" s="1"/>
  <c r="AG565" i="97" s="1"/>
  <c r="AH560" i="97" s="1"/>
  <c r="AH565" i="97" s="1"/>
  <c r="AI560" i="97" s="1"/>
  <c r="AI565" i="97" s="1"/>
  <c r="AJ560" i="97" s="1"/>
  <c r="AJ565" i="97" s="1"/>
  <c r="AK560" i="97" s="1"/>
  <c r="AK565" i="97" s="1"/>
  <c r="AL560" i="97" s="1"/>
  <c r="AL565" i="97" s="1"/>
  <c r="AM560" i="97" s="1"/>
  <c r="AM565" i="97" s="1"/>
  <c r="AN560" i="97" s="1"/>
  <c r="AN565" i="97" s="1"/>
  <c r="AO560" i="97" s="1"/>
  <c r="AO565" i="97" s="1"/>
  <c r="AP560" i="97" s="1"/>
  <c r="AP565" i="97" s="1"/>
  <c r="AQ560" i="97" s="1"/>
  <c r="AQ565" i="97" s="1"/>
  <c r="AR560" i="97" s="1"/>
  <c r="AR565" i="97" s="1"/>
  <c r="AS560" i="97" s="1"/>
  <c r="AS565" i="97" s="1"/>
  <c r="AT560" i="97" s="1"/>
  <c r="AT565" i="97" s="1"/>
  <c r="AU560" i="97" s="1"/>
  <c r="AU565" i="97" s="1"/>
  <c r="AV560" i="97" s="1"/>
  <c r="AV565" i="97" s="1"/>
  <c r="AW560" i="97" s="1"/>
  <c r="AW565" i="97" s="1"/>
  <c r="AX560" i="97" s="1"/>
  <c r="AX565" i="97" s="1"/>
  <c r="AY560" i="97" s="1"/>
  <c r="AY565" i="97" s="1"/>
  <c r="AZ560" i="97" s="1"/>
  <c r="AZ565" i="97" s="1"/>
  <c r="BA560" i="97" s="1"/>
  <c r="BA565" i="97" s="1"/>
  <c r="BB560" i="97" s="1"/>
  <c r="BB565" i="97" s="1"/>
  <c r="BC560" i="97" s="1"/>
  <c r="BC565" i="97" s="1"/>
  <c r="BD560" i="97" s="1"/>
  <c r="BD565" i="97" s="1"/>
  <c r="BE560" i="97" s="1"/>
  <c r="BE565" i="97" s="1"/>
  <c r="BF560" i="97" s="1"/>
  <c r="BF565" i="97" s="1"/>
  <c r="BG560" i="97" s="1"/>
  <c r="BG565" i="97" s="1"/>
  <c r="BH560" i="97" s="1"/>
  <c r="BH565" i="97" s="1"/>
  <c r="BI560" i="97" s="1"/>
  <c r="BI565" i="97" s="1"/>
  <c r="BJ560" i="97" s="1"/>
  <c r="BJ565" i="97" s="1"/>
  <c r="BK560" i="97" s="1"/>
  <c r="BK565" i="97" s="1"/>
  <c r="BL560" i="97" s="1"/>
  <c r="BL565" i="97" s="1"/>
  <c r="BM560" i="97" s="1"/>
  <c r="BM565" i="97" s="1"/>
  <c r="BN560" i="97" s="1"/>
  <c r="BN565" i="97" s="1"/>
  <c r="BO560" i="97" s="1"/>
  <c r="BO565" i="97" s="1"/>
  <c r="BP560" i="97" s="1"/>
  <c r="BP565" i="97" s="1"/>
  <c r="BQ560" i="97" s="1"/>
  <c r="BQ565" i="97" s="1"/>
  <c r="BR560" i="97" s="1"/>
  <c r="BR565" i="97" s="1"/>
  <c r="BS560" i="97" s="1"/>
  <c r="BS565" i="97" s="1"/>
  <c r="BT560" i="97" s="1"/>
  <c r="BT565" i="97" s="1"/>
  <c r="BU560" i="97" s="1"/>
  <c r="BU565" i="97" s="1"/>
  <c r="BV560" i="97" s="1"/>
  <c r="BV565" i="97" s="1"/>
  <c r="BW560" i="97" s="1"/>
  <c r="BW565" i="97" s="1"/>
  <c r="BX560" i="97" s="1"/>
  <c r="BX565" i="97" s="1"/>
  <c r="BY560" i="97" s="1"/>
  <c r="BY565" i="97" s="1"/>
  <c r="BZ560" i="97" s="1"/>
  <c r="BZ565" i="97" s="1"/>
  <c r="CA560" i="97" s="1"/>
  <c r="CA565" i="97" s="1"/>
  <c r="CB560" i="97" s="1"/>
  <c r="CB565" i="97" s="1"/>
  <c r="CC560" i="97" s="1"/>
  <c r="CC565" i="97" s="1"/>
  <c r="CD560" i="97" s="1"/>
  <c r="CD565" i="97" s="1"/>
  <c r="CE560" i="97" s="1"/>
  <c r="CE565" i="97" s="1"/>
  <c r="CF560" i="97" s="1"/>
  <c r="CF565" i="97" s="1"/>
  <c r="CG560" i="97" s="1"/>
  <c r="CG565" i="97" s="1"/>
  <c r="CH560" i="97" s="1"/>
  <c r="CH565" i="97" s="1"/>
  <c r="CI560" i="97" s="1"/>
  <c r="CI565" i="97" s="1"/>
  <c r="E523" i="97"/>
  <c r="F518" i="97" s="1"/>
  <c r="F523" i="97" s="1"/>
  <c r="G518" i="97" s="1"/>
  <c r="G523" i="97" s="1"/>
  <c r="H518" i="97" s="1"/>
  <c r="H523" i="97" s="1"/>
  <c r="I518" i="97" s="1"/>
  <c r="I523" i="97" s="1"/>
  <c r="J518" i="97" s="1"/>
  <c r="J523" i="97" s="1"/>
  <c r="K518" i="97" s="1"/>
  <c r="K523" i="97" s="1"/>
  <c r="L518" i="97" s="1"/>
  <c r="L523" i="97" s="1"/>
  <c r="M518" i="97" s="1"/>
  <c r="M523" i="97" s="1"/>
  <c r="N518" i="97" s="1"/>
  <c r="N523" i="97" s="1"/>
  <c r="O518" i="97" s="1"/>
  <c r="O523" i="97" s="1"/>
  <c r="P518" i="97" s="1"/>
  <c r="P523" i="97" s="1"/>
  <c r="Q518" i="97" s="1"/>
  <c r="Q523" i="97" s="1"/>
  <c r="R518" i="97" s="1"/>
  <c r="R523" i="97" s="1"/>
  <c r="S518" i="97" s="1"/>
  <c r="S523" i="97" s="1"/>
  <c r="T518" i="97" s="1"/>
  <c r="T523" i="97" s="1"/>
  <c r="U518" i="97" s="1"/>
  <c r="U523" i="97" s="1"/>
  <c r="V518" i="97" s="1"/>
  <c r="V523" i="97" s="1"/>
  <c r="W518" i="97" s="1"/>
  <c r="W523" i="97" s="1"/>
  <c r="X518" i="97" s="1"/>
  <c r="X523" i="97" s="1"/>
  <c r="Y518" i="97" s="1"/>
  <c r="Y523" i="97" s="1"/>
  <c r="Z518" i="97" s="1"/>
  <c r="Z523" i="97" s="1"/>
  <c r="AA518" i="97" s="1"/>
  <c r="AA523" i="97" s="1"/>
  <c r="AB518" i="97" s="1"/>
  <c r="AB523" i="97" s="1"/>
  <c r="AC518" i="97" s="1"/>
  <c r="AC523" i="97" s="1"/>
  <c r="AD518" i="97" s="1"/>
  <c r="AD523" i="97" s="1"/>
  <c r="AE518" i="97" s="1"/>
  <c r="AE523" i="97" s="1"/>
  <c r="AF518" i="97" s="1"/>
  <c r="AF523" i="97" s="1"/>
  <c r="AG518" i="97" s="1"/>
  <c r="AG523" i="97" s="1"/>
  <c r="AH518" i="97" s="1"/>
  <c r="AH523" i="97" s="1"/>
  <c r="AI518" i="97" s="1"/>
  <c r="AI523" i="97" s="1"/>
  <c r="AJ518" i="97" s="1"/>
  <c r="AJ523" i="97" s="1"/>
  <c r="AK518" i="97" s="1"/>
  <c r="AK523" i="97" s="1"/>
  <c r="AL518" i="97" s="1"/>
  <c r="AL523" i="97" s="1"/>
  <c r="AM518" i="97" s="1"/>
  <c r="AM523" i="97" s="1"/>
  <c r="AN518" i="97" s="1"/>
  <c r="AN523" i="97" s="1"/>
  <c r="AO518" i="97" s="1"/>
  <c r="AO523" i="97" s="1"/>
  <c r="AP518" i="97" s="1"/>
  <c r="AP523" i="97" s="1"/>
  <c r="AQ518" i="97" s="1"/>
  <c r="AQ523" i="97" s="1"/>
  <c r="AR518" i="97" s="1"/>
  <c r="AR523" i="97" s="1"/>
  <c r="AS518" i="97" s="1"/>
  <c r="AS523" i="97" s="1"/>
  <c r="AT518" i="97" s="1"/>
  <c r="AT523" i="97" s="1"/>
  <c r="AU518" i="97" s="1"/>
  <c r="AU523" i="97" s="1"/>
  <c r="AV518" i="97" s="1"/>
  <c r="AV523" i="97" s="1"/>
  <c r="AW518" i="97" s="1"/>
  <c r="AW523" i="97" s="1"/>
  <c r="AX518" i="97" s="1"/>
  <c r="AX523" i="97" s="1"/>
  <c r="AY518" i="97" s="1"/>
  <c r="AY523" i="97" s="1"/>
  <c r="AZ518" i="97" s="1"/>
  <c r="AZ523" i="97" s="1"/>
  <c r="BA518" i="97" s="1"/>
  <c r="BA523" i="97" s="1"/>
  <c r="BB518" i="97" s="1"/>
  <c r="BB523" i="97" s="1"/>
  <c r="BC518" i="97" s="1"/>
  <c r="BC523" i="97" s="1"/>
  <c r="BD518" i="97" s="1"/>
  <c r="BD523" i="97" s="1"/>
  <c r="BE518" i="97" s="1"/>
  <c r="BE523" i="97" s="1"/>
  <c r="BF518" i="97" s="1"/>
  <c r="BF523" i="97" s="1"/>
  <c r="BG518" i="97" s="1"/>
  <c r="BG523" i="97" s="1"/>
  <c r="BH518" i="97" s="1"/>
  <c r="BH523" i="97" s="1"/>
  <c r="BI518" i="97" s="1"/>
  <c r="BI523" i="97" s="1"/>
  <c r="BJ518" i="97" s="1"/>
  <c r="BJ523" i="97" s="1"/>
  <c r="BK518" i="97" s="1"/>
  <c r="BK523" i="97" s="1"/>
  <c r="BL518" i="97" s="1"/>
  <c r="BL523" i="97" s="1"/>
  <c r="BM518" i="97" s="1"/>
  <c r="BM523" i="97" s="1"/>
  <c r="BN518" i="97" s="1"/>
  <c r="BN523" i="97" s="1"/>
  <c r="BO518" i="97" s="1"/>
  <c r="BO523" i="97" s="1"/>
  <c r="BP518" i="97" s="1"/>
  <c r="BP523" i="97" s="1"/>
  <c r="BQ518" i="97" s="1"/>
  <c r="BQ523" i="97" s="1"/>
  <c r="BR518" i="97" s="1"/>
  <c r="BR523" i="97" s="1"/>
  <c r="BS518" i="97" s="1"/>
  <c r="BS523" i="97" s="1"/>
  <c r="BT518" i="97" s="1"/>
  <c r="BT523" i="97" s="1"/>
  <c r="BU518" i="97" s="1"/>
  <c r="BU523" i="97" s="1"/>
  <c r="BV518" i="97" s="1"/>
  <c r="BV523" i="97" s="1"/>
  <c r="BW518" i="97" s="1"/>
  <c r="BW523" i="97" s="1"/>
  <c r="BX518" i="97" s="1"/>
  <c r="BX523" i="97" s="1"/>
  <c r="BY518" i="97" s="1"/>
  <c r="BY523" i="97" s="1"/>
  <c r="BZ518" i="97" s="1"/>
  <c r="BZ523" i="97" s="1"/>
  <c r="CA518" i="97" s="1"/>
  <c r="CA523" i="97" s="1"/>
  <c r="CB518" i="97" s="1"/>
  <c r="CB523" i="97" s="1"/>
  <c r="CC518" i="97" s="1"/>
  <c r="CC523" i="97" s="1"/>
  <c r="CD518" i="97" s="1"/>
  <c r="CD523" i="97" s="1"/>
  <c r="CE518" i="97" s="1"/>
  <c r="CE523" i="97" s="1"/>
  <c r="CF518" i="97" s="1"/>
  <c r="CF523" i="97" s="1"/>
  <c r="CG518" i="97" s="1"/>
  <c r="CG523" i="97" s="1"/>
  <c r="CH518" i="97" s="1"/>
  <c r="CH523" i="97" s="1"/>
  <c r="CI518" i="97" s="1"/>
  <c r="CI523" i="97" s="1"/>
  <c r="CJ518" i="97" s="1"/>
  <c r="CJ523" i="97" s="1"/>
  <c r="E410" i="97"/>
  <c r="F404" i="97" s="1"/>
  <c r="E297" i="97"/>
  <c r="F291" i="97" s="1"/>
  <c r="F297" i="97" s="1"/>
  <c r="G291" i="97" s="1"/>
  <c r="E276" i="97"/>
  <c r="F268" i="97" s="1"/>
  <c r="F276" i="97" s="1"/>
  <c r="G268" i="97" s="1"/>
  <c r="G276" i="97" s="1"/>
  <c r="H268" i="97" s="1"/>
  <c r="H276" i="97" s="1"/>
  <c r="I268" i="97" s="1"/>
  <c r="I276" i="97" s="1"/>
  <c r="J268" i="97" s="1"/>
  <c r="J276" i="97" s="1"/>
  <c r="K268" i="97" s="1"/>
  <c r="K276" i="97" s="1"/>
  <c r="L268" i="97" s="1"/>
  <c r="L276" i="97" s="1"/>
  <c r="M268" i="97" s="1"/>
  <c r="M276" i="97" s="1"/>
  <c r="N268" i="97" s="1"/>
  <c r="N276" i="97" s="1"/>
  <c r="O268" i="97" s="1"/>
  <c r="O276" i="97" s="1"/>
  <c r="P268" i="97" s="1"/>
  <c r="P276" i="97" s="1"/>
  <c r="Q268" i="97" s="1"/>
  <c r="Q276" i="97" s="1"/>
  <c r="R268" i="97" s="1"/>
  <c r="R276" i="97" s="1"/>
  <c r="S268" i="97" s="1"/>
  <c r="S276" i="97" s="1"/>
  <c r="T268" i="97" s="1"/>
  <c r="T276" i="97" s="1"/>
  <c r="U268" i="97" s="1"/>
  <c r="U276" i="97" s="1"/>
  <c r="V268" i="97" s="1"/>
  <c r="V276" i="97" s="1"/>
  <c r="W268" i="97" s="1"/>
  <c r="W276" i="97" s="1"/>
  <c r="X268" i="97" s="1"/>
  <c r="X276" i="97" s="1"/>
  <c r="Y268" i="97" s="1"/>
  <c r="Y276" i="97" s="1"/>
  <c r="Z268" i="97" s="1"/>
  <c r="Z276" i="97" s="1"/>
  <c r="AA268" i="97" s="1"/>
  <c r="AA276" i="97" s="1"/>
  <c r="AB268" i="97" s="1"/>
  <c r="AB276" i="97" s="1"/>
  <c r="AC268" i="97" s="1"/>
  <c r="AC276" i="97" s="1"/>
  <c r="AD268" i="97" s="1"/>
  <c r="AD276" i="97" s="1"/>
  <c r="AE268" i="97" s="1"/>
  <c r="AE276" i="97" s="1"/>
  <c r="AF268" i="97" s="1"/>
  <c r="AF276" i="97" s="1"/>
  <c r="AG268" i="97" s="1"/>
  <c r="AG276" i="97" s="1"/>
  <c r="AH268" i="97" s="1"/>
  <c r="AH276" i="97" s="1"/>
  <c r="AI268" i="97" s="1"/>
  <c r="AI276" i="97" s="1"/>
  <c r="AJ268" i="97" s="1"/>
  <c r="AJ276" i="97" s="1"/>
  <c r="AK268" i="97" s="1"/>
  <c r="AK276" i="97" s="1"/>
  <c r="AL268" i="97" s="1"/>
  <c r="AL276" i="97" s="1"/>
  <c r="AM268" i="97" s="1"/>
  <c r="AM276" i="97" s="1"/>
  <c r="AN268" i="97" s="1"/>
  <c r="AN276" i="97" s="1"/>
  <c r="AO268" i="97" s="1"/>
  <c r="AO276" i="97" s="1"/>
  <c r="AP268" i="97" s="1"/>
  <c r="AP276" i="97" s="1"/>
  <c r="AQ268" i="97" s="1"/>
  <c r="AQ276" i="97" s="1"/>
  <c r="AR268" i="97" s="1"/>
  <c r="AR276" i="97" s="1"/>
  <c r="AS268" i="97" s="1"/>
  <c r="AS276" i="97" s="1"/>
  <c r="AT268" i="97" s="1"/>
  <c r="AT276" i="97" s="1"/>
  <c r="AU268" i="97" s="1"/>
  <c r="AU276" i="97" s="1"/>
  <c r="AV268" i="97" s="1"/>
  <c r="AV276" i="97" s="1"/>
  <c r="AW268" i="97" s="1"/>
  <c r="AW276" i="97" s="1"/>
  <c r="AX268" i="97" s="1"/>
  <c r="AX276" i="97" s="1"/>
  <c r="AY268" i="97" s="1"/>
  <c r="AY276" i="97" s="1"/>
  <c r="AZ268" i="97" s="1"/>
  <c r="AZ276" i="97" s="1"/>
  <c r="BA268" i="97" s="1"/>
  <c r="BA276" i="97" s="1"/>
  <c r="BB268" i="97" s="1"/>
  <c r="BB276" i="97" s="1"/>
  <c r="BC268" i="97" s="1"/>
  <c r="BC276" i="97" s="1"/>
  <c r="BD268" i="97" s="1"/>
  <c r="BD276" i="97" s="1"/>
  <c r="BE268" i="97" s="1"/>
  <c r="BE276" i="97" s="1"/>
  <c r="BF268" i="97" s="1"/>
  <c r="BF276" i="97" s="1"/>
  <c r="BG268" i="97" s="1"/>
  <c r="BG276" i="97" s="1"/>
  <c r="BH268" i="97" s="1"/>
  <c r="BH276" i="97" s="1"/>
  <c r="BI268" i="97" s="1"/>
  <c r="BI276" i="97" s="1"/>
  <c r="BJ268" i="97" s="1"/>
  <c r="BJ276" i="97" s="1"/>
  <c r="BK268" i="97" s="1"/>
  <c r="BK276" i="97" s="1"/>
  <c r="BL268" i="97" s="1"/>
  <c r="BL276" i="97" s="1"/>
  <c r="BM268" i="97" s="1"/>
  <c r="BM276" i="97" s="1"/>
  <c r="BN268" i="97" s="1"/>
  <c r="BN276" i="97" s="1"/>
  <c r="BO268" i="97" s="1"/>
  <c r="BO276" i="97" s="1"/>
  <c r="BP268" i="97" s="1"/>
  <c r="BP276" i="97" s="1"/>
  <c r="BQ268" i="97" s="1"/>
  <c r="BQ276" i="97" s="1"/>
  <c r="BR268" i="97" s="1"/>
  <c r="BR276" i="97" s="1"/>
  <c r="BS268" i="97" s="1"/>
  <c r="BS276" i="97" s="1"/>
  <c r="BT268" i="97" s="1"/>
  <c r="BT276" i="97" s="1"/>
  <c r="BU268" i="97" s="1"/>
  <c r="BU276" i="97" s="1"/>
  <c r="BV268" i="97" s="1"/>
  <c r="BV276" i="97" s="1"/>
  <c r="BW268" i="97" s="1"/>
  <c r="BW276" i="97" s="1"/>
  <c r="BX268" i="97" s="1"/>
  <c r="BX276" i="97" s="1"/>
  <c r="BY268" i="97" s="1"/>
  <c r="BY276" i="97" s="1"/>
  <c r="BZ268" i="97" s="1"/>
  <c r="BZ276" i="97" s="1"/>
  <c r="CA268" i="97" s="1"/>
  <c r="CA276" i="97" s="1"/>
  <c r="CB268" i="97" s="1"/>
  <c r="CB276" i="97" s="1"/>
  <c r="CC268" i="97" s="1"/>
  <c r="CC276" i="97" s="1"/>
  <c r="CD268" i="97" s="1"/>
  <c r="CD276" i="97" s="1"/>
  <c r="CE268" i="97" s="1"/>
  <c r="CE276" i="97" s="1"/>
  <c r="CF268" i="97" s="1"/>
  <c r="CF276" i="97" s="1"/>
  <c r="CG268" i="97" s="1"/>
  <c r="CG276" i="97" s="1"/>
  <c r="CH268" i="97" s="1"/>
  <c r="CH276" i="97" s="1"/>
  <c r="CI268" i="97" s="1"/>
  <c r="CI276" i="97" s="1"/>
  <c r="E133" i="97"/>
  <c r="F126" i="97" s="1"/>
  <c r="F133" i="97" s="1"/>
  <c r="G126" i="97" s="1"/>
  <c r="G133" i="97" s="1"/>
  <c r="H126" i="97" s="1"/>
  <c r="H133" i="97" s="1"/>
  <c r="I126" i="97" s="1"/>
  <c r="I133" i="97" s="1"/>
  <c r="J126" i="97" s="1"/>
  <c r="J133" i="97" s="1"/>
  <c r="K126" i="97" s="1"/>
  <c r="K133" i="97" s="1"/>
  <c r="L126" i="97" s="1"/>
  <c r="L133" i="97" s="1"/>
  <c r="M126" i="97" s="1"/>
  <c r="M133" i="97" s="1"/>
  <c r="N126" i="97" s="1"/>
  <c r="N133" i="97" s="1"/>
  <c r="O126" i="97" s="1"/>
  <c r="O133" i="97" s="1"/>
  <c r="P126" i="97" s="1"/>
  <c r="P133" i="97" s="1"/>
  <c r="Q126" i="97" s="1"/>
  <c r="Q133" i="97" s="1"/>
  <c r="R126" i="97" s="1"/>
  <c r="R133" i="97" s="1"/>
  <c r="S126" i="97" s="1"/>
  <c r="S133" i="97" s="1"/>
  <c r="T126" i="97" s="1"/>
  <c r="T133" i="97" s="1"/>
  <c r="U126" i="97" s="1"/>
  <c r="U133" i="97" s="1"/>
  <c r="V126" i="97" s="1"/>
  <c r="V133" i="97" s="1"/>
  <c r="W126" i="97" s="1"/>
  <c r="W133" i="97" s="1"/>
  <c r="X126" i="97" s="1"/>
  <c r="X133" i="97" s="1"/>
  <c r="Y126" i="97" s="1"/>
  <c r="Y133" i="97" s="1"/>
  <c r="Z126" i="97" s="1"/>
  <c r="Z133" i="97" s="1"/>
  <c r="AA126" i="97" s="1"/>
  <c r="AA133" i="97" s="1"/>
  <c r="AB126" i="97" s="1"/>
  <c r="AB133" i="97" s="1"/>
  <c r="AC126" i="97" s="1"/>
  <c r="AC133" i="97" s="1"/>
  <c r="AD126" i="97" s="1"/>
  <c r="AD133" i="97" s="1"/>
  <c r="AE126" i="97" s="1"/>
  <c r="AE133" i="97" s="1"/>
  <c r="AF126" i="97" s="1"/>
  <c r="AF133" i="97" s="1"/>
  <c r="AG126" i="97" s="1"/>
  <c r="AG133" i="97" s="1"/>
  <c r="AH126" i="97" s="1"/>
  <c r="AH133" i="97" s="1"/>
  <c r="AI126" i="97" s="1"/>
  <c r="AI133" i="97" s="1"/>
  <c r="AJ126" i="97" s="1"/>
  <c r="AJ133" i="97" s="1"/>
  <c r="AK126" i="97" s="1"/>
  <c r="AK133" i="97" s="1"/>
  <c r="AL126" i="97" s="1"/>
  <c r="AL133" i="97" s="1"/>
  <c r="AM126" i="97" s="1"/>
  <c r="AM133" i="97" s="1"/>
  <c r="AN126" i="97" s="1"/>
  <c r="AN133" i="97" s="1"/>
  <c r="AO126" i="97" s="1"/>
  <c r="AO133" i="97" s="1"/>
  <c r="AP126" i="97" s="1"/>
  <c r="AP133" i="97" s="1"/>
  <c r="AQ126" i="97" s="1"/>
  <c r="AQ133" i="97" s="1"/>
  <c r="AR126" i="97" s="1"/>
  <c r="AR133" i="97" s="1"/>
  <c r="AS126" i="97" s="1"/>
  <c r="AS133" i="97" s="1"/>
  <c r="AT126" i="97" s="1"/>
  <c r="AT133" i="97" s="1"/>
  <c r="AU126" i="97" s="1"/>
  <c r="AU133" i="97" s="1"/>
  <c r="AV126" i="97" s="1"/>
  <c r="AV133" i="97" s="1"/>
  <c r="AW126" i="97" s="1"/>
  <c r="AW133" i="97" s="1"/>
  <c r="AX126" i="97" s="1"/>
  <c r="AX133" i="97" s="1"/>
  <c r="AY126" i="97" s="1"/>
  <c r="AY133" i="97" s="1"/>
  <c r="AZ126" i="97" s="1"/>
  <c r="AZ133" i="97" s="1"/>
  <c r="BA126" i="97" s="1"/>
  <c r="BA133" i="97" s="1"/>
  <c r="BB126" i="97" s="1"/>
  <c r="BB133" i="97" s="1"/>
  <c r="BC126" i="97" s="1"/>
  <c r="BC133" i="97" s="1"/>
  <c r="BD126" i="97" s="1"/>
  <c r="BD133" i="97" s="1"/>
  <c r="BE126" i="97" s="1"/>
  <c r="BE133" i="97" s="1"/>
  <c r="BF126" i="97" s="1"/>
  <c r="BF133" i="97" s="1"/>
  <c r="BG126" i="97" s="1"/>
  <c r="BG133" i="97" s="1"/>
  <c r="BH126" i="97" s="1"/>
  <c r="BH133" i="97" s="1"/>
  <c r="BI126" i="97" s="1"/>
  <c r="BI133" i="97" s="1"/>
  <c r="BJ126" i="97" s="1"/>
  <c r="BJ133" i="97" s="1"/>
  <c r="BK126" i="97" s="1"/>
  <c r="BK133" i="97" s="1"/>
  <c r="BL126" i="97" s="1"/>
  <c r="BL133" i="97" s="1"/>
  <c r="BM126" i="97" s="1"/>
  <c r="BM133" i="97" s="1"/>
  <c r="BN126" i="97" s="1"/>
  <c r="BN133" i="97" s="1"/>
  <c r="BO126" i="97" s="1"/>
  <c r="BO133" i="97" s="1"/>
  <c r="BP126" i="97" s="1"/>
  <c r="BP133" i="97" s="1"/>
  <c r="BQ126" i="97" s="1"/>
  <c r="BQ133" i="97" s="1"/>
  <c r="BR126" i="97" s="1"/>
  <c r="BR133" i="97" s="1"/>
  <c r="BS126" i="97" s="1"/>
  <c r="BS133" i="97" s="1"/>
  <c r="BT126" i="97" s="1"/>
  <c r="BT133" i="97" s="1"/>
  <c r="BU126" i="97" s="1"/>
  <c r="BU133" i="97" s="1"/>
  <c r="BV126" i="97" s="1"/>
  <c r="BV133" i="97" s="1"/>
  <c r="BW126" i="97" s="1"/>
  <c r="BW133" i="97" s="1"/>
  <c r="BX126" i="97" s="1"/>
  <c r="BX133" i="97" s="1"/>
  <c r="BY126" i="97" s="1"/>
  <c r="BY133" i="97" s="1"/>
  <c r="BZ126" i="97" s="1"/>
  <c r="BZ133" i="97" s="1"/>
  <c r="CA126" i="97" s="1"/>
  <c r="CA133" i="97" s="1"/>
  <c r="CB126" i="97" s="1"/>
  <c r="CB133" i="97" s="1"/>
  <c r="CC126" i="97" s="1"/>
  <c r="CC133" i="97" s="1"/>
  <c r="CD126" i="97" s="1"/>
  <c r="CD133" i="97" s="1"/>
  <c r="CE126" i="97" s="1"/>
  <c r="CE133" i="97" s="1"/>
  <c r="CF126" i="97" s="1"/>
  <c r="CF133" i="97" s="1"/>
  <c r="CG126" i="97" s="1"/>
  <c r="CG133" i="97" s="1"/>
  <c r="CH126" i="97" s="1"/>
  <c r="CH133" i="97" s="1"/>
  <c r="CI126" i="97" s="1"/>
  <c r="CI133" i="97" s="1"/>
  <c r="CJ126" i="97" s="1"/>
  <c r="CJ133" i="97" s="1"/>
  <c r="E55" i="97"/>
  <c r="F48" i="97" s="1"/>
  <c r="E24" i="97"/>
  <c r="F18" i="97" s="1"/>
  <c r="F24" i="97" s="1"/>
  <c r="G18" i="97" s="1"/>
  <c r="G24" i="97" s="1"/>
  <c r="H18" i="97" s="1"/>
  <c r="H24" i="97" s="1"/>
  <c r="I18" i="97" s="1"/>
  <c r="I24" i="97" s="1"/>
  <c r="J18" i="97" s="1"/>
  <c r="J24" i="97" s="1"/>
  <c r="K18" i="97" s="1"/>
  <c r="K24" i="97" s="1"/>
  <c r="L18" i="97" s="1"/>
  <c r="L24" i="97" s="1"/>
  <c r="M18" i="97" s="1"/>
  <c r="M24" i="97" s="1"/>
  <c r="N18" i="97" s="1"/>
  <c r="N24" i="97" s="1"/>
  <c r="O18" i="97" s="1"/>
  <c r="O24" i="97" s="1"/>
  <c r="P18" i="97" s="1"/>
  <c r="P24" i="97" s="1"/>
  <c r="Q18" i="97" s="1"/>
  <c r="Q24" i="97" s="1"/>
  <c r="R18" i="97" s="1"/>
  <c r="R24" i="97" s="1"/>
  <c r="S18" i="97" s="1"/>
  <c r="S24" i="97" s="1"/>
  <c r="T18" i="97" s="1"/>
  <c r="T24" i="97" s="1"/>
  <c r="U18" i="97" s="1"/>
  <c r="U24" i="97" s="1"/>
  <c r="V18" i="97" s="1"/>
  <c r="V24" i="97" s="1"/>
  <c r="W18" i="97" s="1"/>
  <c r="W24" i="97" s="1"/>
  <c r="X18" i="97" s="1"/>
  <c r="X24" i="97" s="1"/>
  <c r="Y18" i="97" s="1"/>
  <c r="Y24" i="97" s="1"/>
  <c r="Z18" i="97" s="1"/>
  <c r="Z24" i="97" s="1"/>
  <c r="AA18" i="97" s="1"/>
  <c r="AA24" i="97" s="1"/>
  <c r="AB18" i="97" s="1"/>
  <c r="AB24" i="97" s="1"/>
  <c r="AC18" i="97" s="1"/>
  <c r="AC24" i="97" s="1"/>
  <c r="AD18" i="97" s="1"/>
  <c r="AD24" i="97" s="1"/>
  <c r="AE18" i="97" s="1"/>
  <c r="AE24" i="97" s="1"/>
  <c r="AF18" i="97" s="1"/>
  <c r="AF24" i="97" s="1"/>
  <c r="AG18" i="97" s="1"/>
  <c r="AG24" i="97" s="1"/>
  <c r="AH18" i="97" s="1"/>
  <c r="AH24" i="97" s="1"/>
  <c r="AI18" i="97" s="1"/>
  <c r="AI24" i="97" s="1"/>
  <c r="AJ18" i="97" s="1"/>
  <c r="AJ24" i="97" s="1"/>
  <c r="AK18" i="97" s="1"/>
  <c r="AK24" i="97" s="1"/>
  <c r="AL18" i="97" s="1"/>
  <c r="AL24" i="97" s="1"/>
  <c r="AM18" i="97" s="1"/>
  <c r="AM24" i="97" s="1"/>
  <c r="AN18" i="97" s="1"/>
  <c r="AN24" i="97" s="1"/>
  <c r="AO18" i="97" s="1"/>
  <c r="AO24" i="97" s="1"/>
  <c r="AP18" i="97" s="1"/>
  <c r="AP24" i="97" s="1"/>
  <c r="AQ18" i="97" s="1"/>
  <c r="AQ24" i="97" s="1"/>
  <c r="AR18" i="97" s="1"/>
  <c r="AR24" i="97" s="1"/>
  <c r="AS18" i="97" s="1"/>
  <c r="AS24" i="97" s="1"/>
  <c r="AT18" i="97" s="1"/>
  <c r="AT24" i="97" s="1"/>
  <c r="AU18" i="97" s="1"/>
  <c r="AU24" i="97" s="1"/>
  <c r="AV18" i="97" s="1"/>
  <c r="AV24" i="97" s="1"/>
  <c r="AW18" i="97" s="1"/>
  <c r="AW24" i="97" s="1"/>
  <c r="AX18" i="97" s="1"/>
  <c r="AX24" i="97" s="1"/>
  <c r="AY18" i="97" s="1"/>
  <c r="AY24" i="97" s="1"/>
  <c r="AZ18" i="97" s="1"/>
  <c r="AZ24" i="97" s="1"/>
  <c r="BA18" i="97" s="1"/>
  <c r="BA24" i="97" s="1"/>
  <c r="BB18" i="97" s="1"/>
  <c r="BB24" i="97" s="1"/>
  <c r="BC18" i="97" s="1"/>
  <c r="BC24" i="97" s="1"/>
  <c r="BD18" i="97" s="1"/>
  <c r="BD24" i="97" s="1"/>
  <c r="BE18" i="97" s="1"/>
  <c r="BE24" i="97" s="1"/>
  <c r="BF18" i="97" s="1"/>
  <c r="BF24" i="97" s="1"/>
  <c r="BG18" i="97" s="1"/>
  <c r="BG24" i="97" s="1"/>
  <c r="BH18" i="97" s="1"/>
  <c r="BH24" i="97" s="1"/>
  <c r="BI18" i="97" s="1"/>
  <c r="BI24" i="97" s="1"/>
  <c r="BJ18" i="97" s="1"/>
  <c r="BJ24" i="97" s="1"/>
  <c r="BK18" i="97" s="1"/>
  <c r="BK24" i="97" s="1"/>
  <c r="BL18" i="97" s="1"/>
  <c r="BL24" i="97" s="1"/>
  <c r="BM18" i="97" s="1"/>
  <c r="BM24" i="97" s="1"/>
  <c r="BN18" i="97" s="1"/>
  <c r="BN24" i="97" s="1"/>
  <c r="BO18" i="97" s="1"/>
  <c r="BO24" i="97" s="1"/>
  <c r="BP18" i="97" s="1"/>
  <c r="BP24" i="97" s="1"/>
  <c r="BQ18" i="97" s="1"/>
  <c r="BQ24" i="97" s="1"/>
  <c r="BR18" i="97" s="1"/>
  <c r="BR24" i="97" s="1"/>
  <c r="BS18" i="97" s="1"/>
  <c r="BS24" i="97" s="1"/>
  <c r="BT18" i="97" s="1"/>
  <c r="BT24" i="97" s="1"/>
  <c r="BU18" i="97" s="1"/>
  <c r="BU24" i="97" s="1"/>
  <c r="BV18" i="97" s="1"/>
  <c r="BV24" i="97" s="1"/>
  <c r="BW18" i="97" s="1"/>
  <c r="BW24" i="97" s="1"/>
  <c r="BX18" i="97" s="1"/>
  <c r="BX24" i="97" s="1"/>
  <c r="BY18" i="97" s="1"/>
  <c r="BY24" i="97" s="1"/>
  <c r="BZ18" i="97" s="1"/>
  <c r="BZ24" i="97" s="1"/>
  <c r="CA18" i="97" s="1"/>
  <c r="CA24" i="97" s="1"/>
  <c r="CB18" i="97" s="1"/>
  <c r="CB24" i="97" s="1"/>
  <c r="CC18" i="97" s="1"/>
  <c r="CC24" i="97" s="1"/>
  <c r="CD18" i="97" s="1"/>
  <c r="CD24" i="97" s="1"/>
  <c r="CE18" i="97" s="1"/>
  <c r="CE24" i="97" s="1"/>
  <c r="CF18" i="97" s="1"/>
  <c r="CF24" i="97" s="1"/>
  <c r="CG18" i="97" s="1"/>
  <c r="CG24" i="97" s="1"/>
  <c r="CH18" i="97" s="1"/>
  <c r="CH24" i="97" s="1"/>
  <c r="CI18" i="97" s="1"/>
  <c r="CI24" i="97" s="1"/>
  <c r="CJ18" i="97" s="1"/>
  <c r="CJ24" i="97" s="1"/>
  <c r="CK18" i="97" s="1"/>
  <c r="CK24" i="97" s="1"/>
  <c r="CL18" i="97" s="1"/>
  <c r="CL24" i="97" s="1"/>
  <c r="CM18" i="97" s="1"/>
  <c r="CM24" i="97" s="1"/>
  <c r="CN18" i="97" s="1"/>
  <c r="CN24" i="97" s="1"/>
  <c r="CO18" i="97" s="1"/>
  <c r="CO24" i="97" s="1"/>
  <c r="CP18" i="97" s="1"/>
  <c r="CP24" i="97" s="1"/>
  <c r="CQ18" i="97" s="1"/>
  <c r="CQ24" i="97" s="1"/>
  <c r="CR18" i="97" s="1"/>
  <c r="CR24" i="97" s="1"/>
  <c r="CS18" i="97" s="1"/>
  <c r="CS24" i="97" s="1"/>
  <c r="CT18" i="97" s="1"/>
  <c r="CT24" i="97" s="1"/>
  <c r="CU18" i="97" s="1"/>
  <c r="CU24" i="97" s="1"/>
  <c r="CV18" i="97" s="1"/>
  <c r="CV24" i="97" s="1"/>
  <c r="CW18" i="97" s="1"/>
  <c r="CW24" i="97" s="1"/>
  <c r="CX18" i="97" s="1"/>
  <c r="CX24" i="97" s="1"/>
  <c r="CY18" i="97" s="1"/>
  <c r="CY24" i="97" s="1"/>
  <c r="E227" i="97"/>
  <c r="F220" i="97" s="1"/>
  <c r="F227" i="97" s="1"/>
  <c r="G220" i="97" s="1"/>
  <c r="G227" i="97" s="1"/>
  <c r="H220" i="97" s="1"/>
  <c r="H227" i="97" s="1"/>
  <c r="I220" i="97" s="1"/>
  <c r="I227" i="97" s="1"/>
  <c r="J220" i="97" s="1"/>
  <c r="J227" i="97" s="1"/>
  <c r="K220" i="97" s="1"/>
  <c r="K227" i="97" s="1"/>
  <c r="L220" i="97" s="1"/>
  <c r="L227" i="97" s="1"/>
  <c r="M220" i="97" s="1"/>
  <c r="M227" i="97" s="1"/>
  <c r="N220" i="97" s="1"/>
  <c r="N227" i="97" s="1"/>
  <c r="O220" i="97" s="1"/>
  <c r="O227" i="97" s="1"/>
  <c r="P220" i="97" s="1"/>
  <c r="P227" i="97" s="1"/>
  <c r="Q220" i="97" s="1"/>
  <c r="Q227" i="97" s="1"/>
  <c r="R220" i="97" s="1"/>
  <c r="R227" i="97" s="1"/>
  <c r="S220" i="97" s="1"/>
  <c r="S227" i="97" s="1"/>
  <c r="T220" i="97" s="1"/>
  <c r="T227" i="97" s="1"/>
  <c r="U220" i="97" s="1"/>
  <c r="U227" i="97" s="1"/>
  <c r="V220" i="97" s="1"/>
  <c r="V227" i="97" s="1"/>
  <c r="W220" i="97" s="1"/>
  <c r="W227" i="97" s="1"/>
  <c r="X220" i="97" s="1"/>
  <c r="X227" i="97" s="1"/>
  <c r="Y220" i="97" s="1"/>
  <c r="Y227" i="97" s="1"/>
  <c r="Z220" i="97" s="1"/>
  <c r="Z227" i="97" s="1"/>
  <c r="AA220" i="97" s="1"/>
  <c r="AA227" i="97" s="1"/>
  <c r="AB220" i="97" s="1"/>
  <c r="AB227" i="97" s="1"/>
  <c r="AC220" i="97" s="1"/>
  <c r="AC227" i="97" s="1"/>
  <c r="AD220" i="97" s="1"/>
  <c r="AD227" i="97" s="1"/>
  <c r="AE220" i="97" s="1"/>
  <c r="AE227" i="97" s="1"/>
  <c r="AF220" i="97" s="1"/>
  <c r="AF227" i="97" s="1"/>
  <c r="AG220" i="97" s="1"/>
  <c r="AG227" i="97" s="1"/>
  <c r="AH220" i="97" s="1"/>
  <c r="AH227" i="97" s="1"/>
  <c r="AI220" i="97" s="1"/>
  <c r="AI227" i="97" s="1"/>
  <c r="AJ220" i="97" s="1"/>
  <c r="AJ227" i="97" s="1"/>
  <c r="AK220" i="97" s="1"/>
  <c r="AK227" i="97" s="1"/>
  <c r="AL220" i="97" s="1"/>
  <c r="AL227" i="97" s="1"/>
  <c r="AM220" i="97" s="1"/>
  <c r="AM227" i="97" s="1"/>
  <c r="AN220" i="97" s="1"/>
  <c r="AN227" i="97" s="1"/>
  <c r="AO220" i="97" s="1"/>
  <c r="AO227" i="97" s="1"/>
  <c r="AP220" i="97" s="1"/>
  <c r="AP227" i="97" s="1"/>
  <c r="AQ220" i="97" s="1"/>
  <c r="AQ227" i="97" s="1"/>
  <c r="AR220" i="97" s="1"/>
  <c r="AR227" i="97" s="1"/>
  <c r="AS220" i="97" s="1"/>
  <c r="AS227" i="97" s="1"/>
  <c r="AT220" i="97" s="1"/>
  <c r="AT227" i="97" s="1"/>
  <c r="AU220" i="97" s="1"/>
  <c r="AU227" i="97" s="1"/>
  <c r="AV220" i="97" s="1"/>
  <c r="AV227" i="97" s="1"/>
  <c r="AW220" i="97" s="1"/>
  <c r="AW227" i="97" s="1"/>
  <c r="AX220" i="97" s="1"/>
  <c r="AX227" i="97" s="1"/>
  <c r="AY220" i="97" s="1"/>
  <c r="AY227" i="97" s="1"/>
  <c r="AZ220" i="97" s="1"/>
  <c r="AZ227" i="97" s="1"/>
  <c r="BA220" i="97" s="1"/>
  <c r="BA227" i="97" s="1"/>
  <c r="BB220" i="97" s="1"/>
  <c r="BB227" i="97" s="1"/>
  <c r="BC220" i="97" s="1"/>
  <c r="BC227" i="97" s="1"/>
  <c r="BD220" i="97" s="1"/>
  <c r="BD227" i="97" s="1"/>
  <c r="BE220" i="97" s="1"/>
  <c r="BE227" i="97" s="1"/>
  <c r="BF220" i="97" s="1"/>
  <c r="BF227" i="97" s="1"/>
  <c r="BG220" i="97" s="1"/>
  <c r="BG227" i="97" s="1"/>
  <c r="BH220" i="97" s="1"/>
  <c r="BH227" i="97" s="1"/>
  <c r="BI220" i="97" s="1"/>
  <c r="BI227" i="97" s="1"/>
  <c r="BJ220" i="97" s="1"/>
  <c r="BJ227" i="97" s="1"/>
  <c r="BK220" i="97" s="1"/>
  <c r="BK227" i="97" s="1"/>
  <c r="BL220" i="97" s="1"/>
  <c r="BL227" i="97" s="1"/>
  <c r="BM220" i="97" s="1"/>
  <c r="BM227" i="97" s="1"/>
  <c r="BN220" i="97" s="1"/>
  <c r="BN227" i="97" s="1"/>
  <c r="BO220" i="97" s="1"/>
  <c r="BO227" i="97" s="1"/>
  <c r="BP220" i="97" s="1"/>
  <c r="BP227" i="97" s="1"/>
  <c r="BQ220" i="97" s="1"/>
  <c r="BQ227" i="97" s="1"/>
  <c r="BR220" i="97" s="1"/>
  <c r="BR227" i="97" s="1"/>
  <c r="BS220" i="97" s="1"/>
  <c r="BS227" i="97" s="1"/>
  <c r="BT220" i="97" s="1"/>
  <c r="BT227" i="97" s="1"/>
  <c r="BU220" i="97" s="1"/>
  <c r="BU227" i="97" s="1"/>
  <c r="BV220" i="97" s="1"/>
  <c r="BV227" i="97" s="1"/>
  <c r="BW220" i="97" s="1"/>
  <c r="BW227" i="97" s="1"/>
  <c r="BX220" i="97" s="1"/>
  <c r="BX227" i="97" s="1"/>
  <c r="BY220" i="97" s="1"/>
  <c r="BY227" i="97" s="1"/>
  <c r="BZ220" i="97" s="1"/>
  <c r="BZ227" i="97" s="1"/>
  <c r="CA220" i="97" s="1"/>
  <c r="CA227" i="97" s="1"/>
  <c r="CB220" i="97" s="1"/>
  <c r="CB227" i="97" s="1"/>
  <c r="CC220" i="97" s="1"/>
  <c r="CC227" i="97" s="1"/>
  <c r="CD220" i="97" s="1"/>
  <c r="CD227" i="97" s="1"/>
  <c r="CE220" i="97" s="1"/>
  <c r="CE227" i="97" s="1"/>
  <c r="CF220" i="97" s="1"/>
  <c r="CF227" i="97" s="1"/>
  <c r="CG220" i="97" s="1"/>
  <c r="CG227" i="97" s="1"/>
  <c r="CH220" i="97" s="1"/>
  <c r="CH227" i="97" s="1"/>
  <c r="CI220" i="97" s="1"/>
  <c r="CI227" i="97" s="1"/>
  <c r="E172" i="97"/>
  <c r="F166" i="97" s="1"/>
  <c r="F172" i="97" s="1"/>
  <c r="G166" i="97" s="1"/>
  <c r="G172" i="97" s="1"/>
  <c r="H166" i="97" s="1"/>
  <c r="H172" i="97" s="1"/>
  <c r="I166" i="97" s="1"/>
  <c r="I172" i="97" s="1"/>
  <c r="J166" i="97" s="1"/>
  <c r="J172" i="97" s="1"/>
  <c r="K166" i="97" s="1"/>
  <c r="K172" i="97" s="1"/>
  <c r="L166" i="97" s="1"/>
  <c r="L172" i="97" s="1"/>
  <c r="M166" i="97" s="1"/>
  <c r="M172" i="97" s="1"/>
  <c r="N166" i="97" s="1"/>
  <c r="N172" i="97" s="1"/>
  <c r="O166" i="97" s="1"/>
  <c r="O172" i="97" s="1"/>
  <c r="P166" i="97" s="1"/>
  <c r="P172" i="97" s="1"/>
  <c r="Q166" i="97" s="1"/>
  <c r="Q172" i="97" s="1"/>
  <c r="R166" i="97" s="1"/>
  <c r="R172" i="97" s="1"/>
  <c r="S166" i="97" s="1"/>
  <c r="S172" i="97" s="1"/>
  <c r="T166" i="97" s="1"/>
  <c r="T172" i="97" s="1"/>
  <c r="U166" i="97" s="1"/>
  <c r="U172" i="97" s="1"/>
  <c r="V166" i="97" s="1"/>
  <c r="V172" i="97" s="1"/>
  <c r="W166" i="97" s="1"/>
  <c r="W172" i="97" s="1"/>
  <c r="X166" i="97" s="1"/>
  <c r="X172" i="97" s="1"/>
  <c r="Y166" i="97" s="1"/>
  <c r="Y172" i="97" s="1"/>
  <c r="Z166" i="97" s="1"/>
  <c r="Z172" i="97" s="1"/>
  <c r="AA166" i="97" s="1"/>
  <c r="AA172" i="97" s="1"/>
  <c r="AB166" i="97" s="1"/>
  <c r="AB172" i="97" s="1"/>
  <c r="AC166" i="97" s="1"/>
  <c r="AC172" i="97" s="1"/>
  <c r="AD166" i="97" s="1"/>
  <c r="AD172" i="97" s="1"/>
  <c r="AE166" i="97" s="1"/>
  <c r="AE172" i="97" s="1"/>
  <c r="AF166" i="97" s="1"/>
  <c r="AF172" i="97" s="1"/>
  <c r="AG166" i="97" s="1"/>
  <c r="AG172" i="97" s="1"/>
  <c r="AH166" i="97" s="1"/>
  <c r="AH172" i="97" s="1"/>
  <c r="AI166" i="97" s="1"/>
  <c r="AI172" i="97" s="1"/>
  <c r="AJ166" i="97" s="1"/>
  <c r="AJ172" i="97" s="1"/>
  <c r="AK166" i="97" s="1"/>
  <c r="AK172" i="97" s="1"/>
  <c r="AL166" i="97" s="1"/>
  <c r="AL172" i="97" s="1"/>
  <c r="AM166" i="97" s="1"/>
  <c r="AM172" i="97" s="1"/>
  <c r="AN166" i="97" s="1"/>
  <c r="AN172" i="97" s="1"/>
  <c r="AO166" i="97" s="1"/>
  <c r="AO172" i="97" s="1"/>
  <c r="AP166" i="97" s="1"/>
  <c r="AP172" i="97" s="1"/>
  <c r="AQ166" i="97" s="1"/>
  <c r="AQ172" i="97" s="1"/>
  <c r="AR166" i="97" s="1"/>
  <c r="AR172" i="97" s="1"/>
  <c r="AS166" i="97" s="1"/>
  <c r="AS172" i="97" s="1"/>
  <c r="AT166" i="97" s="1"/>
  <c r="AT172" i="97" s="1"/>
  <c r="AU166" i="97" s="1"/>
  <c r="AU172" i="97" s="1"/>
  <c r="AV166" i="97" s="1"/>
  <c r="AV172" i="97" s="1"/>
  <c r="AW166" i="97" s="1"/>
  <c r="AW172" i="97" s="1"/>
  <c r="AX166" i="97" s="1"/>
  <c r="AX172" i="97" s="1"/>
  <c r="AY166" i="97" s="1"/>
  <c r="AY172" i="97" s="1"/>
  <c r="AZ166" i="97" s="1"/>
  <c r="AZ172" i="97" s="1"/>
  <c r="BA166" i="97" s="1"/>
  <c r="BA172" i="97" s="1"/>
  <c r="BB166" i="97" s="1"/>
  <c r="BB172" i="97" s="1"/>
  <c r="BC166" i="97" s="1"/>
  <c r="BC172" i="97" s="1"/>
  <c r="BD166" i="97" s="1"/>
  <c r="BD172" i="97" s="1"/>
  <c r="BE166" i="97" s="1"/>
  <c r="BE172" i="97" s="1"/>
  <c r="BF166" i="97" s="1"/>
  <c r="BF172" i="97" s="1"/>
  <c r="BG166" i="97" s="1"/>
  <c r="BG172" i="97" s="1"/>
  <c r="BH166" i="97" s="1"/>
  <c r="BH172" i="97" s="1"/>
  <c r="BI166" i="97" s="1"/>
  <c r="BI172" i="97" s="1"/>
  <c r="BJ166" i="97" s="1"/>
  <c r="BJ172" i="97" s="1"/>
  <c r="BK166" i="97" s="1"/>
  <c r="BK172" i="97" s="1"/>
  <c r="BL166" i="97" s="1"/>
  <c r="BL172" i="97" s="1"/>
  <c r="BM166" i="97" s="1"/>
  <c r="BM172" i="97" s="1"/>
  <c r="BN166" i="97" s="1"/>
  <c r="BN172" i="97" s="1"/>
  <c r="BO166" i="97" s="1"/>
  <c r="BO172" i="97" s="1"/>
  <c r="BP166" i="97" s="1"/>
  <c r="BP172" i="97" s="1"/>
  <c r="BQ166" i="97" s="1"/>
  <c r="BQ172" i="97" s="1"/>
  <c r="BR166" i="97" s="1"/>
  <c r="BR172" i="97" s="1"/>
  <c r="BS166" i="97" s="1"/>
  <c r="BS172" i="97" s="1"/>
  <c r="BT166" i="97" s="1"/>
  <c r="BT172" i="97" s="1"/>
  <c r="BU166" i="97" s="1"/>
  <c r="BU172" i="97" s="1"/>
  <c r="BV166" i="97" s="1"/>
  <c r="BV172" i="97" s="1"/>
  <c r="BW166" i="97" s="1"/>
  <c r="BW172" i="97" s="1"/>
  <c r="BX166" i="97" s="1"/>
  <c r="BX172" i="97" s="1"/>
  <c r="BY166" i="97" s="1"/>
  <c r="BY172" i="97" s="1"/>
  <c r="BZ166" i="97" s="1"/>
  <c r="BZ172" i="97" s="1"/>
  <c r="CA166" i="97" s="1"/>
  <c r="CA172" i="97" s="1"/>
  <c r="CB166" i="97" s="1"/>
  <c r="CB172" i="97" s="1"/>
  <c r="CC166" i="97" s="1"/>
  <c r="CC172" i="97" s="1"/>
  <c r="CD166" i="97" s="1"/>
  <c r="CD172" i="97" s="1"/>
  <c r="CE166" i="97" s="1"/>
  <c r="CE172" i="97" s="1"/>
  <c r="CF166" i="97" s="1"/>
  <c r="CF172" i="97" s="1"/>
  <c r="CG166" i="97" s="1"/>
  <c r="CG172" i="97" s="1"/>
  <c r="CH166" i="97" s="1"/>
  <c r="CH172" i="97" s="1"/>
  <c r="CI166" i="97" s="1"/>
  <c r="CI172" i="97" s="1"/>
  <c r="E152" i="97"/>
  <c r="F146" i="97" s="1"/>
  <c r="E123" i="97"/>
  <c r="F116" i="97" s="1"/>
  <c r="F123" i="97" s="1"/>
  <c r="G116" i="97" s="1"/>
  <c r="E93" i="97"/>
  <c r="F86" i="97" s="1"/>
  <c r="F93" i="97" s="1"/>
  <c r="G86" i="97" s="1"/>
  <c r="G93" i="97" s="1"/>
  <c r="H86" i="97" s="1"/>
  <c r="H93" i="97" s="1"/>
  <c r="I86" i="97" s="1"/>
  <c r="I93" i="97" s="1"/>
  <c r="J86" i="97" s="1"/>
  <c r="J93" i="97" s="1"/>
  <c r="K86" i="97" s="1"/>
  <c r="K93" i="97" s="1"/>
  <c r="L86" i="97" s="1"/>
  <c r="L93" i="97" s="1"/>
  <c r="M86" i="97" s="1"/>
  <c r="M93" i="97" s="1"/>
  <c r="N86" i="97" s="1"/>
  <c r="N93" i="97" s="1"/>
  <c r="O86" i="97" s="1"/>
  <c r="O93" i="97" s="1"/>
  <c r="P86" i="97" s="1"/>
  <c r="P93" i="97" s="1"/>
  <c r="Q86" i="97" s="1"/>
  <c r="Q93" i="97" s="1"/>
  <c r="R86" i="97" s="1"/>
  <c r="R93" i="97" s="1"/>
  <c r="S86" i="97" s="1"/>
  <c r="S93" i="97" s="1"/>
  <c r="T86" i="97" s="1"/>
  <c r="T93" i="97" s="1"/>
  <c r="U86" i="97" s="1"/>
  <c r="U93" i="97" s="1"/>
  <c r="V86" i="97" s="1"/>
  <c r="V93" i="97" s="1"/>
  <c r="W86" i="97" s="1"/>
  <c r="W93" i="97" s="1"/>
  <c r="X86" i="97" s="1"/>
  <c r="X93" i="97" s="1"/>
  <c r="Y86" i="97" s="1"/>
  <c r="Y93" i="97" s="1"/>
  <c r="Z86" i="97" s="1"/>
  <c r="Z93" i="97" s="1"/>
  <c r="AA86" i="97" s="1"/>
  <c r="AA93" i="97" s="1"/>
  <c r="AB86" i="97" s="1"/>
  <c r="AB93" i="97" s="1"/>
  <c r="AC86" i="97" s="1"/>
  <c r="AC93" i="97" s="1"/>
  <c r="AD86" i="97" s="1"/>
  <c r="AD93" i="97" s="1"/>
  <c r="AE86" i="97" s="1"/>
  <c r="AE93" i="97" s="1"/>
  <c r="AF86" i="97" s="1"/>
  <c r="AF93" i="97" s="1"/>
  <c r="AG86" i="97" s="1"/>
  <c r="AG93" i="97" s="1"/>
  <c r="AH86" i="97" s="1"/>
  <c r="AH93" i="97" s="1"/>
  <c r="AI86" i="97" s="1"/>
  <c r="AI93" i="97" s="1"/>
  <c r="AJ86" i="97" s="1"/>
  <c r="AJ93" i="97" s="1"/>
  <c r="AK86" i="97" s="1"/>
  <c r="AK93" i="97" s="1"/>
  <c r="AL86" i="97" s="1"/>
  <c r="AL93" i="97" s="1"/>
  <c r="AM86" i="97" s="1"/>
  <c r="AM93" i="97" s="1"/>
  <c r="AN86" i="97" s="1"/>
  <c r="AN93" i="97" s="1"/>
  <c r="AO86" i="97" s="1"/>
  <c r="AO93" i="97" s="1"/>
  <c r="AP86" i="97" s="1"/>
  <c r="AP93" i="97" s="1"/>
  <c r="AQ86" i="97" s="1"/>
  <c r="AQ93" i="97" s="1"/>
  <c r="AR86" i="97" s="1"/>
  <c r="AR93" i="97" s="1"/>
  <c r="AS86" i="97" s="1"/>
  <c r="AS93" i="97" s="1"/>
  <c r="AT86" i="97" s="1"/>
  <c r="AT93" i="97" s="1"/>
  <c r="AU86" i="97" s="1"/>
  <c r="AU93" i="97" s="1"/>
  <c r="AV86" i="97" s="1"/>
  <c r="AV93" i="97" s="1"/>
  <c r="AW86" i="97" s="1"/>
  <c r="AW93" i="97" s="1"/>
  <c r="AX86" i="97" s="1"/>
  <c r="AX93" i="97" s="1"/>
  <c r="AY86" i="97" s="1"/>
  <c r="AY93" i="97" s="1"/>
  <c r="AZ86" i="97" s="1"/>
  <c r="AZ93" i="97" s="1"/>
  <c r="BA86" i="97" s="1"/>
  <c r="BA93" i="97" s="1"/>
  <c r="BB86" i="97" s="1"/>
  <c r="BB93" i="97" s="1"/>
  <c r="BC86" i="97" s="1"/>
  <c r="BC93" i="97" s="1"/>
  <c r="BD86" i="97" s="1"/>
  <c r="BD93" i="97" s="1"/>
  <c r="BE86" i="97" s="1"/>
  <c r="BE93" i="97" s="1"/>
  <c r="BF86" i="97" s="1"/>
  <c r="BF93" i="97" s="1"/>
  <c r="BG86" i="97" s="1"/>
  <c r="BG93" i="97" s="1"/>
  <c r="BH86" i="97" s="1"/>
  <c r="BH93" i="97" s="1"/>
  <c r="BI86" i="97" s="1"/>
  <c r="BI93" i="97" s="1"/>
  <c r="BJ86" i="97" s="1"/>
  <c r="BJ93" i="97" s="1"/>
  <c r="BK86" i="97" s="1"/>
  <c r="BK93" i="97" s="1"/>
  <c r="BL86" i="97" s="1"/>
  <c r="BL93" i="97" s="1"/>
  <c r="BM86" i="97" s="1"/>
  <c r="BM93" i="97" s="1"/>
  <c r="BN86" i="97" s="1"/>
  <c r="BN93" i="97" s="1"/>
  <c r="BO86" i="97" s="1"/>
  <c r="BO93" i="97" s="1"/>
  <c r="BP86" i="97" s="1"/>
  <c r="BP93" i="97" s="1"/>
  <c r="BQ86" i="97" s="1"/>
  <c r="BQ93" i="97" s="1"/>
  <c r="BR86" i="97" s="1"/>
  <c r="BR93" i="97" s="1"/>
  <c r="BS86" i="97" s="1"/>
  <c r="BS93" i="97" s="1"/>
  <c r="BT86" i="97" s="1"/>
  <c r="BT93" i="97" s="1"/>
  <c r="BU86" i="97" s="1"/>
  <c r="BU93" i="97" s="1"/>
  <c r="BV86" i="97" s="1"/>
  <c r="BV93" i="97" s="1"/>
  <c r="BW86" i="97" s="1"/>
  <c r="BW93" i="97" s="1"/>
  <c r="BX86" i="97" s="1"/>
  <c r="BX93" i="97" s="1"/>
  <c r="BY86" i="97" s="1"/>
  <c r="BY93" i="97" s="1"/>
  <c r="BZ86" i="97" s="1"/>
  <c r="BZ93" i="97" s="1"/>
  <c r="CA86" i="97" s="1"/>
  <c r="CA93" i="97" s="1"/>
  <c r="CB86" i="97" s="1"/>
  <c r="CB93" i="97" s="1"/>
  <c r="CC86" i="97" s="1"/>
  <c r="CC93" i="97" s="1"/>
  <c r="CD86" i="97" s="1"/>
  <c r="CD93" i="97" s="1"/>
  <c r="CE86" i="97" s="1"/>
  <c r="CE93" i="97" s="1"/>
  <c r="CF86" i="97" s="1"/>
  <c r="CF93" i="97" s="1"/>
  <c r="CG86" i="97" s="1"/>
  <c r="CG93" i="97" s="1"/>
  <c r="CH86" i="97" s="1"/>
  <c r="CH93" i="97" s="1"/>
  <c r="CI86" i="97" s="1"/>
  <c r="CI93" i="97" s="1"/>
  <c r="CJ86" i="97" s="1"/>
  <c r="CJ93" i="97" s="1"/>
  <c r="E45" i="97"/>
  <c r="F38" i="97" s="1"/>
  <c r="F45" i="97" s="1"/>
  <c r="G38" i="97" s="1"/>
  <c r="G45" i="97" s="1"/>
  <c r="H38" i="97" s="1"/>
  <c r="H45" i="97" s="1"/>
  <c r="I38" i="97" s="1"/>
  <c r="I45" i="97" s="1"/>
  <c r="J38" i="97" s="1"/>
  <c r="J45" i="97" s="1"/>
  <c r="K38" i="97" s="1"/>
  <c r="K45" i="97" s="1"/>
  <c r="L38" i="97" s="1"/>
  <c r="L45" i="97" s="1"/>
  <c r="M38" i="97" s="1"/>
  <c r="M45" i="97" s="1"/>
  <c r="N38" i="97" s="1"/>
  <c r="N45" i="97" s="1"/>
  <c r="O38" i="97" s="1"/>
  <c r="O45" i="97" s="1"/>
  <c r="P38" i="97" s="1"/>
  <c r="P45" i="97" s="1"/>
  <c r="Q38" i="97" s="1"/>
  <c r="Q45" i="97" s="1"/>
  <c r="R38" i="97" s="1"/>
  <c r="R45" i="97" s="1"/>
  <c r="S38" i="97" s="1"/>
  <c r="S45" i="97" s="1"/>
  <c r="T38" i="97" s="1"/>
  <c r="T45" i="97" s="1"/>
  <c r="U38" i="97" s="1"/>
  <c r="U45" i="97" s="1"/>
  <c r="V38" i="97" s="1"/>
  <c r="V45" i="97" s="1"/>
  <c r="W38" i="97" s="1"/>
  <c r="W45" i="97" s="1"/>
  <c r="X38" i="97" s="1"/>
  <c r="X45" i="97" s="1"/>
  <c r="Y38" i="97" s="1"/>
  <c r="Y45" i="97" s="1"/>
  <c r="Z38" i="97" s="1"/>
  <c r="Z45" i="97" s="1"/>
  <c r="AA38" i="97" s="1"/>
  <c r="AA45" i="97" s="1"/>
  <c r="AB38" i="97" s="1"/>
  <c r="AB45" i="97" s="1"/>
  <c r="AC38" i="97" s="1"/>
  <c r="AC45" i="97" s="1"/>
  <c r="AD38" i="97" s="1"/>
  <c r="AD45" i="97" s="1"/>
  <c r="AE38" i="97" s="1"/>
  <c r="AE45" i="97" s="1"/>
  <c r="AF38" i="97" s="1"/>
  <c r="AF45" i="97" s="1"/>
  <c r="AG38" i="97" s="1"/>
  <c r="AG45" i="97" s="1"/>
  <c r="AH38" i="97" s="1"/>
  <c r="AH45" i="97" s="1"/>
  <c r="AI38" i="97" s="1"/>
  <c r="AI45" i="97" s="1"/>
  <c r="AJ38" i="97" s="1"/>
  <c r="AJ45" i="97" s="1"/>
  <c r="AK38" i="97" s="1"/>
  <c r="AK45" i="97" s="1"/>
  <c r="AL38" i="97" s="1"/>
  <c r="AL45" i="97" s="1"/>
  <c r="AM38" i="97" s="1"/>
  <c r="AM45" i="97" s="1"/>
  <c r="AN38" i="97" s="1"/>
  <c r="AN45" i="97" s="1"/>
  <c r="AO38" i="97" s="1"/>
  <c r="AO45" i="97" s="1"/>
  <c r="AP38" i="97" s="1"/>
  <c r="AP45" i="97" s="1"/>
  <c r="AQ38" i="97" s="1"/>
  <c r="AQ45" i="97" s="1"/>
  <c r="AR38" i="97" s="1"/>
  <c r="AR45" i="97" s="1"/>
  <c r="AS38" i="97" s="1"/>
  <c r="AS45" i="97" s="1"/>
  <c r="AT38" i="97" s="1"/>
  <c r="AT45" i="97" s="1"/>
  <c r="AU38" i="97" s="1"/>
  <c r="AU45" i="97" s="1"/>
  <c r="AV38" i="97" s="1"/>
  <c r="AV45" i="97" s="1"/>
  <c r="AW38" i="97" s="1"/>
  <c r="AW45" i="97" s="1"/>
  <c r="AX38" i="97" s="1"/>
  <c r="AX45" i="97" s="1"/>
  <c r="AY38" i="97" s="1"/>
  <c r="AY45" i="97" s="1"/>
  <c r="AZ38" i="97" s="1"/>
  <c r="AZ45" i="97" s="1"/>
  <c r="BA38" i="97" s="1"/>
  <c r="BA45" i="97" s="1"/>
  <c r="BB38" i="97" s="1"/>
  <c r="BB45" i="97" s="1"/>
  <c r="BC38" i="97" s="1"/>
  <c r="BC45" i="97" s="1"/>
  <c r="BD38" i="97" s="1"/>
  <c r="BD45" i="97" s="1"/>
  <c r="BE38" i="97" s="1"/>
  <c r="BE45" i="97" s="1"/>
  <c r="BF38" i="97" s="1"/>
  <c r="BF45" i="97" s="1"/>
  <c r="BG38" i="97" s="1"/>
  <c r="BG45" i="97" s="1"/>
  <c r="BH38" i="97" s="1"/>
  <c r="BH45" i="97" s="1"/>
  <c r="BI38" i="97" s="1"/>
  <c r="BI45" i="97" s="1"/>
  <c r="BJ38" i="97" s="1"/>
  <c r="BJ45" i="97" s="1"/>
  <c r="BK38" i="97" s="1"/>
  <c r="BK45" i="97" s="1"/>
  <c r="BL38" i="97" s="1"/>
  <c r="BL45" i="97" s="1"/>
  <c r="BM38" i="97" s="1"/>
  <c r="BM45" i="97" s="1"/>
  <c r="BN38" i="97" s="1"/>
  <c r="BN45" i="97" s="1"/>
  <c r="BO38" i="97" s="1"/>
  <c r="BO45" i="97" s="1"/>
  <c r="BP38" i="97" s="1"/>
  <c r="BP45" i="97" s="1"/>
  <c r="BQ38" i="97" s="1"/>
  <c r="BQ45" i="97" s="1"/>
  <c r="BR38" i="97" s="1"/>
  <c r="BR45" i="97" s="1"/>
  <c r="BS38" i="97" s="1"/>
  <c r="BS45" i="97" s="1"/>
  <c r="BT38" i="97" s="1"/>
  <c r="BT45" i="97" s="1"/>
  <c r="BU38" i="97" s="1"/>
  <c r="BU45" i="97" s="1"/>
  <c r="BV38" i="97" s="1"/>
  <c r="BV45" i="97" s="1"/>
  <c r="BW38" i="97" s="1"/>
  <c r="BW45" i="97" s="1"/>
  <c r="BX38" i="97" s="1"/>
  <c r="BX45" i="97" s="1"/>
  <c r="BY38" i="97" s="1"/>
  <c r="BY45" i="97" s="1"/>
  <c r="BZ38" i="97" s="1"/>
  <c r="BZ45" i="97" s="1"/>
  <c r="CA38" i="97" s="1"/>
  <c r="CA45" i="97" s="1"/>
  <c r="CB38" i="97" s="1"/>
  <c r="CB45" i="97" s="1"/>
  <c r="CC38" i="97" s="1"/>
  <c r="CC45" i="97" s="1"/>
  <c r="CD38" i="97" s="1"/>
  <c r="CD45" i="97" s="1"/>
  <c r="CE38" i="97" s="1"/>
  <c r="CE45" i="97" s="1"/>
  <c r="CF38" i="97" s="1"/>
  <c r="CF45" i="97" s="1"/>
  <c r="CG38" i="97" s="1"/>
  <c r="CG45" i="97" s="1"/>
  <c r="CH38" i="97" s="1"/>
  <c r="CH45" i="97" s="1"/>
  <c r="CI38" i="97" s="1"/>
  <c r="CI45" i="97" s="1"/>
  <c r="E15" i="97"/>
  <c r="F9" i="97" s="1"/>
  <c r="F15" i="97" s="1"/>
  <c r="G9" i="97" s="1"/>
  <c r="G15" i="97" s="1"/>
  <c r="H9" i="97" s="1"/>
  <c r="H15" i="97" s="1"/>
  <c r="I9" i="97" s="1"/>
  <c r="I15" i="97" s="1"/>
  <c r="J9" i="97" s="1"/>
  <c r="J15" i="97" s="1"/>
  <c r="K9" i="97" s="1"/>
  <c r="K15" i="97" s="1"/>
  <c r="L9" i="97" s="1"/>
  <c r="L15" i="97" s="1"/>
  <c r="M9" i="97" s="1"/>
  <c r="M15" i="97" s="1"/>
  <c r="N9" i="97" s="1"/>
  <c r="N15" i="97" s="1"/>
  <c r="O9" i="97" s="1"/>
  <c r="O15" i="97" s="1"/>
  <c r="P9" i="97" s="1"/>
  <c r="P15" i="97" s="1"/>
  <c r="Q9" i="97" s="1"/>
  <c r="Q15" i="97" s="1"/>
  <c r="R9" i="97" s="1"/>
  <c r="R15" i="97" s="1"/>
  <c r="S9" i="97" s="1"/>
  <c r="S15" i="97" s="1"/>
  <c r="T9" i="97" s="1"/>
  <c r="T15" i="97" s="1"/>
  <c r="U9" i="97" s="1"/>
  <c r="U15" i="97" s="1"/>
  <c r="V9" i="97" s="1"/>
  <c r="V15" i="97" s="1"/>
  <c r="W9" i="97" s="1"/>
  <c r="W15" i="97" s="1"/>
  <c r="X9" i="97" s="1"/>
  <c r="X15" i="97" s="1"/>
  <c r="Y9" i="97" s="1"/>
  <c r="Y15" i="97" s="1"/>
  <c r="Z9" i="97" s="1"/>
  <c r="Z15" i="97" s="1"/>
  <c r="AA9" i="97" s="1"/>
  <c r="AA15" i="97" s="1"/>
  <c r="AB9" i="97" s="1"/>
  <c r="AB15" i="97" s="1"/>
  <c r="AC9" i="97" s="1"/>
  <c r="AC15" i="97" s="1"/>
  <c r="AD9" i="97" s="1"/>
  <c r="AD15" i="97" s="1"/>
  <c r="AE9" i="97" s="1"/>
  <c r="AE15" i="97" s="1"/>
  <c r="AF9" i="97" s="1"/>
  <c r="AF15" i="97" s="1"/>
  <c r="AG9" i="97" s="1"/>
  <c r="AG15" i="97" s="1"/>
  <c r="AH9" i="97" s="1"/>
  <c r="AH15" i="97" s="1"/>
  <c r="AI9" i="97" s="1"/>
  <c r="AI15" i="97" s="1"/>
  <c r="AJ9" i="97" s="1"/>
  <c r="AJ15" i="97" s="1"/>
  <c r="AK9" i="97" s="1"/>
  <c r="AK15" i="97" s="1"/>
  <c r="AL9" i="97" s="1"/>
  <c r="AL15" i="97" s="1"/>
  <c r="AM9" i="97" s="1"/>
  <c r="AM15" i="97" s="1"/>
  <c r="AN9" i="97" s="1"/>
  <c r="AN15" i="97" s="1"/>
  <c r="AO9" i="97" s="1"/>
  <c r="AO15" i="97" s="1"/>
  <c r="AP9" i="97" s="1"/>
  <c r="AP15" i="97" s="1"/>
  <c r="AQ9" i="97" s="1"/>
  <c r="AQ15" i="97" s="1"/>
  <c r="AR9" i="97" s="1"/>
  <c r="AR15" i="97" s="1"/>
  <c r="AS9" i="97" s="1"/>
  <c r="AS15" i="97" s="1"/>
  <c r="AT9" i="97" s="1"/>
  <c r="AT15" i="97" s="1"/>
  <c r="AU9" i="97" s="1"/>
  <c r="AU15" i="97" s="1"/>
  <c r="AV9" i="97" s="1"/>
  <c r="AV15" i="97" s="1"/>
  <c r="AW9" i="97" s="1"/>
  <c r="AW15" i="97" s="1"/>
  <c r="AX9" i="97" s="1"/>
  <c r="AX15" i="97" s="1"/>
  <c r="AY9" i="97" s="1"/>
  <c r="AY15" i="97" s="1"/>
  <c r="AZ9" i="97" s="1"/>
  <c r="AZ15" i="97" s="1"/>
  <c r="BA9" i="97" s="1"/>
  <c r="BA15" i="97" s="1"/>
  <c r="BB9" i="97" s="1"/>
  <c r="BB15" i="97" s="1"/>
  <c r="BC9" i="97" s="1"/>
  <c r="BC15" i="97" s="1"/>
  <c r="BD9" i="97" s="1"/>
  <c r="BD15" i="97" s="1"/>
  <c r="BE9" i="97" s="1"/>
  <c r="BE15" i="97" s="1"/>
  <c r="BF9" i="97" s="1"/>
  <c r="BF15" i="97" s="1"/>
  <c r="BG9" i="97" s="1"/>
  <c r="BG15" i="97" s="1"/>
  <c r="BH9" i="97" s="1"/>
  <c r="BH15" i="97" s="1"/>
  <c r="BI9" i="97" s="1"/>
  <c r="BI15" i="97" s="1"/>
  <c r="BJ9" i="97" s="1"/>
  <c r="BJ15" i="97" s="1"/>
  <c r="BK9" i="97" s="1"/>
  <c r="BK15" i="97" s="1"/>
  <c r="BL9" i="97" s="1"/>
  <c r="BL15" i="97" s="1"/>
  <c r="BM9" i="97" s="1"/>
  <c r="BM15" i="97" s="1"/>
  <c r="BN9" i="97" s="1"/>
  <c r="BN15" i="97" s="1"/>
  <c r="BO9" i="97" s="1"/>
  <c r="BO15" i="97" s="1"/>
  <c r="BP9" i="97" s="1"/>
  <c r="BP15" i="97" s="1"/>
  <c r="BQ9" i="97" s="1"/>
  <c r="BQ15" i="97" s="1"/>
  <c r="BR9" i="97" s="1"/>
  <c r="BR15" i="97" s="1"/>
  <c r="BS9" i="97" s="1"/>
  <c r="BS15" i="97" s="1"/>
  <c r="BT9" i="97" s="1"/>
  <c r="BT15" i="97" s="1"/>
  <c r="BU9" i="97" s="1"/>
  <c r="BU15" i="97" s="1"/>
  <c r="BV9" i="97" s="1"/>
  <c r="BV15" i="97" s="1"/>
  <c r="BW9" i="97" s="1"/>
  <c r="BW15" i="97" s="1"/>
  <c r="BX9" i="97" s="1"/>
  <c r="BX15" i="97" s="1"/>
  <c r="BY9" i="97" s="1"/>
  <c r="BY15" i="97" s="1"/>
  <c r="BZ9" i="97" s="1"/>
  <c r="BZ15" i="97" s="1"/>
  <c r="CA9" i="97" s="1"/>
  <c r="CA15" i="97" s="1"/>
  <c r="CB9" i="97" s="1"/>
  <c r="CB15" i="97" s="1"/>
  <c r="CC9" i="97" s="1"/>
  <c r="CC15" i="97" s="1"/>
  <c r="CD9" i="97" s="1"/>
  <c r="CD15" i="97" s="1"/>
  <c r="CE9" i="97" s="1"/>
  <c r="CE15" i="97" s="1"/>
  <c r="CF9" i="97" s="1"/>
  <c r="CF15" i="97" s="1"/>
  <c r="CG9" i="97" s="1"/>
  <c r="CG15" i="97" s="1"/>
  <c r="CH9" i="97" s="1"/>
  <c r="CH15" i="97" s="1"/>
  <c r="CI9" i="97" s="1"/>
  <c r="CI15" i="97" s="1"/>
  <c r="F152" i="97"/>
  <c r="G146" i="97" s="1"/>
  <c r="G152" i="97" s="1"/>
  <c r="H146" i="97" s="1"/>
  <c r="H152" i="97" s="1"/>
  <c r="I146" i="97" s="1"/>
  <c r="I152" i="97" s="1"/>
  <c r="J146" i="97" s="1"/>
  <c r="J152" i="97" s="1"/>
  <c r="K146" i="97" s="1"/>
  <c r="K152" i="97" s="1"/>
  <c r="L146" i="97" s="1"/>
  <c r="L152" i="97" s="1"/>
  <c r="M146" i="97" s="1"/>
  <c r="M152" i="97" s="1"/>
  <c r="N146" i="97" s="1"/>
  <c r="N152" i="97" s="1"/>
  <c r="O146" i="97" s="1"/>
  <c r="O152" i="97" s="1"/>
  <c r="P146" i="97" s="1"/>
  <c r="P152" i="97" s="1"/>
  <c r="Q146" i="97" s="1"/>
  <c r="Q152" i="97" s="1"/>
  <c r="R146" i="97" s="1"/>
  <c r="R152" i="97" s="1"/>
  <c r="S146" i="97" s="1"/>
  <c r="S152" i="97" s="1"/>
  <c r="T146" i="97" s="1"/>
  <c r="T152" i="97" s="1"/>
  <c r="U146" i="97" s="1"/>
  <c r="U152" i="97" s="1"/>
  <c r="V146" i="97" s="1"/>
  <c r="V152" i="97" s="1"/>
  <c r="W146" i="97" s="1"/>
  <c r="W152" i="97" s="1"/>
  <c r="X146" i="97" s="1"/>
  <c r="X152" i="97" s="1"/>
  <c r="Y146" i="97" s="1"/>
  <c r="Y152" i="97" s="1"/>
  <c r="Z146" i="97" s="1"/>
  <c r="Z152" i="97" s="1"/>
  <c r="AA146" i="97" s="1"/>
  <c r="AA152" i="97" s="1"/>
  <c r="AB146" i="97" s="1"/>
  <c r="AB152" i="97" s="1"/>
  <c r="AC146" i="97" s="1"/>
  <c r="AC152" i="97" s="1"/>
  <c r="AD146" i="97" s="1"/>
  <c r="AD152" i="97" s="1"/>
  <c r="AE146" i="97" s="1"/>
  <c r="AE152" i="97" s="1"/>
  <c r="AF146" i="97" s="1"/>
  <c r="AF152" i="97" s="1"/>
  <c r="AG146" i="97" s="1"/>
  <c r="AG152" i="97" s="1"/>
  <c r="AH146" i="97" s="1"/>
  <c r="AH152" i="97" s="1"/>
  <c r="AI146" i="97" s="1"/>
  <c r="AI152" i="97" s="1"/>
  <c r="AJ146" i="97" s="1"/>
  <c r="AJ152" i="97" s="1"/>
  <c r="AK146" i="97" s="1"/>
  <c r="AK152" i="97" s="1"/>
  <c r="AL146" i="97" s="1"/>
  <c r="AL152" i="97" s="1"/>
  <c r="AM146" i="97" s="1"/>
  <c r="AM152" i="97" s="1"/>
  <c r="AN146" i="97" s="1"/>
  <c r="AN152" i="97" s="1"/>
  <c r="AO146" i="97" s="1"/>
  <c r="AO152" i="97" s="1"/>
  <c r="AP146" i="97" s="1"/>
  <c r="AP152" i="97" s="1"/>
  <c r="AQ146" i="97" s="1"/>
  <c r="AQ152" i="97" s="1"/>
  <c r="AR146" i="97" s="1"/>
  <c r="AR152" i="97" s="1"/>
  <c r="AS146" i="97" s="1"/>
  <c r="AS152" i="97" s="1"/>
  <c r="AT146" i="97" s="1"/>
  <c r="AT152" i="97" s="1"/>
  <c r="AU146" i="97" s="1"/>
  <c r="AU152" i="97" s="1"/>
  <c r="AV146" i="97" s="1"/>
  <c r="AV152" i="97" s="1"/>
  <c r="AW146" i="97" s="1"/>
  <c r="AW152" i="97" s="1"/>
  <c r="AX146" i="97" s="1"/>
  <c r="AX152" i="97" s="1"/>
  <c r="AY146" i="97" s="1"/>
  <c r="AY152" i="97" s="1"/>
  <c r="AZ146" i="97" s="1"/>
  <c r="AZ152" i="97" s="1"/>
  <c r="BA146" i="97" s="1"/>
  <c r="BA152" i="97" s="1"/>
  <c r="BB146" i="97" s="1"/>
  <c r="BB152" i="97" s="1"/>
  <c r="BC146" i="97" s="1"/>
  <c r="BC152" i="97" s="1"/>
  <c r="BD146" i="97" s="1"/>
  <c r="BD152" i="97" s="1"/>
  <c r="BE146" i="97" s="1"/>
  <c r="BE152" i="97" s="1"/>
  <c r="BF146" i="97" s="1"/>
  <c r="BF152" i="97" s="1"/>
  <c r="BG146" i="97" s="1"/>
  <c r="BG152" i="97" s="1"/>
  <c r="BH146" i="97" s="1"/>
  <c r="BH152" i="97" s="1"/>
  <c r="BI146" i="97" s="1"/>
  <c r="BI152" i="97" s="1"/>
  <c r="BJ146" i="97" s="1"/>
  <c r="BJ152" i="97" s="1"/>
  <c r="BK146" i="97" s="1"/>
  <c r="BK152" i="97" s="1"/>
  <c r="BL146" i="97" s="1"/>
  <c r="BL152" i="97" s="1"/>
  <c r="BM146" i="97" s="1"/>
  <c r="BM152" i="97" s="1"/>
  <c r="BN146" i="97" s="1"/>
  <c r="BN152" i="97" s="1"/>
  <c r="BO146" i="97" s="1"/>
  <c r="BO152" i="97" s="1"/>
  <c r="BP146" i="97" s="1"/>
  <c r="BP152" i="97" s="1"/>
  <c r="BQ146" i="97" s="1"/>
  <c r="BQ152" i="97" s="1"/>
  <c r="BR146" i="97" s="1"/>
  <c r="BR152" i="97" s="1"/>
  <c r="BS146" i="97" s="1"/>
  <c r="BS152" i="97" s="1"/>
  <c r="BT146" i="97" s="1"/>
  <c r="BT152" i="97" s="1"/>
  <c r="BU146" i="97" s="1"/>
  <c r="BU152" i="97" s="1"/>
  <c r="BV146" i="97" s="1"/>
  <c r="BV152" i="97" s="1"/>
  <c r="BW146" i="97" s="1"/>
  <c r="BW152" i="97" s="1"/>
  <c r="BX146" i="97" s="1"/>
  <c r="BX152" i="97" s="1"/>
  <c r="BY146" i="97" s="1"/>
  <c r="BY152" i="97" s="1"/>
  <c r="BZ146" i="97" s="1"/>
  <c r="BZ152" i="97" s="1"/>
  <c r="CA146" i="97" s="1"/>
  <c r="CA152" i="97" s="1"/>
  <c r="CB146" i="97" s="1"/>
  <c r="CB152" i="97" s="1"/>
  <c r="CC146" i="97" s="1"/>
  <c r="CC152" i="97" s="1"/>
  <c r="CD146" i="97" s="1"/>
  <c r="CD152" i="97" s="1"/>
  <c r="CE146" i="97" s="1"/>
  <c r="CE152" i="97" s="1"/>
  <c r="CF146" i="97" s="1"/>
  <c r="CF152" i="97" s="1"/>
  <c r="CG146" i="97" s="1"/>
  <c r="CG152" i="97" s="1"/>
  <c r="CH146" i="97" s="1"/>
  <c r="CH152" i="97" s="1"/>
  <c r="CI146" i="97" s="1"/>
  <c r="CI152" i="97" s="1"/>
  <c r="D474" i="97"/>
  <c r="E468" i="97" s="1"/>
  <c r="E474" i="97" s="1"/>
  <c r="F468" i="97" s="1"/>
  <c r="F474" i="97" s="1"/>
  <c r="G468" i="97" s="1"/>
  <c r="E391" i="97"/>
  <c r="F384" i="97" s="1"/>
  <c r="F391" i="97" s="1"/>
  <c r="G384" i="97" s="1"/>
  <c r="G391" i="97" s="1"/>
  <c r="H384" i="97" s="1"/>
  <c r="H391" i="97" s="1"/>
  <c r="I384" i="97" s="1"/>
  <c r="I391" i="97" s="1"/>
  <c r="J384" i="97" s="1"/>
  <c r="J391" i="97" s="1"/>
  <c r="K384" i="97" s="1"/>
  <c r="K391" i="97" s="1"/>
  <c r="L384" i="97" s="1"/>
  <c r="L391" i="97" s="1"/>
  <c r="M384" i="97" s="1"/>
  <c r="M391" i="97" s="1"/>
  <c r="N384" i="97" s="1"/>
  <c r="N391" i="97" s="1"/>
  <c r="O384" i="97" s="1"/>
  <c r="O391" i="97" s="1"/>
  <c r="P384" i="97" s="1"/>
  <c r="P391" i="97" s="1"/>
  <c r="Q384" i="97" s="1"/>
  <c r="Q391" i="97" s="1"/>
  <c r="R384" i="97" s="1"/>
  <c r="R391" i="97" s="1"/>
  <c r="S384" i="97" s="1"/>
  <c r="S391" i="97" s="1"/>
  <c r="T384" i="97" s="1"/>
  <c r="T391" i="97" s="1"/>
  <c r="U384" i="97" s="1"/>
  <c r="U391" i="97" s="1"/>
  <c r="V384" i="97" s="1"/>
  <c r="V391" i="97" s="1"/>
  <c r="W384" i="97" s="1"/>
  <c r="W391" i="97" s="1"/>
  <c r="X384" i="97" s="1"/>
  <c r="X391" i="97" s="1"/>
  <c r="Y384" i="97" s="1"/>
  <c r="Y391" i="97" s="1"/>
  <c r="Z384" i="97" s="1"/>
  <c r="Z391" i="97" s="1"/>
  <c r="AA384" i="97" s="1"/>
  <c r="AA391" i="97" s="1"/>
  <c r="AB384" i="97" s="1"/>
  <c r="AB391" i="97" s="1"/>
  <c r="AC384" i="97" s="1"/>
  <c r="AC391" i="97" s="1"/>
  <c r="AD384" i="97" s="1"/>
  <c r="AD391" i="97" s="1"/>
  <c r="AE384" i="97" s="1"/>
  <c r="AE391" i="97" s="1"/>
  <c r="AF384" i="97" s="1"/>
  <c r="AF391" i="97" s="1"/>
  <c r="AG384" i="97" s="1"/>
  <c r="AG391" i="97" s="1"/>
  <c r="AH384" i="97" s="1"/>
  <c r="AH391" i="97" s="1"/>
  <c r="AI384" i="97" s="1"/>
  <c r="AI391" i="97" s="1"/>
  <c r="AJ384" i="97" s="1"/>
  <c r="AJ391" i="97" s="1"/>
  <c r="AK384" i="97" s="1"/>
  <c r="AK391" i="97" s="1"/>
  <c r="AL384" i="97" s="1"/>
  <c r="AL391" i="97" s="1"/>
  <c r="AM384" i="97" s="1"/>
  <c r="AM391" i="97" s="1"/>
  <c r="AN384" i="97" s="1"/>
  <c r="AN391" i="97" s="1"/>
  <c r="AO384" i="97" s="1"/>
  <c r="AO391" i="97" s="1"/>
  <c r="AP384" i="97" s="1"/>
  <c r="AP391" i="97" s="1"/>
  <c r="AQ384" i="97" s="1"/>
  <c r="AQ391" i="97" s="1"/>
  <c r="AR384" i="97" s="1"/>
  <c r="AR391" i="97" s="1"/>
  <c r="AS384" i="97" s="1"/>
  <c r="AS391" i="97" s="1"/>
  <c r="AT384" i="97" s="1"/>
  <c r="AT391" i="97" s="1"/>
  <c r="AU384" i="97" s="1"/>
  <c r="AU391" i="97" s="1"/>
  <c r="AV384" i="97" s="1"/>
  <c r="AV391" i="97" s="1"/>
  <c r="AW384" i="97" s="1"/>
  <c r="AW391" i="97" s="1"/>
  <c r="AX384" i="97" s="1"/>
  <c r="AX391" i="97" s="1"/>
  <c r="AY384" i="97" s="1"/>
  <c r="AY391" i="97" s="1"/>
  <c r="AZ384" i="97" s="1"/>
  <c r="AZ391" i="97" s="1"/>
  <c r="BA384" i="97" s="1"/>
  <c r="BA391" i="97" s="1"/>
  <c r="BB384" i="97" s="1"/>
  <c r="BB391" i="97" s="1"/>
  <c r="BC384" i="97" s="1"/>
  <c r="BC391" i="97" s="1"/>
  <c r="BD384" i="97" s="1"/>
  <c r="BD391" i="97" s="1"/>
  <c r="BE384" i="97" s="1"/>
  <c r="BE391" i="97" s="1"/>
  <c r="BF384" i="97" s="1"/>
  <c r="BF391" i="97" s="1"/>
  <c r="BG384" i="97" s="1"/>
  <c r="BG391" i="97" s="1"/>
  <c r="BH384" i="97" s="1"/>
  <c r="BH391" i="97" s="1"/>
  <c r="BI384" i="97" s="1"/>
  <c r="BI391" i="97" s="1"/>
  <c r="BJ384" i="97" s="1"/>
  <c r="BJ391" i="97" s="1"/>
  <c r="BK384" i="97" s="1"/>
  <c r="BK391" i="97" s="1"/>
  <c r="BL384" i="97" s="1"/>
  <c r="BL391" i="97" s="1"/>
  <c r="BM384" i="97" s="1"/>
  <c r="BM391" i="97" s="1"/>
  <c r="BN384" i="97" s="1"/>
  <c r="BN391" i="97" s="1"/>
  <c r="BO384" i="97" s="1"/>
  <c r="BO391" i="97" s="1"/>
  <c r="BP384" i="97" s="1"/>
  <c r="BP391" i="97" s="1"/>
  <c r="BQ384" i="97" s="1"/>
  <c r="BQ391" i="97" s="1"/>
  <c r="BR384" i="97" s="1"/>
  <c r="BR391" i="97" s="1"/>
  <c r="BS384" i="97" s="1"/>
  <c r="BS391" i="97" s="1"/>
  <c r="BT384" i="97" s="1"/>
  <c r="BT391" i="97" s="1"/>
  <c r="BU384" i="97" s="1"/>
  <c r="BU391" i="97" s="1"/>
  <c r="BV384" i="97" s="1"/>
  <c r="BV391" i="97" s="1"/>
  <c r="BW384" i="97" s="1"/>
  <c r="BW391" i="97" s="1"/>
  <c r="BX384" i="97" s="1"/>
  <c r="BX391" i="97" s="1"/>
  <c r="BY384" i="97" s="1"/>
  <c r="BY391" i="97" s="1"/>
  <c r="BZ384" i="97" s="1"/>
  <c r="BZ391" i="97" s="1"/>
  <c r="CA384" i="97" s="1"/>
  <c r="CA391" i="97" s="1"/>
  <c r="CB384" i="97" s="1"/>
  <c r="CB391" i="97" s="1"/>
  <c r="CC384" i="97" s="1"/>
  <c r="CC391" i="97" s="1"/>
  <c r="CD384" i="97" s="1"/>
  <c r="CD391" i="97" s="1"/>
  <c r="CE384" i="97" s="1"/>
  <c r="CE391" i="97" s="1"/>
  <c r="CF384" i="97" s="1"/>
  <c r="CF391" i="97" s="1"/>
  <c r="CG384" i="97" s="1"/>
  <c r="CG391" i="97" s="1"/>
  <c r="CH384" i="97" s="1"/>
  <c r="CH391" i="97" s="1"/>
  <c r="CI384" i="97" s="1"/>
  <c r="CI391" i="97" s="1"/>
  <c r="CJ384" i="97" s="1"/>
  <c r="CJ391" i="97" s="1"/>
  <c r="E569" i="97"/>
  <c r="E345" i="97"/>
  <c r="F338" i="97" s="1"/>
  <c r="BY569" i="97"/>
  <c r="BU569" i="97"/>
  <c r="BM569" i="97"/>
  <c r="BA569" i="97"/>
  <c r="AW569" i="97"/>
  <c r="AK569" i="97"/>
  <c r="AG569" i="97"/>
  <c r="AC569" i="97"/>
  <c r="Q569" i="97"/>
  <c r="M569" i="97"/>
  <c r="I569" i="97"/>
  <c r="F83" i="97"/>
  <c r="G77" i="97" s="1"/>
  <c r="G83" i="97" s="1"/>
  <c r="H77" i="97" s="1"/>
  <c r="H83" i="97" s="1"/>
  <c r="I77" i="97" s="1"/>
  <c r="I83" i="97" s="1"/>
  <c r="J77" i="97" s="1"/>
  <c r="J83" i="97" s="1"/>
  <c r="K77" i="97" s="1"/>
  <c r="K83" i="97" s="1"/>
  <c r="L77" i="97" s="1"/>
  <c r="L83" i="97" s="1"/>
  <c r="M77" i="97" s="1"/>
  <c r="M83" i="97" s="1"/>
  <c r="N77" i="97" s="1"/>
  <c r="N83" i="97" s="1"/>
  <c r="O77" i="97" s="1"/>
  <c r="O83" i="97" s="1"/>
  <c r="P77" i="97" s="1"/>
  <c r="P83" i="97" s="1"/>
  <c r="Q77" i="97" s="1"/>
  <c r="Q83" i="97" s="1"/>
  <c r="R77" i="97" s="1"/>
  <c r="R83" i="97" s="1"/>
  <c r="S77" i="97" s="1"/>
  <c r="S83" i="97" s="1"/>
  <c r="T77" i="97" s="1"/>
  <c r="T83" i="97" s="1"/>
  <c r="U77" i="97" s="1"/>
  <c r="U83" i="97" s="1"/>
  <c r="V77" i="97" s="1"/>
  <c r="V83" i="97" s="1"/>
  <c r="W77" i="97" s="1"/>
  <c r="W83" i="97" s="1"/>
  <c r="X77" i="97" s="1"/>
  <c r="X83" i="97" s="1"/>
  <c r="Y77" i="97" s="1"/>
  <c r="Y83" i="97" s="1"/>
  <c r="Z77" i="97" s="1"/>
  <c r="Z83" i="97" s="1"/>
  <c r="AA77" i="97" s="1"/>
  <c r="AA83" i="97" s="1"/>
  <c r="AB77" i="97" s="1"/>
  <c r="AB83" i="97" s="1"/>
  <c r="AC77" i="97" s="1"/>
  <c r="AC83" i="97" s="1"/>
  <c r="AD77" i="97" s="1"/>
  <c r="AD83" i="97" s="1"/>
  <c r="AE77" i="97" s="1"/>
  <c r="AE83" i="97" s="1"/>
  <c r="AF77" i="97" s="1"/>
  <c r="AF83" i="97" s="1"/>
  <c r="AG77" i="97" s="1"/>
  <c r="AG83" i="97" s="1"/>
  <c r="AH77" i="97" s="1"/>
  <c r="AH83" i="97" s="1"/>
  <c r="AI77" i="97" s="1"/>
  <c r="AI83" i="97" s="1"/>
  <c r="AJ77" i="97" s="1"/>
  <c r="AJ83" i="97" s="1"/>
  <c r="AK77" i="97" s="1"/>
  <c r="AK83" i="97" s="1"/>
  <c r="AL77" i="97" s="1"/>
  <c r="AL83" i="97" s="1"/>
  <c r="AM77" i="97" s="1"/>
  <c r="AM83" i="97" s="1"/>
  <c r="AN77" i="97" s="1"/>
  <c r="AN83" i="97" s="1"/>
  <c r="AO77" i="97" s="1"/>
  <c r="AO83" i="97" s="1"/>
  <c r="AP77" i="97" s="1"/>
  <c r="AP83" i="97" s="1"/>
  <c r="AQ77" i="97" s="1"/>
  <c r="AQ83" i="97" s="1"/>
  <c r="AR77" i="97" s="1"/>
  <c r="AR83" i="97" s="1"/>
  <c r="AS77" i="97" s="1"/>
  <c r="AS83" i="97" s="1"/>
  <c r="AT77" i="97" s="1"/>
  <c r="AT83" i="97" s="1"/>
  <c r="AU77" i="97" s="1"/>
  <c r="AU83" i="97" s="1"/>
  <c r="AV77" i="97" s="1"/>
  <c r="AV83" i="97" s="1"/>
  <c r="AW77" i="97" s="1"/>
  <c r="AW83" i="97" s="1"/>
  <c r="AX77" i="97" s="1"/>
  <c r="AX83" i="97" s="1"/>
  <c r="AY77" i="97" s="1"/>
  <c r="AY83" i="97" s="1"/>
  <c r="AZ77" i="97" s="1"/>
  <c r="AZ83" i="97" s="1"/>
  <c r="BA77" i="97" s="1"/>
  <c r="BA83" i="97" s="1"/>
  <c r="BB77" i="97" s="1"/>
  <c r="BB83" i="97" s="1"/>
  <c r="BC77" i="97" s="1"/>
  <c r="BC83" i="97" s="1"/>
  <c r="BD77" i="97" s="1"/>
  <c r="BD83" i="97" s="1"/>
  <c r="BE77" i="97" s="1"/>
  <c r="BE83" i="97" s="1"/>
  <c r="BF77" i="97" s="1"/>
  <c r="BF83" i="97" s="1"/>
  <c r="BG77" i="97" s="1"/>
  <c r="BG83" i="97" s="1"/>
  <c r="BH77" i="97" s="1"/>
  <c r="BH83" i="97" s="1"/>
  <c r="BI77" i="97" s="1"/>
  <c r="BI83" i="97" s="1"/>
  <c r="BJ77" i="97" s="1"/>
  <c r="BJ83" i="97" s="1"/>
  <c r="BK77" i="97" s="1"/>
  <c r="BK83" i="97" s="1"/>
  <c r="BL77" i="97" s="1"/>
  <c r="BL83" i="97" s="1"/>
  <c r="BM77" i="97" s="1"/>
  <c r="BM83" i="97" s="1"/>
  <c r="BN77" i="97" s="1"/>
  <c r="BN83" i="97" s="1"/>
  <c r="BO77" i="97" s="1"/>
  <c r="BO83" i="97" s="1"/>
  <c r="BP77" i="97" s="1"/>
  <c r="BP83" i="97" s="1"/>
  <c r="BQ77" i="97" s="1"/>
  <c r="BQ83" i="97" s="1"/>
  <c r="BR77" i="97" s="1"/>
  <c r="BR83" i="97" s="1"/>
  <c r="BS77" i="97" s="1"/>
  <c r="BS83" i="97" s="1"/>
  <c r="BT77" i="97" s="1"/>
  <c r="BT83" i="97" s="1"/>
  <c r="BU77" i="97" s="1"/>
  <c r="BU83" i="97" s="1"/>
  <c r="BV77" i="97" s="1"/>
  <c r="BV83" i="97" s="1"/>
  <c r="BW77" i="97" s="1"/>
  <c r="BW83" i="97" s="1"/>
  <c r="BX77" i="97" s="1"/>
  <c r="BX83" i="97" s="1"/>
  <c r="BY77" i="97" s="1"/>
  <c r="BY83" i="97" s="1"/>
  <c r="BZ77" i="97" s="1"/>
  <c r="BZ83" i="97" s="1"/>
  <c r="CA77" i="97" s="1"/>
  <c r="CA83" i="97" s="1"/>
  <c r="CB77" i="97" s="1"/>
  <c r="CB83" i="97" s="1"/>
  <c r="CC77" i="97" s="1"/>
  <c r="CC83" i="97" s="1"/>
  <c r="CD77" i="97" s="1"/>
  <c r="CD83" i="97" s="1"/>
  <c r="CE77" i="97" s="1"/>
  <c r="CE83" i="97" s="1"/>
  <c r="CF77" i="97" s="1"/>
  <c r="CF83" i="97" s="1"/>
  <c r="CG77" i="97" s="1"/>
  <c r="CG83" i="97" s="1"/>
  <c r="CH77" i="97" s="1"/>
  <c r="CH83" i="97" s="1"/>
  <c r="CI77" i="97" s="1"/>
  <c r="CI83" i="97" s="1"/>
  <c r="E74" i="97"/>
  <c r="F67" i="97" s="1"/>
  <c r="F74" i="97" s="1"/>
  <c r="G67" i="97" s="1"/>
  <c r="G74" i="97" s="1"/>
  <c r="H67" i="97" s="1"/>
  <c r="H74" i="97" s="1"/>
  <c r="I67" i="97" s="1"/>
  <c r="I74" i="97" s="1"/>
  <c r="J67" i="97" s="1"/>
  <c r="J74" i="97" s="1"/>
  <c r="K67" i="97" s="1"/>
  <c r="K74" i="97" s="1"/>
  <c r="L67" i="97" s="1"/>
  <c r="L74" i="97" s="1"/>
  <c r="M67" i="97" s="1"/>
  <c r="M74" i="97" s="1"/>
  <c r="N67" i="97" s="1"/>
  <c r="N74" i="97" s="1"/>
  <c r="O67" i="97" s="1"/>
  <c r="O74" i="97" s="1"/>
  <c r="P67" i="97" s="1"/>
  <c r="P74" i="97" s="1"/>
  <c r="Q67" i="97" s="1"/>
  <c r="Q74" i="97" s="1"/>
  <c r="R67" i="97" s="1"/>
  <c r="R74" i="97" s="1"/>
  <c r="S67" i="97" s="1"/>
  <c r="S74" i="97" s="1"/>
  <c r="T67" i="97" s="1"/>
  <c r="T74" i="97" s="1"/>
  <c r="U67" i="97" s="1"/>
  <c r="U74" i="97" s="1"/>
  <c r="V67" i="97" s="1"/>
  <c r="V74" i="97" s="1"/>
  <c r="W67" i="97" s="1"/>
  <c r="W74" i="97" s="1"/>
  <c r="X67" i="97" s="1"/>
  <c r="X74" i="97" s="1"/>
  <c r="Y67" i="97" s="1"/>
  <c r="Y74" i="97" s="1"/>
  <c r="Z67" i="97" s="1"/>
  <c r="Z74" i="97" s="1"/>
  <c r="AA67" i="97" s="1"/>
  <c r="AA74" i="97" s="1"/>
  <c r="AB67" i="97" s="1"/>
  <c r="AB74" i="97" s="1"/>
  <c r="AC67" i="97" s="1"/>
  <c r="AC74" i="97" s="1"/>
  <c r="AD67" i="97" s="1"/>
  <c r="AD74" i="97" s="1"/>
  <c r="AE67" i="97" s="1"/>
  <c r="AE74" i="97" s="1"/>
  <c r="AF67" i="97" s="1"/>
  <c r="AF74" i="97" s="1"/>
  <c r="AG67" i="97" s="1"/>
  <c r="AG74" i="97" s="1"/>
  <c r="AH67" i="97" s="1"/>
  <c r="AH74" i="97" s="1"/>
  <c r="AI67" i="97" s="1"/>
  <c r="AI74" i="97" s="1"/>
  <c r="AJ67" i="97" s="1"/>
  <c r="AJ74" i="97" s="1"/>
  <c r="AK67" i="97" s="1"/>
  <c r="AK74" i="97" s="1"/>
  <c r="AL67" i="97" s="1"/>
  <c r="AL74" i="97" s="1"/>
  <c r="AM67" i="97" s="1"/>
  <c r="AM74" i="97" s="1"/>
  <c r="AN67" i="97" s="1"/>
  <c r="AN74" i="97" s="1"/>
  <c r="AO67" i="97" s="1"/>
  <c r="AO74" i="97" s="1"/>
  <c r="AP67" i="97" s="1"/>
  <c r="AP74" i="97" s="1"/>
  <c r="AQ67" i="97" s="1"/>
  <c r="AQ74" i="97" s="1"/>
  <c r="AR67" i="97" s="1"/>
  <c r="AR74" i="97" s="1"/>
  <c r="AS67" i="97" s="1"/>
  <c r="AS74" i="97" s="1"/>
  <c r="AT67" i="97" s="1"/>
  <c r="AT74" i="97" s="1"/>
  <c r="AU67" i="97" s="1"/>
  <c r="AU74" i="97" s="1"/>
  <c r="AV67" i="97" s="1"/>
  <c r="AV74" i="97" s="1"/>
  <c r="AW67" i="97" s="1"/>
  <c r="AW74" i="97" s="1"/>
  <c r="AX67" i="97" s="1"/>
  <c r="AX74" i="97" s="1"/>
  <c r="AY67" i="97" s="1"/>
  <c r="AY74" i="97" s="1"/>
  <c r="AZ67" i="97" s="1"/>
  <c r="AZ74" i="97" s="1"/>
  <c r="BA67" i="97" s="1"/>
  <c r="BA74" i="97" s="1"/>
  <c r="BB67" i="97" s="1"/>
  <c r="BB74" i="97" s="1"/>
  <c r="BC67" i="97" s="1"/>
  <c r="BC74" i="97" s="1"/>
  <c r="BD67" i="97" s="1"/>
  <c r="BD74" i="97" s="1"/>
  <c r="BE67" i="97" s="1"/>
  <c r="BE74" i="97" s="1"/>
  <c r="BF67" i="97" s="1"/>
  <c r="BF74" i="97" s="1"/>
  <c r="BG67" i="97" s="1"/>
  <c r="BG74" i="97" s="1"/>
  <c r="BH67" i="97" s="1"/>
  <c r="BH74" i="97" s="1"/>
  <c r="BI67" i="97" s="1"/>
  <c r="BI74" i="97" s="1"/>
  <c r="BJ67" i="97" s="1"/>
  <c r="BJ74" i="97" s="1"/>
  <c r="BK67" i="97" s="1"/>
  <c r="BK74" i="97" s="1"/>
  <c r="BL67" i="97" s="1"/>
  <c r="BL74" i="97" s="1"/>
  <c r="BM67" i="97" s="1"/>
  <c r="BM74" i="97" s="1"/>
  <c r="BN67" i="97" s="1"/>
  <c r="BN74" i="97" s="1"/>
  <c r="BO67" i="97" s="1"/>
  <c r="BO74" i="97" s="1"/>
  <c r="BP67" i="97" s="1"/>
  <c r="BP74" i="97" s="1"/>
  <c r="BQ67" i="97" s="1"/>
  <c r="BQ74" i="97" s="1"/>
  <c r="BR67" i="97" s="1"/>
  <c r="BR74" i="97" s="1"/>
  <c r="BS67" i="97" s="1"/>
  <c r="BS74" i="97" s="1"/>
  <c r="BT67" i="97" s="1"/>
  <c r="BT74" i="97" s="1"/>
  <c r="BU67" i="97" s="1"/>
  <c r="BU74" i="97" s="1"/>
  <c r="BV67" i="97" s="1"/>
  <c r="BV74" i="97" s="1"/>
  <c r="BW67" i="97" s="1"/>
  <c r="BW74" i="97" s="1"/>
  <c r="BX67" i="97" s="1"/>
  <c r="BX74" i="97" s="1"/>
  <c r="BY67" i="97" s="1"/>
  <c r="BY74" i="97" s="1"/>
  <c r="BZ67" i="97" s="1"/>
  <c r="BZ74" i="97" s="1"/>
  <c r="CA67" i="97" s="1"/>
  <c r="CA74" i="97" s="1"/>
  <c r="CB67" i="97" s="1"/>
  <c r="CB74" i="97" s="1"/>
  <c r="CC67" i="97" s="1"/>
  <c r="CC74" i="97" s="1"/>
  <c r="CD67" i="97" s="1"/>
  <c r="CD74" i="97" s="1"/>
  <c r="CE67" i="97" s="1"/>
  <c r="CE74" i="97" s="1"/>
  <c r="CF67" i="97" s="1"/>
  <c r="CF74" i="97" s="1"/>
  <c r="CG67" i="97" s="1"/>
  <c r="CG74" i="97" s="1"/>
  <c r="CH67" i="97" s="1"/>
  <c r="CH74" i="97" s="1"/>
  <c r="CI67" i="97" s="1"/>
  <c r="CI74" i="97" s="1"/>
  <c r="E499" i="97"/>
  <c r="F494" i="97" s="1"/>
  <c r="F499" i="97" s="1"/>
  <c r="G494" i="97" s="1"/>
  <c r="G499" i="97" s="1"/>
  <c r="H494" i="97" s="1"/>
  <c r="H499" i="97" s="1"/>
  <c r="I494" i="97" s="1"/>
  <c r="I499" i="97" s="1"/>
  <c r="J494" i="97" s="1"/>
  <c r="J499" i="97" s="1"/>
  <c r="K494" i="97" s="1"/>
  <c r="K499" i="97" s="1"/>
  <c r="L494" i="97" s="1"/>
  <c r="L499" i="97" s="1"/>
  <c r="M494" i="97" s="1"/>
  <c r="M499" i="97" s="1"/>
  <c r="N494" i="97" s="1"/>
  <c r="N499" i="97" s="1"/>
  <c r="O494" i="97" s="1"/>
  <c r="O499" i="97" s="1"/>
  <c r="P494" i="97" s="1"/>
  <c r="P499" i="97" s="1"/>
  <c r="Q494" i="97" s="1"/>
  <c r="Q499" i="97" s="1"/>
  <c r="R494" i="97" s="1"/>
  <c r="R499" i="97" s="1"/>
  <c r="S494" i="97" s="1"/>
  <c r="S499" i="97" s="1"/>
  <c r="T494" i="97" s="1"/>
  <c r="T499" i="97" s="1"/>
  <c r="U494" i="97" s="1"/>
  <c r="U499" i="97" s="1"/>
  <c r="V494" i="97" s="1"/>
  <c r="V499" i="97" s="1"/>
  <c r="W494" i="97" s="1"/>
  <c r="W499" i="97" s="1"/>
  <c r="X494" i="97" s="1"/>
  <c r="X499" i="97" s="1"/>
  <c r="Y494" i="97" s="1"/>
  <c r="Y499" i="97" s="1"/>
  <c r="Z494" i="97" s="1"/>
  <c r="Z499" i="97" s="1"/>
  <c r="AA494" i="97" s="1"/>
  <c r="AA499" i="97" s="1"/>
  <c r="AB494" i="97" s="1"/>
  <c r="AB499" i="97" s="1"/>
  <c r="AC494" i="97" s="1"/>
  <c r="AC499" i="97" s="1"/>
  <c r="AD494" i="97" s="1"/>
  <c r="AD499" i="97" s="1"/>
  <c r="AE494" i="97" s="1"/>
  <c r="AE499" i="97" s="1"/>
  <c r="AF494" i="97" s="1"/>
  <c r="AF499" i="97" s="1"/>
  <c r="AG494" i="97" s="1"/>
  <c r="AG499" i="97" s="1"/>
  <c r="AH494" i="97" s="1"/>
  <c r="AH499" i="97" s="1"/>
  <c r="AI494" i="97" s="1"/>
  <c r="AI499" i="97" s="1"/>
  <c r="AJ494" i="97" s="1"/>
  <c r="AJ499" i="97" s="1"/>
  <c r="AK494" i="97" s="1"/>
  <c r="AK499" i="97" s="1"/>
  <c r="AL494" i="97" s="1"/>
  <c r="AL499" i="97" s="1"/>
  <c r="AM494" i="97" s="1"/>
  <c r="AM499" i="97" s="1"/>
  <c r="AN494" i="97" s="1"/>
  <c r="AN499" i="97" s="1"/>
  <c r="AO494" i="97" s="1"/>
  <c r="AO499" i="97" s="1"/>
  <c r="AP494" i="97" s="1"/>
  <c r="AP499" i="97" s="1"/>
  <c r="AQ494" i="97" s="1"/>
  <c r="AQ499" i="97" s="1"/>
  <c r="AR494" i="97" s="1"/>
  <c r="AR499" i="97" s="1"/>
  <c r="AS494" i="97" s="1"/>
  <c r="AS499" i="97" s="1"/>
  <c r="AT494" i="97" s="1"/>
  <c r="AT499" i="97" s="1"/>
  <c r="AU494" i="97" s="1"/>
  <c r="AU499" i="97" s="1"/>
  <c r="AV494" i="97" s="1"/>
  <c r="AV499" i="97" s="1"/>
  <c r="AW494" i="97" s="1"/>
  <c r="AW499" i="97" s="1"/>
  <c r="AX494" i="97" s="1"/>
  <c r="AX499" i="97" s="1"/>
  <c r="AY494" i="97" s="1"/>
  <c r="AY499" i="97" s="1"/>
  <c r="AZ494" i="97" s="1"/>
  <c r="AZ499" i="97" s="1"/>
  <c r="BA494" i="97" s="1"/>
  <c r="BA499" i="97" s="1"/>
  <c r="BB494" i="97" s="1"/>
  <c r="BB499" i="97" s="1"/>
  <c r="BC494" i="97" s="1"/>
  <c r="BC499" i="97" s="1"/>
  <c r="BD494" i="97" s="1"/>
  <c r="BD499" i="97" s="1"/>
  <c r="BE494" i="97" s="1"/>
  <c r="BE499" i="97" s="1"/>
  <c r="BF494" i="97" s="1"/>
  <c r="BF499" i="97" s="1"/>
  <c r="BG494" i="97" s="1"/>
  <c r="BG499" i="97" s="1"/>
  <c r="BH494" i="97" s="1"/>
  <c r="BH499" i="97" s="1"/>
  <c r="BI494" i="97" s="1"/>
  <c r="BI499" i="97" s="1"/>
  <c r="BJ494" i="97" s="1"/>
  <c r="BJ499" i="97" s="1"/>
  <c r="BK494" i="97" s="1"/>
  <c r="BK499" i="97" s="1"/>
  <c r="BL494" i="97" s="1"/>
  <c r="BL499" i="97" s="1"/>
  <c r="BM494" i="97" s="1"/>
  <c r="BM499" i="97" s="1"/>
  <c r="BN494" i="97" s="1"/>
  <c r="BN499" i="97" s="1"/>
  <c r="BO494" i="97" s="1"/>
  <c r="BO499" i="97" s="1"/>
  <c r="BP494" i="97" s="1"/>
  <c r="BP499" i="97" s="1"/>
  <c r="BQ494" i="97" s="1"/>
  <c r="BQ499" i="97" s="1"/>
  <c r="BR494" i="97" s="1"/>
  <c r="BR499" i="97" s="1"/>
  <c r="BS494" i="97" s="1"/>
  <c r="BS499" i="97" s="1"/>
  <c r="BT494" i="97" s="1"/>
  <c r="BT499" i="97" s="1"/>
  <c r="BU494" i="97" s="1"/>
  <c r="BU499" i="97" s="1"/>
  <c r="BV494" i="97" s="1"/>
  <c r="BV499" i="97" s="1"/>
  <c r="BW494" i="97" s="1"/>
  <c r="BW499" i="97" s="1"/>
  <c r="BX494" i="97" s="1"/>
  <c r="BX499" i="97" s="1"/>
  <c r="BY494" i="97" s="1"/>
  <c r="BY499" i="97" s="1"/>
  <c r="BZ494" i="97" s="1"/>
  <c r="BZ499" i="97" s="1"/>
  <c r="CA494" i="97" s="1"/>
  <c r="CA499" i="97" s="1"/>
  <c r="CB494" i="97" s="1"/>
  <c r="CB499" i="97" s="1"/>
  <c r="CC494" i="97" s="1"/>
  <c r="CC499" i="97" s="1"/>
  <c r="CD494" i="97" s="1"/>
  <c r="CD499" i="97" s="1"/>
  <c r="CE494" i="97" s="1"/>
  <c r="CE499" i="97" s="1"/>
  <c r="CF494" i="97" s="1"/>
  <c r="CF499" i="97" s="1"/>
  <c r="CG494" i="97" s="1"/>
  <c r="CG499" i="97" s="1"/>
  <c r="CH494" i="97" s="1"/>
  <c r="CH499" i="97" s="1"/>
  <c r="CI494" i="97" s="1"/>
  <c r="CI499" i="97" s="1"/>
  <c r="CJ494" i="97" s="1"/>
  <c r="CJ499" i="97" s="1"/>
  <c r="D482" i="97"/>
  <c r="E477" i="97" s="1"/>
  <c r="E482" i="97" s="1"/>
  <c r="F477" i="97" s="1"/>
  <c r="D446" i="97"/>
  <c r="E440" i="97" s="1"/>
  <c r="E446" i="97" s="1"/>
  <c r="F440" i="97" s="1"/>
  <c r="F446" i="97" s="1"/>
  <c r="G440" i="97" s="1"/>
  <c r="G446" i="97" s="1"/>
  <c r="H440" i="97" s="1"/>
  <c r="H446" i="97" s="1"/>
  <c r="I440" i="97" s="1"/>
  <c r="I446" i="97" s="1"/>
  <c r="J440" i="97" s="1"/>
  <c r="J446" i="97" s="1"/>
  <c r="K440" i="97" s="1"/>
  <c r="K446" i="97" s="1"/>
  <c r="L440" i="97" s="1"/>
  <c r="L446" i="97" s="1"/>
  <c r="M440" i="97" s="1"/>
  <c r="M446" i="97" s="1"/>
  <c r="N440" i="97" s="1"/>
  <c r="N446" i="97" s="1"/>
  <c r="O440" i="97" s="1"/>
  <c r="O446" i="97" s="1"/>
  <c r="P440" i="97" s="1"/>
  <c r="P446" i="97" s="1"/>
  <c r="Q440" i="97" s="1"/>
  <c r="Q446" i="97" s="1"/>
  <c r="R440" i="97" s="1"/>
  <c r="R446" i="97" s="1"/>
  <c r="S440" i="97" s="1"/>
  <c r="S446" i="97" s="1"/>
  <c r="T440" i="97" s="1"/>
  <c r="T446" i="97" s="1"/>
  <c r="U440" i="97" s="1"/>
  <c r="U446" i="97" s="1"/>
  <c r="V440" i="97" s="1"/>
  <c r="V446" i="97" s="1"/>
  <c r="W440" i="97" s="1"/>
  <c r="W446" i="97" s="1"/>
  <c r="X440" i="97" s="1"/>
  <c r="X446" i="97" s="1"/>
  <c r="Y440" i="97" s="1"/>
  <c r="Y446" i="97" s="1"/>
  <c r="Z440" i="97" s="1"/>
  <c r="Z446" i="97" s="1"/>
  <c r="AA440" i="97" s="1"/>
  <c r="AA446" i="97" s="1"/>
  <c r="AB440" i="97" s="1"/>
  <c r="AB446" i="97" s="1"/>
  <c r="AC440" i="97" s="1"/>
  <c r="AC446" i="97" s="1"/>
  <c r="AD440" i="97" s="1"/>
  <c r="AD446" i="97" s="1"/>
  <c r="AE440" i="97" s="1"/>
  <c r="AE446" i="97" s="1"/>
  <c r="AF440" i="97" s="1"/>
  <c r="AF446" i="97" s="1"/>
  <c r="AG440" i="97" s="1"/>
  <c r="AG446" i="97" s="1"/>
  <c r="AH440" i="97" s="1"/>
  <c r="AH446" i="97" s="1"/>
  <c r="AI440" i="97" s="1"/>
  <c r="AI446" i="97" s="1"/>
  <c r="AJ440" i="97" s="1"/>
  <c r="AJ446" i="97" s="1"/>
  <c r="AK440" i="97" s="1"/>
  <c r="AK446" i="97" s="1"/>
  <c r="AL440" i="97" s="1"/>
  <c r="AL446" i="97" s="1"/>
  <c r="AM440" i="97" s="1"/>
  <c r="AM446" i="97" s="1"/>
  <c r="AN440" i="97" s="1"/>
  <c r="AN446" i="97" s="1"/>
  <c r="AO440" i="97" s="1"/>
  <c r="AO446" i="97" s="1"/>
  <c r="AP440" i="97" s="1"/>
  <c r="AP446" i="97" s="1"/>
  <c r="AQ440" i="97" s="1"/>
  <c r="AQ446" i="97" s="1"/>
  <c r="AR440" i="97" s="1"/>
  <c r="AR446" i="97" s="1"/>
  <c r="AS440" i="97" s="1"/>
  <c r="AS446" i="97" s="1"/>
  <c r="AT440" i="97" s="1"/>
  <c r="AT446" i="97" s="1"/>
  <c r="AU440" i="97" s="1"/>
  <c r="AU446" i="97" s="1"/>
  <c r="AV440" i="97" s="1"/>
  <c r="AV446" i="97" s="1"/>
  <c r="AW440" i="97" s="1"/>
  <c r="AW446" i="97" s="1"/>
  <c r="AX440" i="97" s="1"/>
  <c r="AX446" i="97" s="1"/>
  <c r="AY440" i="97" s="1"/>
  <c r="AY446" i="97" s="1"/>
  <c r="AZ440" i="97" s="1"/>
  <c r="AZ446" i="97" s="1"/>
  <c r="BA440" i="97" s="1"/>
  <c r="BA446" i="97" s="1"/>
  <c r="BB440" i="97" s="1"/>
  <c r="BB446" i="97" s="1"/>
  <c r="BC440" i="97" s="1"/>
  <c r="BC446" i="97" s="1"/>
  <c r="BD440" i="97" s="1"/>
  <c r="BD446" i="97" s="1"/>
  <c r="BE440" i="97" s="1"/>
  <c r="BE446" i="97" s="1"/>
  <c r="BF440" i="97" s="1"/>
  <c r="BF446" i="97" s="1"/>
  <c r="BG440" i="97" s="1"/>
  <c r="BG446" i="97" s="1"/>
  <c r="BH440" i="97" s="1"/>
  <c r="BH446" i="97" s="1"/>
  <c r="BI440" i="97" s="1"/>
  <c r="BI446" i="97" s="1"/>
  <c r="BJ440" i="97" s="1"/>
  <c r="BJ446" i="97" s="1"/>
  <c r="BK440" i="97" s="1"/>
  <c r="BK446" i="97" s="1"/>
  <c r="BL440" i="97" s="1"/>
  <c r="BL446" i="97" s="1"/>
  <c r="BM440" i="97" s="1"/>
  <c r="BM446" i="97" s="1"/>
  <c r="BN440" i="97" s="1"/>
  <c r="BN446" i="97" s="1"/>
  <c r="BO440" i="97" s="1"/>
  <c r="BO446" i="97" s="1"/>
  <c r="BP440" i="97" s="1"/>
  <c r="BP446" i="97" s="1"/>
  <c r="BQ440" i="97" s="1"/>
  <c r="BQ446" i="97" s="1"/>
  <c r="BR440" i="97" s="1"/>
  <c r="BR446" i="97" s="1"/>
  <c r="BS440" i="97" s="1"/>
  <c r="BS446" i="97" s="1"/>
  <c r="BT440" i="97" s="1"/>
  <c r="BT446" i="97" s="1"/>
  <c r="BU440" i="97" s="1"/>
  <c r="BU446" i="97" s="1"/>
  <c r="BV440" i="97" s="1"/>
  <c r="BV446" i="97" s="1"/>
  <c r="BW440" i="97" s="1"/>
  <c r="BW446" i="97" s="1"/>
  <c r="BX440" i="97" s="1"/>
  <c r="BX446" i="97" s="1"/>
  <c r="BY440" i="97" s="1"/>
  <c r="BY446" i="97" s="1"/>
  <c r="BZ440" i="97" s="1"/>
  <c r="BZ446" i="97" s="1"/>
  <c r="CA440" i="97" s="1"/>
  <c r="CA446" i="97" s="1"/>
  <c r="CB440" i="97" s="1"/>
  <c r="CB446" i="97" s="1"/>
  <c r="CC440" i="97" s="1"/>
  <c r="CC446" i="97" s="1"/>
  <c r="CD440" i="97" s="1"/>
  <c r="CD446" i="97" s="1"/>
  <c r="CE440" i="97" s="1"/>
  <c r="CE446" i="97" s="1"/>
  <c r="CF440" i="97" s="1"/>
  <c r="CF446" i="97" s="1"/>
  <c r="CG440" i="97" s="1"/>
  <c r="CG446" i="97" s="1"/>
  <c r="CH440" i="97" s="1"/>
  <c r="CH446" i="97" s="1"/>
  <c r="CI440" i="97" s="1"/>
  <c r="CI446" i="97" s="1"/>
  <c r="E381" i="97"/>
  <c r="F374" i="97" s="1"/>
  <c r="F381" i="97" s="1"/>
  <c r="G374" i="97" s="1"/>
  <c r="G381" i="97" s="1"/>
  <c r="H374" i="97" s="1"/>
  <c r="H381" i="97" s="1"/>
  <c r="I374" i="97" s="1"/>
  <c r="I381" i="97" s="1"/>
  <c r="J374" i="97" s="1"/>
  <c r="J381" i="97" s="1"/>
  <c r="K374" i="97" s="1"/>
  <c r="K381" i="97" s="1"/>
  <c r="L374" i="97" s="1"/>
  <c r="L381" i="97" s="1"/>
  <c r="M374" i="97" s="1"/>
  <c r="M381" i="97" s="1"/>
  <c r="N374" i="97" s="1"/>
  <c r="N381" i="97" s="1"/>
  <c r="O374" i="97" s="1"/>
  <c r="O381" i="97" s="1"/>
  <c r="P374" i="97" s="1"/>
  <c r="P381" i="97" s="1"/>
  <c r="Q374" i="97" s="1"/>
  <c r="Q381" i="97" s="1"/>
  <c r="R374" i="97" s="1"/>
  <c r="R381" i="97" s="1"/>
  <c r="S374" i="97" s="1"/>
  <c r="S381" i="97" s="1"/>
  <c r="T374" i="97" s="1"/>
  <c r="T381" i="97" s="1"/>
  <c r="U374" i="97" s="1"/>
  <c r="U381" i="97" s="1"/>
  <c r="V374" i="97" s="1"/>
  <c r="V381" i="97" s="1"/>
  <c r="W374" i="97" s="1"/>
  <c r="W381" i="97" s="1"/>
  <c r="X374" i="97" s="1"/>
  <c r="X381" i="97" s="1"/>
  <c r="Y374" i="97" s="1"/>
  <c r="Y381" i="97" s="1"/>
  <c r="Z374" i="97" s="1"/>
  <c r="Z381" i="97" s="1"/>
  <c r="AA374" i="97" s="1"/>
  <c r="AA381" i="97" s="1"/>
  <c r="AB374" i="97" s="1"/>
  <c r="AB381" i="97" s="1"/>
  <c r="AC374" i="97" s="1"/>
  <c r="AC381" i="97" s="1"/>
  <c r="AD374" i="97" s="1"/>
  <c r="AD381" i="97" s="1"/>
  <c r="AE374" i="97" s="1"/>
  <c r="AE381" i="97" s="1"/>
  <c r="AF374" i="97" s="1"/>
  <c r="AF381" i="97" s="1"/>
  <c r="AG374" i="97" s="1"/>
  <c r="AG381" i="97" s="1"/>
  <c r="AH374" i="97" s="1"/>
  <c r="AH381" i="97" s="1"/>
  <c r="AI374" i="97" s="1"/>
  <c r="AI381" i="97" s="1"/>
  <c r="AJ374" i="97" s="1"/>
  <c r="AJ381" i="97" s="1"/>
  <c r="AK374" i="97" s="1"/>
  <c r="AK381" i="97" s="1"/>
  <c r="AL374" i="97" s="1"/>
  <c r="AL381" i="97" s="1"/>
  <c r="AM374" i="97" s="1"/>
  <c r="AM381" i="97" s="1"/>
  <c r="AN374" i="97" s="1"/>
  <c r="AN381" i="97" s="1"/>
  <c r="AO374" i="97" s="1"/>
  <c r="AO381" i="97" s="1"/>
  <c r="AP374" i="97" s="1"/>
  <c r="AP381" i="97" s="1"/>
  <c r="AQ374" i="97" s="1"/>
  <c r="AQ381" i="97" s="1"/>
  <c r="AR374" i="97" s="1"/>
  <c r="AR381" i="97" s="1"/>
  <c r="AS374" i="97" s="1"/>
  <c r="AS381" i="97" s="1"/>
  <c r="AT374" i="97" s="1"/>
  <c r="AT381" i="97" s="1"/>
  <c r="AU374" i="97" s="1"/>
  <c r="AU381" i="97" s="1"/>
  <c r="AV374" i="97" s="1"/>
  <c r="AV381" i="97" s="1"/>
  <c r="AW374" i="97" s="1"/>
  <c r="AW381" i="97" s="1"/>
  <c r="AX374" i="97" s="1"/>
  <c r="AX381" i="97" s="1"/>
  <c r="AY374" i="97" s="1"/>
  <c r="AY381" i="97" s="1"/>
  <c r="AZ374" i="97" s="1"/>
  <c r="AZ381" i="97" s="1"/>
  <c r="BA374" i="97" s="1"/>
  <c r="BA381" i="97" s="1"/>
  <c r="BB374" i="97" s="1"/>
  <c r="BB381" i="97" s="1"/>
  <c r="BC374" i="97" s="1"/>
  <c r="BC381" i="97" s="1"/>
  <c r="BD374" i="97" s="1"/>
  <c r="BD381" i="97" s="1"/>
  <c r="BE374" i="97" s="1"/>
  <c r="BE381" i="97" s="1"/>
  <c r="BF374" i="97" s="1"/>
  <c r="BF381" i="97" s="1"/>
  <c r="BG374" i="97" s="1"/>
  <c r="BG381" i="97" s="1"/>
  <c r="BH374" i="97" s="1"/>
  <c r="BH381" i="97" s="1"/>
  <c r="BI374" i="97" s="1"/>
  <c r="BI381" i="97" s="1"/>
  <c r="BJ374" i="97" s="1"/>
  <c r="BJ381" i="97" s="1"/>
  <c r="BK374" i="97" s="1"/>
  <c r="BK381" i="97" s="1"/>
  <c r="BL374" i="97" s="1"/>
  <c r="BL381" i="97" s="1"/>
  <c r="BM374" i="97" s="1"/>
  <c r="BM381" i="97" s="1"/>
  <c r="BN374" i="97" s="1"/>
  <c r="BN381" i="97" s="1"/>
  <c r="BO374" i="97" s="1"/>
  <c r="BO381" i="97" s="1"/>
  <c r="BP374" i="97" s="1"/>
  <c r="BP381" i="97" s="1"/>
  <c r="BQ374" i="97" s="1"/>
  <c r="BQ381" i="97" s="1"/>
  <c r="BR374" i="97" s="1"/>
  <c r="BR381" i="97" s="1"/>
  <c r="BS374" i="97" s="1"/>
  <c r="BS381" i="97" s="1"/>
  <c r="BT374" i="97" s="1"/>
  <c r="BT381" i="97" s="1"/>
  <c r="BU374" i="97" s="1"/>
  <c r="BU381" i="97" s="1"/>
  <c r="BV374" i="97" s="1"/>
  <c r="BV381" i="97" s="1"/>
  <c r="BW374" i="97" s="1"/>
  <c r="BW381" i="97" s="1"/>
  <c r="BX374" i="97" s="1"/>
  <c r="BX381" i="97" s="1"/>
  <c r="BY374" i="97" s="1"/>
  <c r="BY381" i="97" s="1"/>
  <c r="BZ374" i="97" s="1"/>
  <c r="BZ381" i="97" s="1"/>
  <c r="CA374" i="97" s="1"/>
  <c r="CA381" i="97" s="1"/>
  <c r="CB374" i="97" s="1"/>
  <c r="CB381" i="97" s="1"/>
  <c r="CC374" i="97" s="1"/>
  <c r="CC381" i="97" s="1"/>
  <c r="CD374" i="97" s="1"/>
  <c r="CD381" i="97" s="1"/>
  <c r="CE374" i="97" s="1"/>
  <c r="CE381" i="97" s="1"/>
  <c r="CF374" i="97" s="1"/>
  <c r="CF381" i="97" s="1"/>
  <c r="CG374" i="97" s="1"/>
  <c r="CG381" i="97" s="1"/>
  <c r="CH374" i="97" s="1"/>
  <c r="CH381" i="97" s="1"/>
  <c r="CI374" i="97" s="1"/>
  <c r="CI381" i="97" s="1"/>
  <c r="D307" i="97"/>
  <c r="E301" i="97" s="1"/>
  <c r="E307" i="97" s="1"/>
  <c r="F301" i="97" s="1"/>
  <c r="F307" i="97" s="1"/>
  <c r="G301" i="97" s="1"/>
  <c r="BG569" i="97"/>
  <c r="E217" i="97"/>
  <c r="F212" i="97" s="1"/>
  <c r="F217" i="97" s="1"/>
  <c r="G212" i="97" s="1"/>
  <c r="E209" i="97"/>
  <c r="F202" i="97" s="1"/>
  <c r="F209" i="97" s="1"/>
  <c r="G202" i="97" s="1"/>
  <c r="G209" i="97" s="1"/>
  <c r="H202" i="97" s="1"/>
  <c r="H209" i="97" s="1"/>
  <c r="I202" i="97" s="1"/>
  <c r="I209" i="97" s="1"/>
  <c r="J202" i="97" s="1"/>
  <c r="J209" i="97" s="1"/>
  <c r="K202" i="97" s="1"/>
  <c r="K209" i="97" s="1"/>
  <c r="L202" i="97" s="1"/>
  <c r="L209" i="97" s="1"/>
  <c r="M202" i="97" s="1"/>
  <c r="M209" i="97" s="1"/>
  <c r="N202" i="97" s="1"/>
  <c r="N209" i="97" s="1"/>
  <c r="O202" i="97" s="1"/>
  <c r="O209" i="97" s="1"/>
  <c r="P202" i="97" s="1"/>
  <c r="P209" i="97" s="1"/>
  <c r="Q202" i="97" s="1"/>
  <c r="Q209" i="97" s="1"/>
  <c r="R202" i="97" s="1"/>
  <c r="R209" i="97" s="1"/>
  <c r="S202" i="97" s="1"/>
  <c r="S209" i="97" s="1"/>
  <c r="T202" i="97" s="1"/>
  <c r="T209" i="97" s="1"/>
  <c r="U202" i="97" s="1"/>
  <c r="U209" i="97" s="1"/>
  <c r="V202" i="97" s="1"/>
  <c r="V209" i="97" s="1"/>
  <c r="W202" i="97" s="1"/>
  <c r="W209" i="97" s="1"/>
  <c r="X202" i="97" s="1"/>
  <c r="X209" i="97" s="1"/>
  <c r="Y202" i="97" s="1"/>
  <c r="Y209" i="97" s="1"/>
  <c r="Z202" i="97" s="1"/>
  <c r="Z209" i="97" s="1"/>
  <c r="AA202" i="97" s="1"/>
  <c r="AA209" i="97" s="1"/>
  <c r="AB202" i="97" s="1"/>
  <c r="AB209" i="97" s="1"/>
  <c r="AC202" i="97" s="1"/>
  <c r="AC209" i="97" s="1"/>
  <c r="AD202" i="97" s="1"/>
  <c r="AD209" i="97" s="1"/>
  <c r="AE202" i="97" s="1"/>
  <c r="AE209" i="97" s="1"/>
  <c r="AF202" i="97" s="1"/>
  <c r="AF209" i="97" s="1"/>
  <c r="AG202" i="97" s="1"/>
  <c r="AG209" i="97" s="1"/>
  <c r="AH202" i="97" s="1"/>
  <c r="AH209" i="97" s="1"/>
  <c r="AI202" i="97" s="1"/>
  <c r="AI209" i="97" s="1"/>
  <c r="AJ202" i="97" s="1"/>
  <c r="AJ209" i="97" s="1"/>
  <c r="AK202" i="97" s="1"/>
  <c r="AK209" i="97" s="1"/>
  <c r="AL202" i="97" s="1"/>
  <c r="AL209" i="97" s="1"/>
  <c r="AM202" i="97" s="1"/>
  <c r="AM209" i="97" s="1"/>
  <c r="AN202" i="97" s="1"/>
  <c r="AN209" i="97" s="1"/>
  <c r="AO202" i="97" s="1"/>
  <c r="AO209" i="97" s="1"/>
  <c r="AP202" i="97" s="1"/>
  <c r="AP209" i="97" s="1"/>
  <c r="AQ202" i="97" s="1"/>
  <c r="AQ209" i="97" s="1"/>
  <c r="AR202" i="97" s="1"/>
  <c r="AR209" i="97" s="1"/>
  <c r="AS202" i="97" s="1"/>
  <c r="AS209" i="97" s="1"/>
  <c r="AT202" i="97" s="1"/>
  <c r="AT209" i="97" s="1"/>
  <c r="AU202" i="97" s="1"/>
  <c r="AU209" i="97" s="1"/>
  <c r="AV202" i="97" s="1"/>
  <c r="AV209" i="97" s="1"/>
  <c r="AW202" i="97" s="1"/>
  <c r="AW209" i="97" s="1"/>
  <c r="AX202" i="97" s="1"/>
  <c r="AX209" i="97" s="1"/>
  <c r="AY202" i="97" s="1"/>
  <c r="AY209" i="97" s="1"/>
  <c r="AZ202" i="97" s="1"/>
  <c r="AZ209" i="97" s="1"/>
  <c r="BA202" i="97" s="1"/>
  <c r="BA209" i="97" s="1"/>
  <c r="BB202" i="97" s="1"/>
  <c r="BB209" i="97" s="1"/>
  <c r="BC202" i="97" s="1"/>
  <c r="BC209" i="97" s="1"/>
  <c r="BD202" i="97" s="1"/>
  <c r="BD209" i="97" s="1"/>
  <c r="BE202" i="97" s="1"/>
  <c r="BE209" i="97" s="1"/>
  <c r="BF202" i="97" s="1"/>
  <c r="BF209" i="97" s="1"/>
  <c r="BG202" i="97" s="1"/>
  <c r="BG209" i="97" s="1"/>
  <c r="BH202" i="97" s="1"/>
  <c r="BH209" i="97" s="1"/>
  <c r="BI202" i="97" s="1"/>
  <c r="BI209" i="97" s="1"/>
  <c r="BJ202" i="97" s="1"/>
  <c r="BJ209" i="97" s="1"/>
  <c r="BK202" i="97" s="1"/>
  <c r="BK209" i="97" s="1"/>
  <c r="BL202" i="97" s="1"/>
  <c r="BL209" i="97" s="1"/>
  <c r="BM202" i="97" s="1"/>
  <c r="BM209" i="97" s="1"/>
  <c r="BN202" i="97" s="1"/>
  <c r="BN209" i="97" s="1"/>
  <c r="BO202" i="97" s="1"/>
  <c r="BO209" i="97" s="1"/>
  <c r="BP202" i="97" s="1"/>
  <c r="BP209" i="97" s="1"/>
  <c r="BQ202" i="97" s="1"/>
  <c r="BQ209" i="97" s="1"/>
  <c r="BR202" i="97" s="1"/>
  <c r="BR209" i="97" s="1"/>
  <c r="BS202" i="97" s="1"/>
  <c r="BS209" i="97" s="1"/>
  <c r="BT202" i="97" s="1"/>
  <c r="BT209" i="97" s="1"/>
  <c r="BU202" i="97" s="1"/>
  <c r="BU209" i="97" s="1"/>
  <c r="BV202" i="97" s="1"/>
  <c r="BV209" i="97" s="1"/>
  <c r="BW202" i="97" s="1"/>
  <c r="BW209" i="97" s="1"/>
  <c r="BX202" i="97" s="1"/>
  <c r="BX209" i="97" s="1"/>
  <c r="BY202" i="97" s="1"/>
  <c r="BY209" i="97" s="1"/>
  <c r="BZ202" i="97" s="1"/>
  <c r="BZ209" i="97" s="1"/>
  <c r="CA202" i="97" s="1"/>
  <c r="CA209" i="97" s="1"/>
  <c r="CB202" i="97" s="1"/>
  <c r="CB209" i="97" s="1"/>
  <c r="CC202" i="97" s="1"/>
  <c r="CC209" i="97" s="1"/>
  <c r="CD202" i="97" s="1"/>
  <c r="CD209" i="97" s="1"/>
  <c r="CE202" i="97" s="1"/>
  <c r="CE209" i="97" s="1"/>
  <c r="CF202" i="97" s="1"/>
  <c r="CF209" i="97" s="1"/>
  <c r="CG202" i="97" s="1"/>
  <c r="CG209" i="97" s="1"/>
  <c r="CH202" i="97" s="1"/>
  <c r="CH209" i="97" s="1"/>
  <c r="CI202" i="97" s="1"/>
  <c r="CI209" i="97" s="1"/>
  <c r="F55" i="97"/>
  <c r="G48" i="97" s="1"/>
  <c r="G55" i="97" s="1"/>
  <c r="H48" i="97" s="1"/>
  <c r="H55" i="97" s="1"/>
  <c r="I48" i="97" s="1"/>
  <c r="I55" i="97" s="1"/>
  <c r="J48" i="97" s="1"/>
  <c r="J55" i="97" s="1"/>
  <c r="K48" i="97" s="1"/>
  <c r="K55" i="97" s="1"/>
  <c r="L48" i="97" s="1"/>
  <c r="L55" i="97" s="1"/>
  <c r="M48" i="97" s="1"/>
  <c r="M55" i="97" s="1"/>
  <c r="N48" i="97" s="1"/>
  <c r="N55" i="97" s="1"/>
  <c r="O48" i="97" s="1"/>
  <c r="O55" i="97" s="1"/>
  <c r="P48" i="97" s="1"/>
  <c r="P55" i="97" s="1"/>
  <c r="Q48" i="97" s="1"/>
  <c r="Q55" i="97" s="1"/>
  <c r="R48" i="97" s="1"/>
  <c r="R55" i="97" s="1"/>
  <c r="S48" i="97" s="1"/>
  <c r="S55" i="97" s="1"/>
  <c r="T48" i="97" s="1"/>
  <c r="T55" i="97" s="1"/>
  <c r="U48" i="97" s="1"/>
  <c r="U55" i="97" s="1"/>
  <c r="V48" i="97" s="1"/>
  <c r="V55" i="97" s="1"/>
  <c r="W48" i="97" s="1"/>
  <c r="W55" i="97" s="1"/>
  <c r="X48" i="97" s="1"/>
  <c r="X55" i="97" s="1"/>
  <c r="Y48" i="97" s="1"/>
  <c r="Y55" i="97" s="1"/>
  <c r="Z48" i="97" s="1"/>
  <c r="Z55" i="97" s="1"/>
  <c r="AA48" i="97" s="1"/>
  <c r="AA55" i="97" s="1"/>
  <c r="AB48" i="97" s="1"/>
  <c r="AB55" i="97" s="1"/>
  <c r="AC48" i="97" s="1"/>
  <c r="AC55" i="97" s="1"/>
  <c r="AD48" i="97" s="1"/>
  <c r="AD55" i="97" s="1"/>
  <c r="AE48" i="97" s="1"/>
  <c r="AE55" i="97" s="1"/>
  <c r="AF48" i="97" s="1"/>
  <c r="AF55" i="97" s="1"/>
  <c r="AG48" i="97" s="1"/>
  <c r="AG55" i="97" s="1"/>
  <c r="AH48" i="97" s="1"/>
  <c r="AH55" i="97" s="1"/>
  <c r="AI48" i="97" s="1"/>
  <c r="AI55" i="97" s="1"/>
  <c r="AJ48" i="97" s="1"/>
  <c r="AJ55" i="97" s="1"/>
  <c r="AK48" i="97" s="1"/>
  <c r="AK55" i="97" s="1"/>
  <c r="AL48" i="97" s="1"/>
  <c r="AL55" i="97" s="1"/>
  <c r="AM48" i="97" s="1"/>
  <c r="AM55" i="97" s="1"/>
  <c r="AN48" i="97" s="1"/>
  <c r="AN55" i="97" s="1"/>
  <c r="AO48" i="97" s="1"/>
  <c r="AO55" i="97" s="1"/>
  <c r="AP48" i="97" s="1"/>
  <c r="AP55" i="97" s="1"/>
  <c r="AQ48" i="97" s="1"/>
  <c r="AQ55" i="97" s="1"/>
  <c r="AR48" i="97" s="1"/>
  <c r="AR55" i="97" s="1"/>
  <c r="AS48" i="97" s="1"/>
  <c r="AS55" i="97" s="1"/>
  <c r="AT48" i="97" s="1"/>
  <c r="AT55" i="97" s="1"/>
  <c r="AU48" i="97" s="1"/>
  <c r="AU55" i="97" s="1"/>
  <c r="AV48" i="97" s="1"/>
  <c r="AV55" i="97" s="1"/>
  <c r="AW48" i="97" s="1"/>
  <c r="AW55" i="97" s="1"/>
  <c r="AX48" i="97" s="1"/>
  <c r="AX55" i="97" s="1"/>
  <c r="AY48" i="97" s="1"/>
  <c r="AY55" i="97" s="1"/>
  <c r="AZ48" i="97" s="1"/>
  <c r="AZ55" i="97" s="1"/>
  <c r="BA48" i="97" s="1"/>
  <c r="BA55" i="97" s="1"/>
  <c r="BB48" i="97" s="1"/>
  <c r="BB55" i="97" s="1"/>
  <c r="BC48" i="97" s="1"/>
  <c r="BC55" i="97" s="1"/>
  <c r="BD48" i="97" s="1"/>
  <c r="BD55" i="97" s="1"/>
  <c r="BE48" i="97" s="1"/>
  <c r="BE55" i="97" s="1"/>
  <c r="BF48" i="97" s="1"/>
  <c r="BF55" i="97" s="1"/>
  <c r="BG48" i="97" s="1"/>
  <c r="BG55" i="97" s="1"/>
  <c r="BH48" i="97" s="1"/>
  <c r="BH55" i="97" s="1"/>
  <c r="BI48" i="97" s="1"/>
  <c r="BI55" i="97" s="1"/>
  <c r="BJ48" i="97" s="1"/>
  <c r="BJ55" i="97" s="1"/>
  <c r="BK48" i="97" s="1"/>
  <c r="BK55" i="97" s="1"/>
  <c r="BL48" i="97" s="1"/>
  <c r="BL55" i="97" s="1"/>
  <c r="BM48" i="97" s="1"/>
  <c r="BM55" i="97" s="1"/>
  <c r="BN48" i="97" s="1"/>
  <c r="BN55" i="97" s="1"/>
  <c r="BO48" i="97" s="1"/>
  <c r="BO55" i="97" s="1"/>
  <c r="BP48" i="97" s="1"/>
  <c r="BP55" i="97" s="1"/>
  <c r="BQ48" i="97" s="1"/>
  <c r="BQ55" i="97" s="1"/>
  <c r="BR48" i="97" s="1"/>
  <c r="BR55" i="97" s="1"/>
  <c r="BS48" i="97" s="1"/>
  <c r="BS55" i="97" s="1"/>
  <c r="BT48" i="97" s="1"/>
  <c r="BT55" i="97" s="1"/>
  <c r="BU48" i="97" s="1"/>
  <c r="BU55" i="97" s="1"/>
  <c r="BV48" i="97" s="1"/>
  <c r="BV55" i="97" s="1"/>
  <c r="BW48" i="97" s="1"/>
  <c r="BW55" i="97" s="1"/>
  <c r="BX48" i="97" s="1"/>
  <c r="BX55" i="97" s="1"/>
  <c r="BY48" i="97" s="1"/>
  <c r="BY55" i="97" s="1"/>
  <c r="BZ48" i="97" s="1"/>
  <c r="BZ55" i="97" s="1"/>
  <c r="CA48" i="97" s="1"/>
  <c r="CA55" i="97" s="1"/>
  <c r="CB48" i="97" s="1"/>
  <c r="CB55" i="97" s="1"/>
  <c r="CC48" i="97" s="1"/>
  <c r="CC55" i="97" s="1"/>
  <c r="CD48" i="97" s="1"/>
  <c r="CD55" i="97" s="1"/>
  <c r="CE48" i="97" s="1"/>
  <c r="CE55" i="97" s="1"/>
  <c r="CF48" i="97" s="1"/>
  <c r="CF55" i="97" s="1"/>
  <c r="CG48" i="97" s="1"/>
  <c r="CG55" i="97" s="1"/>
  <c r="CH48" i="97" s="1"/>
  <c r="CH55" i="97" s="1"/>
  <c r="CI48" i="97" s="1"/>
  <c r="CI55" i="97" s="1"/>
  <c r="F482" i="97"/>
  <c r="G477" i="97" s="1"/>
  <c r="G482" i="97" s="1"/>
  <c r="H477" i="97" s="1"/>
  <c r="H482" i="97" s="1"/>
  <c r="I477" i="97" s="1"/>
  <c r="I482" i="97" s="1"/>
  <c r="J477" i="97" s="1"/>
  <c r="J482" i="97" s="1"/>
  <c r="K477" i="97" s="1"/>
  <c r="K482" i="97" s="1"/>
  <c r="L477" i="97" s="1"/>
  <c r="L482" i="97" s="1"/>
  <c r="M477" i="97" s="1"/>
  <c r="M482" i="97" s="1"/>
  <c r="N477" i="97" s="1"/>
  <c r="N482" i="97" s="1"/>
  <c r="O477" i="97" s="1"/>
  <c r="O482" i="97" s="1"/>
  <c r="P477" i="97" s="1"/>
  <c r="P482" i="97" s="1"/>
  <c r="Q477" i="97" s="1"/>
  <c r="Q482" i="97" s="1"/>
  <c r="R477" i="97" s="1"/>
  <c r="R482" i="97" s="1"/>
  <c r="S477" i="97" s="1"/>
  <c r="S482" i="97" s="1"/>
  <c r="T477" i="97" s="1"/>
  <c r="T482" i="97" s="1"/>
  <c r="U477" i="97" s="1"/>
  <c r="U482" i="97" s="1"/>
  <c r="V477" i="97" s="1"/>
  <c r="V482" i="97" s="1"/>
  <c r="W477" i="97" s="1"/>
  <c r="W482" i="97" s="1"/>
  <c r="X477" i="97" s="1"/>
  <c r="X482" i="97" s="1"/>
  <c r="Y477" i="97" s="1"/>
  <c r="Y482" i="97" s="1"/>
  <c r="Z477" i="97" s="1"/>
  <c r="Z482" i="97" s="1"/>
  <c r="AA477" i="97" s="1"/>
  <c r="AA482" i="97" s="1"/>
  <c r="AB477" i="97" s="1"/>
  <c r="AB482" i="97" s="1"/>
  <c r="AC477" i="97" s="1"/>
  <c r="AC482" i="97" s="1"/>
  <c r="AD477" i="97" s="1"/>
  <c r="AD482" i="97" s="1"/>
  <c r="AE477" i="97" s="1"/>
  <c r="AE482" i="97" s="1"/>
  <c r="AF477" i="97" s="1"/>
  <c r="AF482" i="97" s="1"/>
  <c r="AG477" i="97" s="1"/>
  <c r="AG482" i="97" s="1"/>
  <c r="AH477" i="97" s="1"/>
  <c r="AH482" i="97" s="1"/>
  <c r="AI477" i="97" s="1"/>
  <c r="AI482" i="97" s="1"/>
  <c r="AJ477" i="97" s="1"/>
  <c r="AJ482" i="97" s="1"/>
  <c r="AK477" i="97" s="1"/>
  <c r="AK482" i="97" s="1"/>
  <c r="AL477" i="97" s="1"/>
  <c r="AL482" i="97" s="1"/>
  <c r="AM477" i="97" s="1"/>
  <c r="AM482" i="97" s="1"/>
  <c r="AN477" i="97" s="1"/>
  <c r="AN482" i="97" s="1"/>
  <c r="AO477" i="97" s="1"/>
  <c r="AO482" i="97" s="1"/>
  <c r="AP477" i="97" s="1"/>
  <c r="AP482" i="97" s="1"/>
  <c r="AQ477" i="97" s="1"/>
  <c r="AQ482" i="97" s="1"/>
  <c r="AR477" i="97" s="1"/>
  <c r="AR482" i="97" s="1"/>
  <c r="AS477" i="97" s="1"/>
  <c r="AS482" i="97" s="1"/>
  <c r="AT477" i="97" s="1"/>
  <c r="AT482" i="97" s="1"/>
  <c r="AU477" i="97" s="1"/>
  <c r="AU482" i="97" s="1"/>
  <c r="AV477" i="97" s="1"/>
  <c r="AV482" i="97" s="1"/>
  <c r="AW477" i="97" s="1"/>
  <c r="AW482" i="97" s="1"/>
  <c r="AX477" i="97" s="1"/>
  <c r="AX482" i="97" s="1"/>
  <c r="AY477" i="97" s="1"/>
  <c r="AY482" i="97" s="1"/>
  <c r="AZ477" i="97" s="1"/>
  <c r="AZ482" i="97" s="1"/>
  <c r="BA477" i="97" s="1"/>
  <c r="BA482" i="97" s="1"/>
  <c r="BB477" i="97" s="1"/>
  <c r="BB482" i="97" s="1"/>
  <c r="BC477" i="97" s="1"/>
  <c r="BC482" i="97" s="1"/>
  <c r="BD477" i="97" s="1"/>
  <c r="BD482" i="97" s="1"/>
  <c r="BE477" i="97" s="1"/>
  <c r="BE482" i="97" s="1"/>
  <c r="BF477" i="97" s="1"/>
  <c r="BF482" i="97" s="1"/>
  <c r="BG477" i="97" s="1"/>
  <c r="BG482" i="97" s="1"/>
  <c r="BH477" i="97" s="1"/>
  <c r="BH482" i="97" s="1"/>
  <c r="BI477" i="97" s="1"/>
  <c r="BI482" i="97" s="1"/>
  <c r="BJ477" i="97" s="1"/>
  <c r="BJ482" i="97" s="1"/>
  <c r="BK477" i="97" s="1"/>
  <c r="BK482" i="97" s="1"/>
  <c r="BL477" i="97" s="1"/>
  <c r="BL482" i="97" s="1"/>
  <c r="BM477" i="97" s="1"/>
  <c r="BM482" i="97" s="1"/>
  <c r="BN477" i="97" s="1"/>
  <c r="BN482" i="97" s="1"/>
  <c r="BO477" i="97" s="1"/>
  <c r="BO482" i="97" s="1"/>
  <c r="BP477" i="97" s="1"/>
  <c r="BP482" i="97" s="1"/>
  <c r="BQ477" i="97" s="1"/>
  <c r="BQ482" i="97" s="1"/>
  <c r="BR477" i="97" s="1"/>
  <c r="BR482" i="97" s="1"/>
  <c r="BS477" i="97" s="1"/>
  <c r="BS482" i="97" s="1"/>
  <c r="BT477" i="97" s="1"/>
  <c r="BT482" i="97" s="1"/>
  <c r="BU477" i="97" s="1"/>
  <c r="BU482" i="97" s="1"/>
  <c r="BV477" i="97" s="1"/>
  <c r="BV482" i="97" s="1"/>
  <c r="BW477" i="97" s="1"/>
  <c r="BW482" i="97" s="1"/>
  <c r="BX477" i="97" s="1"/>
  <c r="BX482" i="97" s="1"/>
  <c r="BY477" i="97" s="1"/>
  <c r="BY482" i="97" s="1"/>
  <c r="BZ477" i="97" s="1"/>
  <c r="BZ482" i="97" s="1"/>
  <c r="CA477" i="97" s="1"/>
  <c r="CA482" i="97" s="1"/>
  <c r="CB477" i="97" s="1"/>
  <c r="CB482" i="97" s="1"/>
  <c r="CC477" i="97" s="1"/>
  <c r="CC482" i="97" s="1"/>
  <c r="CD477" i="97" s="1"/>
  <c r="CD482" i="97" s="1"/>
  <c r="CE477" i="97" s="1"/>
  <c r="CE482" i="97" s="1"/>
  <c r="CF477" i="97" s="1"/>
  <c r="CF482" i="97" s="1"/>
  <c r="CG477" i="97" s="1"/>
  <c r="CG482" i="97" s="1"/>
  <c r="CH477" i="97" s="1"/>
  <c r="CH482" i="97" s="1"/>
  <c r="CI477" i="97" s="1"/>
  <c r="CI482" i="97" s="1"/>
  <c r="F410" i="97"/>
  <c r="G404" i="97" s="1"/>
  <c r="D371" i="97"/>
  <c r="E366" i="97" s="1"/>
  <c r="E371" i="97" s="1"/>
  <c r="F366" i="97" s="1"/>
  <c r="F371" i="97" s="1"/>
  <c r="G123" i="97"/>
  <c r="H116" i="97" s="1"/>
  <c r="H123" i="97" s="1"/>
  <c r="I116" i="97" s="1"/>
  <c r="I123" i="97" s="1"/>
  <c r="J116" i="97" s="1"/>
  <c r="J123" i="97" s="1"/>
  <c r="K116" i="97" s="1"/>
  <c r="K123" i="97" s="1"/>
  <c r="L116" i="97" s="1"/>
  <c r="L123" i="97" s="1"/>
  <c r="M116" i="97" s="1"/>
  <c r="M123" i="97" s="1"/>
  <c r="N116" i="97" s="1"/>
  <c r="N123" i="97" s="1"/>
  <c r="O116" i="97" s="1"/>
  <c r="O123" i="97" s="1"/>
  <c r="P116" i="97" s="1"/>
  <c r="P123" i="97" s="1"/>
  <c r="Q116" i="97" s="1"/>
  <c r="Q123" i="97" s="1"/>
  <c r="R116" i="97" s="1"/>
  <c r="R123" i="97" s="1"/>
  <c r="S116" i="97" s="1"/>
  <c r="S123" i="97" s="1"/>
  <c r="T116" i="97" s="1"/>
  <c r="T123" i="97" s="1"/>
  <c r="U116" i="97" s="1"/>
  <c r="U123" i="97" s="1"/>
  <c r="V116" i="97" s="1"/>
  <c r="V123" i="97" s="1"/>
  <c r="W116" i="97" s="1"/>
  <c r="W123" i="97" s="1"/>
  <c r="X116" i="97" s="1"/>
  <c r="X123" i="97" s="1"/>
  <c r="Y116" i="97" s="1"/>
  <c r="Y123" i="97" s="1"/>
  <c r="Z116" i="97" s="1"/>
  <c r="Z123" i="97" s="1"/>
  <c r="AA116" i="97" s="1"/>
  <c r="AA123" i="97" s="1"/>
  <c r="AB116" i="97" s="1"/>
  <c r="AB123" i="97" s="1"/>
  <c r="AC116" i="97" s="1"/>
  <c r="AC123" i="97" s="1"/>
  <c r="AD116" i="97" s="1"/>
  <c r="AD123" i="97" s="1"/>
  <c r="AE116" i="97" s="1"/>
  <c r="AE123" i="97" s="1"/>
  <c r="AF116" i="97" s="1"/>
  <c r="AF123" i="97" s="1"/>
  <c r="AG116" i="97" s="1"/>
  <c r="AG123" i="97" s="1"/>
  <c r="AH116" i="97" s="1"/>
  <c r="AH123" i="97" s="1"/>
  <c r="AI116" i="97" s="1"/>
  <c r="AI123" i="97" s="1"/>
  <c r="AJ116" i="97" s="1"/>
  <c r="AJ123" i="97" s="1"/>
  <c r="AK116" i="97" s="1"/>
  <c r="AK123" i="97" s="1"/>
  <c r="AL116" i="97" s="1"/>
  <c r="AL123" i="97" s="1"/>
  <c r="AM116" i="97" s="1"/>
  <c r="AM123" i="97" s="1"/>
  <c r="AN116" i="97" s="1"/>
  <c r="AN123" i="97" s="1"/>
  <c r="AO116" i="97" s="1"/>
  <c r="AO123" i="97" s="1"/>
  <c r="AP116" i="97" s="1"/>
  <c r="AP123" i="97" s="1"/>
  <c r="AQ116" i="97" s="1"/>
  <c r="AQ123" i="97" s="1"/>
  <c r="AR116" i="97" s="1"/>
  <c r="AR123" i="97" s="1"/>
  <c r="AS116" i="97" s="1"/>
  <c r="AS123" i="97" s="1"/>
  <c r="AT116" i="97" s="1"/>
  <c r="AT123" i="97" s="1"/>
  <c r="AU116" i="97" s="1"/>
  <c r="AU123" i="97" s="1"/>
  <c r="AV116" i="97" s="1"/>
  <c r="AV123" i="97" s="1"/>
  <c r="AW116" i="97" s="1"/>
  <c r="AW123" i="97" s="1"/>
  <c r="AX116" i="97" s="1"/>
  <c r="AX123" i="97" s="1"/>
  <c r="AY116" i="97" s="1"/>
  <c r="AY123" i="97" s="1"/>
  <c r="AZ116" i="97" s="1"/>
  <c r="AZ123" i="97" s="1"/>
  <c r="BA116" i="97" s="1"/>
  <c r="BA123" i="97" s="1"/>
  <c r="BB116" i="97" s="1"/>
  <c r="BB123" i="97" s="1"/>
  <c r="BC116" i="97" s="1"/>
  <c r="BC123" i="97" s="1"/>
  <c r="BD116" i="97" s="1"/>
  <c r="BD123" i="97" s="1"/>
  <c r="BE116" i="97" s="1"/>
  <c r="BE123" i="97" s="1"/>
  <c r="BF116" i="97" s="1"/>
  <c r="BF123" i="97" s="1"/>
  <c r="BG116" i="97" s="1"/>
  <c r="BG123" i="97" s="1"/>
  <c r="BH116" i="97" s="1"/>
  <c r="BH123" i="97" s="1"/>
  <c r="BI116" i="97" s="1"/>
  <c r="BI123" i="97" s="1"/>
  <c r="BJ116" i="97" s="1"/>
  <c r="BJ123" i="97" s="1"/>
  <c r="BK116" i="97" s="1"/>
  <c r="BK123" i="97" s="1"/>
  <c r="BL116" i="97" s="1"/>
  <c r="BL123" i="97" s="1"/>
  <c r="BM116" i="97" s="1"/>
  <c r="BM123" i="97" s="1"/>
  <c r="BN116" i="97" s="1"/>
  <c r="BN123" i="97" s="1"/>
  <c r="BO116" i="97" s="1"/>
  <c r="BO123" i="97" s="1"/>
  <c r="BP116" i="97" s="1"/>
  <c r="BP123" i="97" s="1"/>
  <c r="BQ116" i="97" s="1"/>
  <c r="BQ123" i="97" s="1"/>
  <c r="BR116" i="97" s="1"/>
  <c r="BR123" i="97" s="1"/>
  <c r="BS116" i="97" s="1"/>
  <c r="BS123" i="97" s="1"/>
  <c r="BT116" i="97" s="1"/>
  <c r="BT123" i="97" s="1"/>
  <c r="BU116" i="97" s="1"/>
  <c r="BU123" i="97" s="1"/>
  <c r="BV116" i="97" s="1"/>
  <c r="BV123" i="97" s="1"/>
  <c r="BW116" i="97" s="1"/>
  <c r="BW123" i="97" s="1"/>
  <c r="BX116" i="97" s="1"/>
  <c r="BX123" i="97" s="1"/>
  <c r="BY116" i="97" s="1"/>
  <c r="BY123" i="97" s="1"/>
  <c r="BZ116" i="97" s="1"/>
  <c r="BZ123" i="97" s="1"/>
  <c r="CA116" i="97" s="1"/>
  <c r="CA123" i="97" s="1"/>
  <c r="CB116" i="97" s="1"/>
  <c r="CB123" i="97" s="1"/>
  <c r="CC116" i="97" s="1"/>
  <c r="CC123" i="97" s="1"/>
  <c r="CD116" i="97" s="1"/>
  <c r="CD123" i="97" s="1"/>
  <c r="CE116" i="97" s="1"/>
  <c r="CE123" i="97" s="1"/>
  <c r="CF116" i="97" s="1"/>
  <c r="CF123" i="97" s="1"/>
  <c r="CG116" i="97" s="1"/>
  <c r="CG123" i="97" s="1"/>
  <c r="CH116" i="97" s="1"/>
  <c r="CH123" i="97" s="1"/>
  <c r="CI116" i="97" s="1"/>
  <c r="CI123" i="97" s="1"/>
  <c r="J11" i="96"/>
  <c r="E199" i="97"/>
  <c r="F193" i="97" s="1"/>
  <c r="CG569" i="97"/>
  <c r="BE569" i="97"/>
  <c r="Y569" i="97"/>
  <c r="CI569" i="97"/>
  <c r="CA569" i="97"/>
  <c r="BS569" i="97"/>
  <c r="CM569" i="97"/>
  <c r="E401" i="97"/>
  <c r="F394" i="97" s="1"/>
  <c r="F401" i="97" s="1"/>
  <c r="G394" i="97" s="1"/>
  <c r="G401" i="97" s="1"/>
  <c r="H394" i="97" s="1"/>
  <c r="H401" i="97" s="1"/>
  <c r="I394" i="97" s="1"/>
  <c r="I401" i="97" s="1"/>
  <c r="J394" i="97" s="1"/>
  <c r="J401" i="97" s="1"/>
  <c r="K394" i="97" s="1"/>
  <c r="K401" i="97" s="1"/>
  <c r="L394" i="97" s="1"/>
  <c r="L401" i="97" s="1"/>
  <c r="M394" i="97" s="1"/>
  <c r="M401" i="97" s="1"/>
  <c r="N394" i="97" s="1"/>
  <c r="N401" i="97" s="1"/>
  <c r="O394" i="97" s="1"/>
  <c r="O401" i="97" s="1"/>
  <c r="P394" i="97" s="1"/>
  <c r="P401" i="97" s="1"/>
  <c r="Q394" i="97" s="1"/>
  <c r="Q401" i="97" s="1"/>
  <c r="R394" i="97" s="1"/>
  <c r="R401" i="97" s="1"/>
  <c r="S394" i="97" s="1"/>
  <c r="S401" i="97" s="1"/>
  <c r="T394" i="97" s="1"/>
  <c r="T401" i="97" s="1"/>
  <c r="U394" i="97" s="1"/>
  <c r="U401" i="97" s="1"/>
  <c r="V394" i="97" s="1"/>
  <c r="V401" i="97" s="1"/>
  <c r="W394" i="97" s="1"/>
  <c r="W401" i="97" s="1"/>
  <c r="X394" i="97" s="1"/>
  <c r="X401" i="97" s="1"/>
  <c r="Y394" i="97" s="1"/>
  <c r="Y401" i="97" s="1"/>
  <c r="Z394" i="97" s="1"/>
  <c r="Z401" i="97" s="1"/>
  <c r="AA394" i="97" s="1"/>
  <c r="AA401" i="97" s="1"/>
  <c r="AB394" i="97" s="1"/>
  <c r="AB401" i="97" s="1"/>
  <c r="AC394" i="97" s="1"/>
  <c r="AC401" i="97" s="1"/>
  <c r="AD394" i="97" s="1"/>
  <c r="AD401" i="97" s="1"/>
  <c r="AE394" i="97" s="1"/>
  <c r="AE401" i="97" s="1"/>
  <c r="AF394" i="97" s="1"/>
  <c r="AF401" i="97" s="1"/>
  <c r="AG394" i="97" s="1"/>
  <c r="AG401" i="97" s="1"/>
  <c r="AH394" i="97" s="1"/>
  <c r="AH401" i="97" s="1"/>
  <c r="AI394" i="97" s="1"/>
  <c r="AI401" i="97" s="1"/>
  <c r="AJ394" i="97" s="1"/>
  <c r="AJ401" i="97" s="1"/>
  <c r="AK394" i="97" s="1"/>
  <c r="AK401" i="97" s="1"/>
  <c r="AL394" i="97" s="1"/>
  <c r="AL401" i="97" s="1"/>
  <c r="AM394" i="97" s="1"/>
  <c r="AM401" i="97" s="1"/>
  <c r="AN394" i="97" s="1"/>
  <c r="AN401" i="97" s="1"/>
  <c r="AO394" i="97" s="1"/>
  <c r="AO401" i="97" s="1"/>
  <c r="AP394" i="97" s="1"/>
  <c r="AP401" i="97" s="1"/>
  <c r="AQ394" i="97" s="1"/>
  <c r="AQ401" i="97" s="1"/>
  <c r="AR394" i="97" s="1"/>
  <c r="AR401" i="97" s="1"/>
  <c r="AS394" i="97" s="1"/>
  <c r="AS401" i="97" s="1"/>
  <c r="AT394" i="97" s="1"/>
  <c r="AT401" i="97" s="1"/>
  <c r="AU394" i="97" s="1"/>
  <c r="AU401" i="97" s="1"/>
  <c r="AV394" i="97" s="1"/>
  <c r="AV401" i="97" s="1"/>
  <c r="AW394" i="97" s="1"/>
  <c r="AW401" i="97" s="1"/>
  <c r="AX394" i="97" s="1"/>
  <c r="AX401" i="97" s="1"/>
  <c r="AY394" i="97" s="1"/>
  <c r="AY401" i="97" s="1"/>
  <c r="AZ394" i="97" s="1"/>
  <c r="AZ401" i="97" s="1"/>
  <c r="BA394" i="97" s="1"/>
  <c r="BA401" i="97" s="1"/>
  <c r="BB394" i="97" s="1"/>
  <c r="BB401" i="97" s="1"/>
  <c r="BC394" i="97" s="1"/>
  <c r="BC401" i="97" s="1"/>
  <c r="BD394" i="97" s="1"/>
  <c r="BD401" i="97" s="1"/>
  <c r="BE394" i="97" s="1"/>
  <c r="BE401" i="97" s="1"/>
  <c r="BF394" i="97" s="1"/>
  <c r="BF401" i="97" s="1"/>
  <c r="BG394" i="97" s="1"/>
  <c r="BG401" i="97" s="1"/>
  <c r="BH394" i="97" s="1"/>
  <c r="BH401" i="97" s="1"/>
  <c r="BI394" i="97" s="1"/>
  <c r="BI401" i="97" s="1"/>
  <c r="BJ394" i="97" s="1"/>
  <c r="BJ401" i="97" s="1"/>
  <c r="BK394" i="97" s="1"/>
  <c r="BK401" i="97" s="1"/>
  <c r="BL394" i="97" s="1"/>
  <c r="BL401" i="97" s="1"/>
  <c r="BM394" i="97" s="1"/>
  <c r="BM401" i="97" s="1"/>
  <c r="BN394" i="97" s="1"/>
  <c r="BN401" i="97" s="1"/>
  <c r="BO394" i="97" s="1"/>
  <c r="BO401" i="97" s="1"/>
  <c r="BP394" i="97" s="1"/>
  <c r="BP401" i="97" s="1"/>
  <c r="BQ394" i="97" s="1"/>
  <c r="BQ401" i="97" s="1"/>
  <c r="BR394" i="97" s="1"/>
  <c r="BR401" i="97" s="1"/>
  <c r="BS394" i="97" s="1"/>
  <c r="BS401" i="97" s="1"/>
  <c r="BT394" i="97" s="1"/>
  <c r="BT401" i="97" s="1"/>
  <c r="BU394" i="97" s="1"/>
  <c r="BU401" i="97" s="1"/>
  <c r="BV394" i="97" s="1"/>
  <c r="BV401" i="97" s="1"/>
  <c r="BW394" i="97" s="1"/>
  <c r="BW401" i="97" s="1"/>
  <c r="BX394" i="97" s="1"/>
  <c r="BX401" i="97" s="1"/>
  <c r="BY394" i="97" s="1"/>
  <c r="BY401" i="97" s="1"/>
  <c r="BZ394" i="97" s="1"/>
  <c r="BZ401" i="97" s="1"/>
  <c r="CA394" i="97" s="1"/>
  <c r="CA401" i="97" s="1"/>
  <c r="CB394" i="97" s="1"/>
  <c r="CB401" i="97" s="1"/>
  <c r="CC394" i="97" s="1"/>
  <c r="CC401" i="97" s="1"/>
  <c r="CD394" i="97" s="1"/>
  <c r="CD401" i="97" s="1"/>
  <c r="CE394" i="97" s="1"/>
  <c r="CE401" i="97" s="1"/>
  <c r="CF394" i="97" s="1"/>
  <c r="CF401" i="97" s="1"/>
  <c r="CG394" i="97" s="1"/>
  <c r="CG401" i="97" s="1"/>
  <c r="CH394" i="97" s="1"/>
  <c r="CH401" i="97" s="1"/>
  <c r="CI394" i="97" s="1"/>
  <c r="CI401" i="97" s="1"/>
  <c r="G325" i="97"/>
  <c r="H319" i="97" s="1"/>
  <c r="H325" i="97" s="1"/>
  <c r="I319" i="97" s="1"/>
  <c r="I325" i="97" s="1"/>
  <c r="J319" i="97" s="1"/>
  <c r="J325" i="97" s="1"/>
  <c r="K319" i="97" s="1"/>
  <c r="K325" i="97" s="1"/>
  <c r="L319" i="97" s="1"/>
  <c r="L325" i="97" s="1"/>
  <c r="M319" i="97" s="1"/>
  <c r="M325" i="97" s="1"/>
  <c r="N319" i="97" s="1"/>
  <c r="N325" i="97" s="1"/>
  <c r="O319" i="97" s="1"/>
  <c r="O325" i="97" s="1"/>
  <c r="P319" i="97" s="1"/>
  <c r="P325" i="97" s="1"/>
  <c r="Q319" i="97" s="1"/>
  <c r="Q325" i="97" s="1"/>
  <c r="R319" i="97" s="1"/>
  <c r="R325" i="97" s="1"/>
  <c r="S319" i="97" s="1"/>
  <c r="S325" i="97" s="1"/>
  <c r="T319" i="97" s="1"/>
  <c r="T325" i="97" s="1"/>
  <c r="U319" i="97" s="1"/>
  <c r="U325" i="97" s="1"/>
  <c r="V319" i="97" s="1"/>
  <c r="V325" i="97" s="1"/>
  <c r="W319" i="97" s="1"/>
  <c r="W325" i="97" s="1"/>
  <c r="X319" i="97" s="1"/>
  <c r="X325" i="97" s="1"/>
  <c r="Y319" i="97" s="1"/>
  <c r="Y325" i="97" s="1"/>
  <c r="Z319" i="97" s="1"/>
  <c r="Z325" i="97" s="1"/>
  <c r="AA319" i="97" s="1"/>
  <c r="AA325" i="97" s="1"/>
  <c r="AB319" i="97" s="1"/>
  <c r="AB325" i="97" s="1"/>
  <c r="AC319" i="97" s="1"/>
  <c r="AC325" i="97" s="1"/>
  <c r="AD319" i="97" s="1"/>
  <c r="AD325" i="97" s="1"/>
  <c r="AE319" i="97" s="1"/>
  <c r="AE325" i="97" s="1"/>
  <c r="AF319" i="97" s="1"/>
  <c r="AF325" i="97" s="1"/>
  <c r="AG319" i="97" s="1"/>
  <c r="AG325" i="97" s="1"/>
  <c r="AH319" i="97" s="1"/>
  <c r="AH325" i="97" s="1"/>
  <c r="AI319" i="97" s="1"/>
  <c r="AI325" i="97" s="1"/>
  <c r="AJ319" i="97" s="1"/>
  <c r="AJ325" i="97" s="1"/>
  <c r="AK319" i="97" s="1"/>
  <c r="AK325" i="97" s="1"/>
  <c r="AL319" i="97" s="1"/>
  <c r="AL325" i="97" s="1"/>
  <c r="AM319" i="97" s="1"/>
  <c r="AM325" i="97" s="1"/>
  <c r="AN319" i="97" s="1"/>
  <c r="AN325" i="97" s="1"/>
  <c r="AO319" i="97" s="1"/>
  <c r="AO325" i="97" s="1"/>
  <c r="AP319" i="97" s="1"/>
  <c r="AP325" i="97" s="1"/>
  <c r="AQ319" i="97" s="1"/>
  <c r="AQ325" i="97" s="1"/>
  <c r="AR319" i="97" s="1"/>
  <c r="AR325" i="97" s="1"/>
  <c r="AS319" i="97" s="1"/>
  <c r="AS325" i="97" s="1"/>
  <c r="AT319" i="97" s="1"/>
  <c r="AT325" i="97" s="1"/>
  <c r="AU319" i="97" s="1"/>
  <c r="AU325" i="97" s="1"/>
  <c r="AV319" i="97" s="1"/>
  <c r="AV325" i="97" s="1"/>
  <c r="AW319" i="97" s="1"/>
  <c r="AW325" i="97" s="1"/>
  <c r="AX319" i="97" s="1"/>
  <c r="AX325" i="97" s="1"/>
  <c r="AY319" i="97" s="1"/>
  <c r="AY325" i="97" s="1"/>
  <c r="AZ319" i="97" s="1"/>
  <c r="AZ325" i="97" s="1"/>
  <c r="BA319" i="97" s="1"/>
  <c r="BA325" i="97" s="1"/>
  <c r="BB319" i="97" s="1"/>
  <c r="BB325" i="97" s="1"/>
  <c r="BC319" i="97" s="1"/>
  <c r="BC325" i="97" s="1"/>
  <c r="BD319" i="97" s="1"/>
  <c r="BD325" i="97" s="1"/>
  <c r="BE319" i="97" s="1"/>
  <c r="BE325" i="97" s="1"/>
  <c r="BF319" i="97" s="1"/>
  <c r="BF325" i="97" s="1"/>
  <c r="BG319" i="97" s="1"/>
  <c r="BG325" i="97" s="1"/>
  <c r="BH319" i="97" s="1"/>
  <c r="BH325" i="97" s="1"/>
  <c r="BI319" i="97" s="1"/>
  <c r="BI325" i="97" s="1"/>
  <c r="BJ319" i="97" s="1"/>
  <c r="BJ325" i="97" s="1"/>
  <c r="BK319" i="97" s="1"/>
  <c r="BK325" i="97" s="1"/>
  <c r="BL319" i="97" s="1"/>
  <c r="BL325" i="97" s="1"/>
  <c r="BM319" i="97" s="1"/>
  <c r="BM325" i="97" s="1"/>
  <c r="BN319" i="97" s="1"/>
  <c r="BN325" i="97" s="1"/>
  <c r="BO319" i="97" s="1"/>
  <c r="BO325" i="97" s="1"/>
  <c r="BP319" i="97" s="1"/>
  <c r="BP325" i="97" s="1"/>
  <c r="BQ319" i="97" s="1"/>
  <c r="BQ325" i="97" s="1"/>
  <c r="BR319" i="97" s="1"/>
  <c r="BR325" i="97" s="1"/>
  <c r="BS319" i="97" s="1"/>
  <c r="BS325" i="97" s="1"/>
  <c r="BT319" i="97" s="1"/>
  <c r="BT325" i="97" s="1"/>
  <c r="BU319" i="97" s="1"/>
  <c r="BU325" i="97" s="1"/>
  <c r="BV319" i="97" s="1"/>
  <c r="BV325" i="97" s="1"/>
  <c r="BW319" i="97" s="1"/>
  <c r="BW325" i="97" s="1"/>
  <c r="BX319" i="97" s="1"/>
  <c r="BX325" i="97" s="1"/>
  <c r="BY319" i="97" s="1"/>
  <c r="BY325" i="97" s="1"/>
  <c r="BZ319" i="97" s="1"/>
  <c r="BZ325" i="97" s="1"/>
  <c r="CA319" i="97" s="1"/>
  <c r="CA325" i="97" s="1"/>
  <c r="CB319" i="97" s="1"/>
  <c r="CB325" i="97" s="1"/>
  <c r="CC319" i="97" s="1"/>
  <c r="CC325" i="97" s="1"/>
  <c r="CD319" i="97" s="1"/>
  <c r="CD325" i="97" s="1"/>
  <c r="CE319" i="97" s="1"/>
  <c r="CE325" i="97" s="1"/>
  <c r="CF319" i="97" s="1"/>
  <c r="CF325" i="97" s="1"/>
  <c r="CG319" i="97" s="1"/>
  <c r="CG325" i="97" s="1"/>
  <c r="CH319" i="97" s="1"/>
  <c r="CH325" i="97" s="1"/>
  <c r="CI319" i="97" s="1"/>
  <c r="CI325" i="97" s="1"/>
  <c r="BQ569" i="97"/>
  <c r="AO569" i="97"/>
  <c r="CL569" i="97"/>
  <c r="E428" i="97"/>
  <c r="F422" i="97" s="1"/>
  <c r="F428" i="97" s="1"/>
  <c r="G422" i="97" s="1"/>
  <c r="G428" i="97" s="1"/>
  <c r="H422" i="97" s="1"/>
  <c r="H428" i="97" s="1"/>
  <c r="I422" i="97" s="1"/>
  <c r="I428" i="97" s="1"/>
  <c r="J422" i="97" s="1"/>
  <c r="J428" i="97" s="1"/>
  <c r="K422" i="97" s="1"/>
  <c r="K428" i="97" s="1"/>
  <c r="L422" i="97" s="1"/>
  <c r="L428" i="97" s="1"/>
  <c r="M422" i="97" s="1"/>
  <c r="M428" i="97" s="1"/>
  <c r="N422" i="97" s="1"/>
  <c r="N428" i="97" s="1"/>
  <c r="O422" i="97" s="1"/>
  <c r="O428" i="97" s="1"/>
  <c r="P422" i="97" s="1"/>
  <c r="P428" i="97" s="1"/>
  <c r="Q422" i="97" s="1"/>
  <c r="Q428" i="97" s="1"/>
  <c r="R422" i="97" s="1"/>
  <c r="R428" i="97" s="1"/>
  <c r="S422" i="97" s="1"/>
  <c r="S428" i="97" s="1"/>
  <c r="T422" i="97" s="1"/>
  <c r="T428" i="97" s="1"/>
  <c r="U422" i="97" s="1"/>
  <c r="U428" i="97" s="1"/>
  <c r="V422" i="97" s="1"/>
  <c r="V428" i="97" s="1"/>
  <c r="W422" i="97" s="1"/>
  <c r="W428" i="97" s="1"/>
  <c r="X422" i="97" s="1"/>
  <c r="X428" i="97" s="1"/>
  <c r="Y422" i="97" s="1"/>
  <c r="Y428" i="97" s="1"/>
  <c r="Z422" i="97" s="1"/>
  <c r="Z428" i="97" s="1"/>
  <c r="AA422" i="97" s="1"/>
  <c r="AA428" i="97" s="1"/>
  <c r="AB422" i="97" s="1"/>
  <c r="AB428" i="97" s="1"/>
  <c r="AC422" i="97" s="1"/>
  <c r="AC428" i="97" s="1"/>
  <c r="AD422" i="97" s="1"/>
  <c r="AD428" i="97" s="1"/>
  <c r="AE422" i="97" s="1"/>
  <c r="AE428" i="97" s="1"/>
  <c r="AF422" i="97" s="1"/>
  <c r="AF428" i="97" s="1"/>
  <c r="AG422" i="97" s="1"/>
  <c r="AG428" i="97" s="1"/>
  <c r="AH422" i="97" s="1"/>
  <c r="AH428" i="97" s="1"/>
  <c r="AI422" i="97" s="1"/>
  <c r="AI428" i="97" s="1"/>
  <c r="AJ422" i="97" s="1"/>
  <c r="AJ428" i="97" s="1"/>
  <c r="AK422" i="97" s="1"/>
  <c r="AK428" i="97" s="1"/>
  <c r="AL422" i="97" s="1"/>
  <c r="AL428" i="97" s="1"/>
  <c r="AM422" i="97" s="1"/>
  <c r="AM428" i="97" s="1"/>
  <c r="AN422" i="97" s="1"/>
  <c r="AN428" i="97" s="1"/>
  <c r="AO422" i="97" s="1"/>
  <c r="AO428" i="97" s="1"/>
  <c r="AP422" i="97" s="1"/>
  <c r="AP428" i="97" s="1"/>
  <c r="AQ422" i="97" s="1"/>
  <c r="AQ428" i="97" s="1"/>
  <c r="AR422" i="97" s="1"/>
  <c r="AR428" i="97" s="1"/>
  <c r="AS422" i="97" s="1"/>
  <c r="AS428" i="97" s="1"/>
  <c r="AT422" i="97" s="1"/>
  <c r="AT428" i="97" s="1"/>
  <c r="AU422" i="97" s="1"/>
  <c r="AU428" i="97" s="1"/>
  <c r="AV422" i="97" s="1"/>
  <c r="AV428" i="97" s="1"/>
  <c r="AW422" i="97" s="1"/>
  <c r="AW428" i="97" s="1"/>
  <c r="AX422" i="97" s="1"/>
  <c r="AX428" i="97" s="1"/>
  <c r="AY422" i="97" s="1"/>
  <c r="AY428" i="97" s="1"/>
  <c r="AZ422" i="97" s="1"/>
  <c r="AZ428" i="97" s="1"/>
  <c r="BA422" i="97" s="1"/>
  <c r="BA428" i="97" s="1"/>
  <c r="BB422" i="97" s="1"/>
  <c r="BB428" i="97" s="1"/>
  <c r="BC422" i="97" s="1"/>
  <c r="BC428" i="97" s="1"/>
  <c r="BD422" i="97" s="1"/>
  <c r="BD428" i="97" s="1"/>
  <c r="BE422" i="97" s="1"/>
  <c r="BE428" i="97" s="1"/>
  <c r="BF422" i="97" s="1"/>
  <c r="BF428" i="97" s="1"/>
  <c r="BG422" i="97" s="1"/>
  <c r="BG428" i="97" s="1"/>
  <c r="BH422" i="97" s="1"/>
  <c r="BH428" i="97" s="1"/>
  <c r="BI422" i="97" s="1"/>
  <c r="BI428" i="97" s="1"/>
  <c r="BJ422" i="97" s="1"/>
  <c r="BJ428" i="97" s="1"/>
  <c r="BK422" i="97" s="1"/>
  <c r="BK428" i="97" s="1"/>
  <c r="BL422" i="97" s="1"/>
  <c r="BL428" i="97" s="1"/>
  <c r="BM422" i="97" s="1"/>
  <c r="BM428" i="97" s="1"/>
  <c r="BN422" i="97" s="1"/>
  <c r="BN428" i="97" s="1"/>
  <c r="BO422" i="97" s="1"/>
  <c r="BO428" i="97" s="1"/>
  <c r="BP422" i="97" s="1"/>
  <c r="BP428" i="97" s="1"/>
  <c r="BQ422" i="97" s="1"/>
  <c r="BQ428" i="97" s="1"/>
  <c r="BR422" i="97" s="1"/>
  <c r="BR428" i="97" s="1"/>
  <c r="BS422" i="97" s="1"/>
  <c r="BS428" i="97" s="1"/>
  <c r="BT422" i="97" s="1"/>
  <c r="BT428" i="97" s="1"/>
  <c r="BU422" i="97" s="1"/>
  <c r="BU428" i="97" s="1"/>
  <c r="BV422" i="97" s="1"/>
  <c r="BV428" i="97" s="1"/>
  <c r="BW422" i="97" s="1"/>
  <c r="BW428" i="97" s="1"/>
  <c r="BX422" i="97" s="1"/>
  <c r="BX428" i="97" s="1"/>
  <c r="BY422" i="97" s="1"/>
  <c r="BY428" i="97" s="1"/>
  <c r="BZ422" i="97" s="1"/>
  <c r="BZ428" i="97" s="1"/>
  <c r="CA422" i="97" s="1"/>
  <c r="CA428" i="97" s="1"/>
  <c r="CB422" i="97" s="1"/>
  <c r="CB428" i="97" s="1"/>
  <c r="CC422" i="97" s="1"/>
  <c r="CC428" i="97" s="1"/>
  <c r="CD422" i="97" s="1"/>
  <c r="CD428" i="97" s="1"/>
  <c r="CE422" i="97" s="1"/>
  <c r="CE428" i="97" s="1"/>
  <c r="CF422" i="97" s="1"/>
  <c r="CF428" i="97" s="1"/>
  <c r="CG422" i="97" s="1"/>
  <c r="CG428" i="97" s="1"/>
  <c r="CH422" i="97" s="1"/>
  <c r="CH428" i="97" s="1"/>
  <c r="CI422" i="97" s="1"/>
  <c r="CI428" i="97" s="1"/>
  <c r="CJ422" i="97" s="1"/>
  <c r="CJ428" i="97" s="1"/>
  <c r="CE569" i="97"/>
  <c r="BW569" i="97"/>
  <c r="BO569" i="97"/>
  <c r="BK569" i="97"/>
  <c r="BC569" i="97"/>
  <c r="E491" i="97"/>
  <c r="F485" i="97" s="1"/>
  <c r="F491" i="97" s="1"/>
  <c r="G485" i="97" s="1"/>
  <c r="G491" i="97" s="1"/>
  <c r="H485" i="97" s="1"/>
  <c r="H491" i="97" s="1"/>
  <c r="I485" i="97" s="1"/>
  <c r="I491" i="97" s="1"/>
  <c r="J485" i="97" s="1"/>
  <c r="J491" i="97" s="1"/>
  <c r="K485" i="97" s="1"/>
  <c r="K491" i="97" s="1"/>
  <c r="L485" i="97" s="1"/>
  <c r="L491" i="97" s="1"/>
  <c r="M485" i="97" s="1"/>
  <c r="M491" i="97" s="1"/>
  <c r="N485" i="97" s="1"/>
  <c r="N491" i="97" s="1"/>
  <c r="O485" i="97" s="1"/>
  <c r="O491" i="97" s="1"/>
  <c r="P485" i="97" s="1"/>
  <c r="P491" i="97" s="1"/>
  <c r="Q485" i="97" s="1"/>
  <c r="Q491" i="97" s="1"/>
  <c r="R485" i="97" s="1"/>
  <c r="R491" i="97" s="1"/>
  <c r="S485" i="97" s="1"/>
  <c r="S491" i="97" s="1"/>
  <c r="T485" i="97" s="1"/>
  <c r="T491" i="97" s="1"/>
  <c r="U485" i="97" s="1"/>
  <c r="U491" i="97" s="1"/>
  <c r="V485" i="97" s="1"/>
  <c r="V491" i="97" s="1"/>
  <c r="W485" i="97" s="1"/>
  <c r="W491" i="97" s="1"/>
  <c r="X485" i="97" s="1"/>
  <c r="X491" i="97" s="1"/>
  <c r="Y485" i="97" s="1"/>
  <c r="Y491" i="97" s="1"/>
  <c r="Z485" i="97" s="1"/>
  <c r="Z491" i="97" s="1"/>
  <c r="AA485" i="97" s="1"/>
  <c r="AA491" i="97" s="1"/>
  <c r="AB485" i="97" s="1"/>
  <c r="AB491" i="97" s="1"/>
  <c r="AC485" i="97" s="1"/>
  <c r="AC491" i="97" s="1"/>
  <c r="AD485" i="97" s="1"/>
  <c r="AD491" i="97" s="1"/>
  <c r="AE485" i="97" s="1"/>
  <c r="AE491" i="97" s="1"/>
  <c r="AF485" i="97" s="1"/>
  <c r="AF491" i="97" s="1"/>
  <c r="AG485" i="97" s="1"/>
  <c r="AG491" i="97" s="1"/>
  <c r="AH485" i="97" s="1"/>
  <c r="AH491" i="97" s="1"/>
  <c r="AI485" i="97" s="1"/>
  <c r="AI491" i="97" s="1"/>
  <c r="AJ485" i="97" s="1"/>
  <c r="AJ491" i="97" s="1"/>
  <c r="AK485" i="97" s="1"/>
  <c r="AK491" i="97" s="1"/>
  <c r="AL485" i="97" s="1"/>
  <c r="AL491" i="97" s="1"/>
  <c r="AM485" i="97" s="1"/>
  <c r="AM491" i="97" s="1"/>
  <c r="AN485" i="97" s="1"/>
  <c r="AN491" i="97" s="1"/>
  <c r="AO485" i="97" s="1"/>
  <c r="AO491" i="97" s="1"/>
  <c r="AP485" i="97" s="1"/>
  <c r="AP491" i="97" s="1"/>
  <c r="AQ485" i="97" s="1"/>
  <c r="AQ491" i="97" s="1"/>
  <c r="AR485" i="97" s="1"/>
  <c r="AR491" i="97" s="1"/>
  <c r="AS485" i="97" s="1"/>
  <c r="AS491" i="97" s="1"/>
  <c r="AT485" i="97" s="1"/>
  <c r="AT491" i="97" s="1"/>
  <c r="AU485" i="97" s="1"/>
  <c r="AU491" i="97" s="1"/>
  <c r="AV485" i="97" s="1"/>
  <c r="AV491" i="97" s="1"/>
  <c r="AW485" i="97" s="1"/>
  <c r="AW491" i="97" s="1"/>
  <c r="AX485" i="97" s="1"/>
  <c r="AX491" i="97" s="1"/>
  <c r="AY485" i="97" s="1"/>
  <c r="AY491" i="97" s="1"/>
  <c r="AZ485" i="97" s="1"/>
  <c r="AZ491" i="97" s="1"/>
  <c r="BA485" i="97" s="1"/>
  <c r="BA491" i="97" s="1"/>
  <c r="BB485" i="97" s="1"/>
  <c r="BB491" i="97" s="1"/>
  <c r="BC485" i="97" s="1"/>
  <c r="BC491" i="97" s="1"/>
  <c r="BD485" i="97" s="1"/>
  <c r="BD491" i="97" s="1"/>
  <c r="BE485" i="97" s="1"/>
  <c r="BE491" i="97" s="1"/>
  <c r="BF485" i="97" s="1"/>
  <c r="BF491" i="97" s="1"/>
  <c r="BG485" i="97" s="1"/>
  <c r="BG491" i="97" s="1"/>
  <c r="BH485" i="97" s="1"/>
  <c r="BH491" i="97" s="1"/>
  <c r="BI485" i="97" s="1"/>
  <c r="BI491" i="97" s="1"/>
  <c r="BJ485" i="97" s="1"/>
  <c r="BJ491" i="97" s="1"/>
  <c r="BK485" i="97" s="1"/>
  <c r="BK491" i="97" s="1"/>
  <c r="BL485" i="97" s="1"/>
  <c r="BL491" i="97" s="1"/>
  <c r="BM485" i="97" s="1"/>
  <c r="BM491" i="97" s="1"/>
  <c r="BN485" i="97" s="1"/>
  <c r="BN491" i="97" s="1"/>
  <c r="BO485" i="97" s="1"/>
  <c r="BO491" i="97" s="1"/>
  <c r="BP485" i="97" s="1"/>
  <c r="BP491" i="97" s="1"/>
  <c r="BQ485" i="97" s="1"/>
  <c r="BQ491" i="97" s="1"/>
  <c r="BR485" i="97" s="1"/>
  <c r="BR491" i="97" s="1"/>
  <c r="BS485" i="97" s="1"/>
  <c r="BS491" i="97" s="1"/>
  <c r="BT485" i="97" s="1"/>
  <c r="BT491" i="97" s="1"/>
  <c r="BU485" i="97" s="1"/>
  <c r="BU491" i="97" s="1"/>
  <c r="BV485" i="97" s="1"/>
  <c r="BV491" i="97" s="1"/>
  <c r="BW485" i="97" s="1"/>
  <c r="BW491" i="97" s="1"/>
  <c r="BX485" i="97" s="1"/>
  <c r="BX491" i="97" s="1"/>
  <c r="BY485" i="97" s="1"/>
  <c r="BY491" i="97" s="1"/>
  <c r="BZ485" i="97" s="1"/>
  <c r="BZ491" i="97" s="1"/>
  <c r="CA485" i="97" s="1"/>
  <c r="CA491" i="97" s="1"/>
  <c r="CB485" i="97" s="1"/>
  <c r="CB491" i="97" s="1"/>
  <c r="CC485" i="97" s="1"/>
  <c r="CC491" i="97" s="1"/>
  <c r="CD485" i="97" s="1"/>
  <c r="CD491" i="97" s="1"/>
  <c r="CE485" i="97" s="1"/>
  <c r="CE491" i="97" s="1"/>
  <c r="CF485" i="97" s="1"/>
  <c r="CF491" i="97" s="1"/>
  <c r="CG485" i="97" s="1"/>
  <c r="CG491" i="97" s="1"/>
  <c r="CH485" i="97" s="1"/>
  <c r="CH491" i="97" s="1"/>
  <c r="CI485" i="97" s="1"/>
  <c r="CI491" i="97" s="1"/>
  <c r="E419" i="97"/>
  <c r="F413" i="97" s="1"/>
  <c r="F419" i="97" s="1"/>
  <c r="G413" i="97" s="1"/>
  <c r="G419" i="97" s="1"/>
  <c r="H413" i="97" s="1"/>
  <c r="H419" i="97" s="1"/>
  <c r="I413" i="97" s="1"/>
  <c r="I419" i="97" s="1"/>
  <c r="J413" i="97" s="1"/>
  <c r="J419" i="97" s="1"/>
  <c r="K413" i="97" s="1"/>
  <c r="K419" i="97" s="1"/>
  <c r="L413" i="97" s="1"/>
  <c r="L419" i="97" s="1"/>
  <c r="M413" i="97" s="1"/>
  <c r="M419" i="97" s="1"/>
  <c r="N413" i="97" s="1"/>
  <c r="N419" i="97" s="1"/>
  <c r="O413" i="97" s="1"/>
  <c r="O419" i="97" s="1"/>
  <c r="P413" i="97" s="1"/>
  <c r="P419" i="97" s="1"/>
  <c r="Q413" i="97" s="1"/>
  <c r="Q419" i="97" s="1"/>
  <c r="R413" i="97" s="1"/>
  <c r="R419" i="97" s="1"/>
  <c r="S413" i="97" s="1"/>
  <c r="S419" i="97" s="1"/>
  <c r="T413" i="97" s="1"/>
  <c r="T419" i="97" s="1"/>
  <c r="U413" i="97" s="1"/>
  <c r="U419" i="97" s="1"/>
  <c r="V413" i="97" s="1"/>
  <c r="V419" i="97" s="1"/>
  <c r="W413" i="97" s="1"/>
  <c r="W419" i="97" s="1"/>
  <c r="X413" i="97" s="1"/>
  <c r="X419" i="97" s="1"/>
  <c r="Y413" i="97" s="1"/>
  <c r="Y419" i="97" s="1"/>
  <c r="Z413" i="97" s="1"/>
  <c r="Z419" i="97" s="1"/>
  <c r="AA413" i="97" s="1"/>
  <c r="AA419" i="97" s="1"/>
  <c r="AB413" i="97" s="1"/>
  <c r="AB419" i="97" s="1"/>
  <c r="AC413" i="97" s="1"/>
  <c r="AC419" i="97" s="1"/>
  <c r="AD413" i="97" s="1"/>
  <c r="AD419" i="97" s="1"/>
  <c r="AE413" i="97" s="1"/>
  <c r="AE419" i="97" s="1"/>
  <c r="AF413" i="97" s="1"/>
  <c r="AF419" i="97" s="1"/>
  <c r="AG413" i="97" s="1"/>
  <c r="AG419" i="97" s="1"/>
  <c r="AH413" i="97" s="1"/>
  <c r="AH419" i="97" s="1"/>
  <c r="AI413" i="97" s="1"/>
  <c r="AI419" i="97" s="1"/>
  <c r="AJ413" i="97" s="1"/>
  <c r="AJ419" i="97" s="1"/>
  <c r="AK413" i="97" s="1"/>
  <c r="AK419" i="97" s="1"/>
  <c r="AL413" i="97" s="1"/>
  <c r="AL419" i="97" s="1"/>
  <c r="AM413" i="97" s="1"/>
  <c r="AM419" i="97" s="1"/>
  <c r="AN413" i="97" s="1"/>
  <c r="AN419" i="97" s="1"/>
  <c r="AO413" i="97" s="1"/>
  <c r="AO419" i="97" s="1"/>
  <c r="AP413" i="97" s="1"/>
  <c r="AP419" i="97" s="1"/>
  <c r="AQ413" i="97" s="1"/>
  <c r="AQ419" i="97" s="1"/>
  <c r="AR413" i="97" s="1"/>
  <c r="AR419" i="97" s="1"/>
  <c r="AS413" i="97" s="1"/>
  <c r="AS419" i="97" s="1"/>
  <c r="AT413" i="97" s="1"/>
  <c r="AT419" i="97" s="1"/>
  <c r="AU413" i="97" s="1"/>
  <c r="AU419" i="97" s="1"/>
  <c r="AV413" i="97" s="1"/>
  <c r="AV419" i="97" s="1"/>
  <c r="AW413" i="97" s="1"/>
  <c r="AW419" i="97" s="1"/>
  <c r="AX413" i="97" s="1"/>
  <c r="AX419" i="97" s="1"/>
  <c r="AY413" i="97" s="1"/>
  <c r="AY419" i="97" s="1"/>
  <c r="AZ413" i="97" s="1"/>
  <c r="AZ419" i="97" s="1"/>
  <c r="BA413" i="97" s="1"/>
  <c r="BA419" i="97" s="1"/>
  <c r="BB413" i="97" s="1"/>
  <c r="BB419" i="97" s="1"/>
  <c r="BC413" i="97" s="1"/>
  <c r="BC419" i="97" s="1"/>
  <c r="BD413" i="97" s="1"/>
  <c r="BD419" i="97" s="1"/>
  <c r="BE413" i="97" s="1"/>
  <c r="BE419" i="97" s="1"/>
  <c r="BF413" i="97" s="1"/>
  <c r="BF419" i="97" s="1"/>
  <c r="BG413" i="97" s="1"/>
  <c r="BG419" i="97" s="1"/>
  <c r="BH413" i="97" s="1"/>
  <c r="BH419" i="97" s="1"/>
  <c r="BI413" i="97" s="1"/>
  <c r="BI419" i="97" s="1"/>
  <c r="BJ413" i="97" s="1"/>
  <c r="BJ419" i="97" s="1"/>
  <c r="BK413" i="97" s="1"/>
  <c r="BK419" i="97" s="1"/>
  <c r="BL413" i="97" s="1"/>
  <c r="BL419" i="97" s="1"/>
  <c r="BM413" i="97" s="1"/>
  <c r="BM419" i="97" s="1"/>
  <c r="BN413" i="97" s="1"/>
  <c r="BN419" i="97" s="1"/>
  <c r="BO413" i="97" s="1"/>
  <c r="BO419" i="97" s="1"/>
  <c r="BP413" i="97" s="1"/>
  <c r="BP419" i="97" s="1"/>
  <c r="BQ413" i="97" s="1"/>
  <c r="BQ419" i="97" s="1"/>
  <c r="BR413" i="97" s="1"/>
  <c r="BR419" i="97" s="1"/>
  <c r="BS413" i="97" s="1"/>
  <c r="BS419" i="97" s="1"/>
  <c r="BT413" i="97" s="1"/>
  <c r="BT419" i="97" s="1"/>
  <c r="BU413" i="97" s="1"/>
  <c r="BU419" i="97" s="1"/>
  <c r="BV413" i="97" s="1"/>
  <c r="BV419" i="97" s="1"/>
  <c r="BW413" i="97" s="1"/>
  <c r="BW419" i="97" s="1"/>
  <c r="BX413" i="97" s="1"/>
  <c r="BX419" i="97" s="1"/>
  <c r="BY413" i="97" s="1"/>
  <c r="BY419" i="97" s="1"/>
  <c r="BZ413" i="97" s="1"/>
  <c r="BZ419" i="97" s="1"/>
  <c r="CA413" i="97" s="1"/>
  <c r="CA419" i="97" s="1"/>
  <c r="CB413" i="97" s="1"/>
  <c r="CB419" i="97" s="1"/>
  <c r="CC413" i="97" s="1"/>
  <c r="CC419" i="97" s="1"/>
  <c r="CD413" i="97" s="1"/>
  <c r="CD419" i="97" s="1"/>
  <c r="CE413" i="97" s="1"/>
  <c r="CE419" i="97" s="1"/>
  <c r="CF413" i="97" s="1"/>
  <c r="CF419" i="97" s="1"/>
  <c r="CG413" i="97" s="1"/>
  <c r="CG419" i="97" s="1"/>
  <c r="CH413" i="97" s="1"/>
  <c r="CH419" i="97" s="1"/>
  <c r="CI413" i="97" s="1"/>
  <c r="CI419" i="97" s="1"/>
  <c r="G307" i="97"/>
  <c r="H301" i="97" s="1"/>
  <c r="H307" i="97" s="1"/>
  <c r="I301" i="97" s="1"/>
  <c r="I307" i="97" s="1"/>
  <c r="J301" i="97" s="1"/>
  <c r="J307" i="97" s="1"/>
  <c r="K301" i="97" s="1"/>
  <c r="K307" i="97" s="1"/>
  <c r="L301" i="97" s="1"/>
  <c r="L307" i="97" s="1"/>
  <c r="M301" i="97" s="1"/>
  <c r="M307" i="97" s="1"/>
  <c r="N301" i="97" s="1"/>
  <c r="N307" i="97" s="1"/>
  <c r="O301" i="97" s="1"/>
  <c r="O307" i="97" s="1"/>
  <c r="P301" i="97" s="1"/>
  <c r="P307" i="97" s="1"/>
  <c r="Q301" i="97" s="1"/>
  <c r="Q307" i="97" s="1"/>
  <c r="R301" i="97" s="1"/>
  <c r="R307" i="97" s="1"/>
  <c r="S301" i="97" s="1"/>
  <c r="S307" i="97" s="1"/>
  <c r="T301" i="97" s="1"/>
  <c r="T307" i="97" s="1"/>
  <c r="U301" i="97" s="1"/>
  <c r="U307" i="97" s="1"/>
  <c r="V301" i="97" s="1"/>
  <c r="V307" i="97" s="1"/>
  <c r="W301" i="97" s="1"/>
  <c r="W307" i="97" s="1"/>
  <c r="X301" i="97" s="1"/>
  <c r="X307" i="97" s="1"/>
  <c r="Y301" i="97" s="1"/>
  <c r="Y307" i="97" s="1"/>
  <c r="Z301" i="97" s="1"/>
  <c r="Z307" i="97" s="1"/>
  <c r="AA301" i="97" s="1"/>
  <c r="AA307" i="97" s="1"/>
  <c r="AB301" i="97" s="1"/>
  <c r="AB307" i="97" s="1"/>
  <c r="AC301" i="97" s="1"/>
  <c r="AC307" i="97" s="1"/>
  <c r="AD301" i="97" s="1"/>
  <c r="AD307" i="97" s="1"/>
  <c r="AE301" i="97" s="1"/>
  <c r="AE307" i="97" s="1"/>
  <c r="AF301" i="97" s="1"/>
  <c r="AF307" i="97" s="1"/>
  <c r="AG301" i="97" s="1"/>
  <c r="AG307" i="97" s="1"/>
  <c r="AH301" i="97" s="1"/>
  <c r="AH307" i="97" s="1"/>
  <c r="AI301" i="97" s="1"/>
  <c r="AI307" i="97" s="1"/>
  <c r="AJ301" i="97" s="1"/>
  <c r="AJ307" i="97" s="1"/>
  <c r="AK301" i="97" s="1"/>
  <c r="AK307" i="97" s="1"/>
  <c r="AL301" i="97" s="1"/>
  <c r="AL307" i="97" s="1"/>
  <c r="AM301" i="97" s="1"/>
  <c r="AM307" i="97" s="1"/>
  <c r="AN301" i="97" s="1"/>
  <c r="AN307" i="97" s="1"/>
  <c r="AO301" i="97" s="1"/>
  <c r="AO307" i="97" s="1"/>
  <c r="AP301" i="97" s="1"/>
  <c r="AP307" i="97" s="1"/>
  <c r="AQ301" i="97" s="1"/>
  <c r="AQ307" i="97" s="1"/>
  <c r="AR301" i="97" s="1"/>
  <c r="AR307" i="97" s="1"/>
  <c r="AS301" i="97" s="1"/>
  <c r="AS307" i="97" s="1"/>
  <c r="AT301" i="97" s="1"/>
  <c r="AT307" i="97" s="1"/>
  <c r="AU301" i="97" s="1"/>
  <c r="AU307" i="97" s="1"/>
  <c r="AV301" i="97" s="1"/>
  <c r="AV307" i="97" s="1"/>
  <c r="AW301" i="97" s="1"/>
  <c r="AW307" i="97" s="1"/>
  <c r="AX301" i="97" s="1"/>
  <c r="AX307" i="97" s="1"/>
  <c r="AY301" i="97" s="1"/>
  <c r="AY307" i="97" s="1"/>
  <c r="AZ301" i="97" s="1"/>
  <c r="AZ307" i="97" s="1"/>
  <c r="BA301" i="97" s="1"/>
  <c r="BA307" i="97" s="1"/>
  <c r="BB301" i="97" s="1"/>
  <c r="BB307" i="97" s="1"/>
  <c r="BC301" i="97" s="1"/>
  <c r="BC307" i="97" s="1"/>
  <c r="BD301" i="97" s="1"/>
  <c r="BD307" i="97" s="1"/>
  <c r="BE301" i="97" s="1"/>
  <c r="BE307" i="97" s="1"/>
  <c r="BF301" i="97" s="1"/>
  <c r="BF307" i="97" s="1"/>
  <c r="BG301" i="97" s="1"/>
  <c r="BG307" i="97" s="1"/>
  <c r="BH301" i="97" s="1"/>
  <c r="BH307" i="97" s="1"/>
  <c r="BI301" i="97" s="1"/>
  <c r="BI307" i="97" s="1"/>
  <c r="BJ301" i="97" s="1"/>
  <c r="BJ307" i="97" s="1"/>
  <c r="BK301" i="97" s="1"/>
  <c r="BK307" i="97" s="1"/>
  <c r="BL301" i="97" s="1"/>
  <c r="BL307" i="97" s="1"/>
  <c r="BM301" i="97" s="1"/>
  <c r="BM307" i="97" s="1"/>
  <c r="BN301" i="97" s="1"/>
  <c r="BN307" i="97" s="1"/>
  <c r="BO301" i="97" s="1"/>
  <c r="BO307" i="97" s="1"/>
  <c r="BP301" i="97" s="1"/>
  <c r="BP307" i="97" s="1"/>
  <c r="BQ301" i="97" s="1"/>
  <c r="BQ307" i="97" s="1"/>
  <c r="BR301" i="97" s="1"/>
  <c r="BR307" i="97" s="1"/>
  <c r="BS301" i="97" s="1"/>
  <c r="BS307" i="97" s="1"/>
  <c r="BT301" i="97" s="1"/>
  <c r="BT307" i="97" s="1"/>
  <c r="BU301" i="97" s="1"/>
  <c r="BU307" i="97" s="1"/>
  <c r="BV301" i="97" s="1"/>
  <c r="BV307" i="97" s="1"/>
  <c r="BW301" i="97" s="1"/>
  <c r="BW307" i="97" s="1"/>
  <c r="BX301" i="97" s="1"/>
  <c r="BX307" i="97" s="1"/>
  <c r="BY301" i="97" s="1"/>
  <c r="BY307" i="97" s="1"/>
  <c r="BZ301" i="97" s="1"/>
  <c r="BZ307" i="97" s="1"/>
  <c r="CA301" i="97" s="1"/>
  <c r="CA307" i="97" s="1"/>
  <c r="CB301" i="97" s="1"/>
  <c r="CB307" i="97" s="1"/>
  <c r="CC301" i="97" s="1"/>
  <c r="CC307" i="97" s="1"/>
  <c r="CD301" i="97" s="1"/>
  <c r="CD307" i="97" s="1"/>
  <c r="CE301" i="97" s="1"/>
  <c r="CE307" i="97" s="1"/>
  <c r="CF301" i="97" s="1"/>
  <c r="CF307" i="97" s="1"/>
  <c r="CG301" i="97" s="1"/>
  <c r="CG307" i="97" s="1"/>
  <c r="CH301" i="97" s="1"/>
  <c r="CH307" i="97" s="1"/>
  <c r="CI301" i="97" s="1"/>
  <c r="CI307" i="97" s="1"/>
  <c r="G265" i="97"/>
  <c r="H259" i="97" s="1"/>
  <c r="H265" i="97" s="1"/>
  <c r="I259" i="97" s="1"/>
  <c r="I265" i="97" s="1"/>
  <c r="J259" i="97" s="1"/>
  <c r="J265" i="97" s="1"/>
  <c r="K259" i="97" s="1"/>
  <c r="K265" i="97" s="1"/>
  <c r="L259" i="97" s="1"/>
  <c r="L265" i="97" s="1"/>
  <c r="M259" i="97" s="1"/>
  <c r="M265" i="97" s="1"/>
  <c r="N259" i="97" s="1"/>
  <c r="N265" i="97" s="1"/>
  <c r="O259" i="97" s="1"/>
  <c r="O265" i="97" s="1"/>
  <c r="P259" i="97" s="1"/>
  <c r="P265" i="97" s="1"/>
  <c r="Q259" i="97" s="1"/>
  <c r="Q265" i="97" s="1"/>
  <c r="R259" i="97" s="1"/>
  <c r="R265" i="97" s="1"/>
  <c r="S259" i="97" s="1"/>
  <c r="S265" i="97" s="1"/>
  <c r="T259" i="97" s="1"/>
  <c r="T265" i="97" s="1"/>
  <c r="U259" i="97" s="1"/>
  <c r="U265" i="97" s="1"/>
  <c r="V259" i="97" s="1"/>
  <c r="V265" i="97" s="1"/>
  <c r="W259" i="97" s="1"/>
  <c r="W265" i="97" s="1"/>
  <c r="X259" i="97" s="1"/>
  <c r="X265" i="97" s="1"/>
  <c r="Y259" i="97" s="1"/>
  <c r="Y265" i="97" s="1"/>
  <c r="Z259" i="97" s="1"/>
  <c r="Z265" i="97" s="1"/>
  <c r="AA259" i="97" s="1"/>
  <c r="AA265" i="97" s="1"/>
  <c r="AB259" i="97" s="1"/>
  <c r="AB265" i="97" s="1"/>
  <c r="AC259" i="97" s="1"/>
  <c r="AC265" i="97" s="1"/>
  <c r="AD259" i="97" s="1"/>
  <c r="AD265" i="97" s="1"/>
  <c r="AE259" i="97" s="1"/>
  <c r="AE265" i="97" s="1"/>
  <c r="AF259" i="97" s="1"/>
  <c r="AF265" i="97" s="1"/>
  <c r="AG259" i="97" s="1"/>
  <c r="AG265" i="97" s="1"/>
  <c r="AH259" i="97" s="1"/>
  <c r="AH265" i="97" s="1"/>
  <c r="AI259" i="97" s="1"/>
  <c r="AI265" i="97" s="1"/>
  <c r="AJ259" i="97" s="1"/>
  <c r="AJ265" i="97" s="1"/>
  <c r="AK259" i="97" s="1"/>
  <c r="AK265" i="97" s="1"/>
  <c r="AL259" i="97" s="1"/>
  <c r="AL265" i="97" s="1"/>
  <c r="AM259" i="97" s="1"/>
  <c r="AM265" i="97" s="1"/>
  <c r="AN259" i="97" s="1"/>
  <c r="AN265" i="97" s="1"/>
  <c r="AO259" i="97" s="1"/>
  <c r="AO265" i="97" s="1"/>
  <c r="AP259" i="97" s="1"/>
  <c r="AP265" i="97" s="1"/>
  <c r="AQ259" i="97" s="1"/>
  <c r="AQ265" i="97" s="1"/>
  <c r="AR259" i="97" s="1"/>
  <c r="AR265" i="97" s="1"/>
  <c r="AS259" i="97" s="1"/>
  <c r="AS265" i="97" s="1"/>
  <c r="AT259" i="97" s="1"/>
  <c r="AT265" i="97" s="1"/>
  <c r="AU259" i="97" s="1"/>
  <c r="AU265" i="97" s="1"/>
  <c r="AV259" i="97" s="1"/>
  <c r="AV265" i="97" s="1"/>
  <c r="AW259" i="97" s="1"/>
  <c r="AW265" i="97" s="1"/>
  <c r="AX259" i="97" s="1"/>
  <c r="AX265" i="97" s="1"/>
  <c r="AY259" i="97" s="1"/>
  <c r="AY265" i="97" s="1"/>
  <c r="AZ259" i="97" s="1"/>
  <c r="AZ265" i="97" s="1"/>
  <c r="BA259" i="97" s="1"/>
  <c r="BA265" i="97" s="1"/>
  <c r="BB259" i="97" s="1"/>
  <c r="BB265" i="97" s="1"/>
  <c r="BC259" i="97" s="1"/>
  <c r="BC265" i="97" s="1"/>
  <c r="BD259" i="97" s="1"/>
  <c r="BD265" i="97" s="1"/>
  <c r="BE259" i="97" s="1"/>
  <c r="BE265" i="97" s="1"/>
  <c r="BF259" i="97" s="1"/>
  <c r="BF265" i="97" s="1"/>
  <c r="BG259" i="97" s="1"/>
  <c r="BG265" i="97" s="1"/>
  <c r="BH259" i="97" s="1"/>
  <c r="BH265" i="97" s="1"/>
  <c r="BI259" i="97" s="1"/>
  <c r="BI265" i="97" s="1"/>
  <c r="BJ259" i="97" s="1"/>
  <c r="BJ265" i="97" s="1"/>
  <c r="BK259" i="97" s="1"/>
  <c r="BK265" i="97" s="1"/>
  <c r="BL259" i="97" s="1"/>
  <c r="BL265" i="97" s="1"/>
  <c r="BM259" i="97" s="1"/>
  <c r="BM265" i="97" s="1"/>
  <c r="BN259" i="97" s="1"/>
  <c r="BN265" i="97" s="1"/>
  <c r="BO259" i="97" s="1"/>
  <c r="BO265" i="97" s="1"/>
  <c r="BP259" i="97" s="1"/>
  <c r="BP265" i="97" s="1"/>
  <c r="BQ259" i="97" s="1"/>
  <c r="BQ265" i="97" s="1"/>
  <c r="BR259" i="97" s="1"/>
  <c r="BR265" i="97" s="1"/>
  <c r="BS259" i="97" s="1"/>
  <c r="BS265" i="97" s="1"/>
  <c r="BT259" i="97" s="1"/>
  <c r="BT265" i="97" s="1"/>
  <c r="BU259" i="97" s="1"/>
  <c r="BU265" i="97" s="1"/>
  <c r="BV259" i="97" s="1"/>
  <c r="BV265" i="97" s="1"/>
  <c r="BW259" i="97" s="1"/>
  <c r="BW265" i="97" s="1"/>
  <c r="BX259" i="97" s="1"/>
  <c r="BX265" i="97" s="1"/>
  <c r="BY259" i="97" s="1"/>
  <c r="BY265" i="97" s="1"/>
  <c r="BZ259" i="97" s="1"/>
  <c r="BZ265" i="97" s="1"/>
  <c r="CA259" i="97" s="1"/>
  <c r="CA265" i="97" s="1"/>
  <c r="CB259" i="97" s="1"/>
  <c r="CB265" i="97" s="1"/>
  <c r="CC259" i="97" s="1"/>
  <c r="CC265" i="97" s="1"/>
  <c r="CD259" i="97" s="1"/>
  <c r="CD265" i="97" s="1"/>
  <c r="CE259" i="97" s="1"/>
  <c r="CE265" i="97" s="1"/>
  <c r="CF259" i="97" s="1"/>
  <c r="CF265" i="97" s="1"/>
  <c r="CG259" i="97" s="1"/>
  <c r="CG265" i="97" s="1"/>
  <c r="CH259" i="97" s="1"/>
  <c r="CH265" i="97" s="1"/>
  <c r="CI259" i="97" s="1"/>
  <c r="CI265" i="97" s="1"/>
  <c r="CJ259" i="97" s="1"/>
  <c r="CJ265" i="97" s="1"/>
  <c r="CH569" i="97"/>
  <c r="CD569" i="97"/>
  <c r="BZ569" i="97"/>
  <c r="BV569" i="97"/>
  <c r="BR569" i="97"/>
  <c r="BN569" i="97"/>
  <c r="BJ569" i="97"/>
  <c r="BF569" i="97"/>
  <c r="BB569" i="97"/>
  <c r="AX569" i="97"/>
  <c r="AT569" i="97"/>
  <c r="AP569" i="97"/>
  <c r="AL569" i="97"/>
  <c r="AH569" i="97"/>
  <c r="AD569" i="97"/>
  <c r="Z569" i="97"/>
  <c r="V569" i="97"/>
  <c r="R569" i="97"/>
  <c r="N569" i="97"/>
  <c r="J569" i="97"/>
  <c r="F569" i="97"/>
  <c r="F507" i="97"/>
  <c r="G502" i="97" s="1"/>
  <c r="G507" i="97" s="1"/>
  <c r="H502" i="97" s="1"/>
  <c r="H507" i="97" s="1"/>
  <c r="I502" i="97" s="1"/>
  <c r="I507" i="97" s="1"/>
  <c r="J502" i="97" s="1"/>
  <c r="J507" i="97" s="1"/>
  <c r="K502" i="97" s="1"/>
  <c r="K507" i="97" s="1"/>
  <c r="L502" i="97" s="1"/>
  <c r="L507" i="97" s="1"/>
  <c r="M502" i="97" s="1"/>
  <c r="M507" i="97" s="1"/>
  <c r="N502" i="97" s="1"/>
  <c r="N507" i="97" s="1"/>
  <c r="O502" i="97" s="1"/>
  <c r="O507" i="97" s="1"/>
  <c r="P502" i="97" s="1"/>
  <c r="P507" i="97" s="1"/>
  <c r="Q502" i="97" s="1"/>
  <c r="Q507" i="97" s="1"/>
  <c r="R502" i="97" s="1"/>
  <c r="R507" i="97" s="1"/>
  <c r="S502" i="97" s="1"/>
  <c r="S507" i="97" s="1"/>
  <c r="T502" i="97" s="1"/>
  <c r="T507" i="97" s="1"/>
  <c r="U502" i="97" s="1"/>
  <c r="U507" i="97" s="1"/>
  <c r="V502" i="97" s="1"/>
  <c r="V507" i="97" s="1"/>
  <c r="W502" i="97" s="1"/>
  <c r="W507" i="97" s="1"/>
  <c r="X502" i="97" s="1"/>
  <c r="X507" i="97" s="1"/>
  <c r="Y502" i="97" s="1"/>
  <c r="Y507" i="97" s="1"/>
  <c r="Z502" i="97" s="1"/>
  <c r="Z507" i="97" s="1"/>
  <c r="AA502" i="97" s="1"/>
  <c r="AA507" i="97" s="1"/>
  <c r="AB502" i="97" s="1"/>
  <c r="AB507" i="97" s="1"/>
  <c r="AC502" i="97" s="1"/>
  <c r="AC507" i="97" s="1"/>
  <c r="AD502" i="97" s="1"/>
  <c r="AD507" i="97" s="1"/>
  <c r="AE502" i="97" s="1"/>
  <c r="AE507" i="97" s="1"/>
  <c r="AF502" i="97" s="1"/>
  <c r="AF507" i="97" s="1"/>
  <c r="AG502" i="97" s="1"/>
  <c r="AG507" i="97" s="1"/>
  <c r="AH502" i="97" s="1"/>
  <c r="AH507" i="97" s="1"/>
  <c r="AI502" i="97" s="1"/>
  <c r="AI507" i="97" s="1"/>
  <c r="AJ502" i="97" s="1"/>
  <c r="AJ507" i="97" s="1"/>
  <c r="AK502" i="97" s="1"/>
  <c r="AK507" i="97" s="1"/>
  <c r="AL502" i="97" s="1"/>
  <c r="AL507" i="97" s="1"/>
  <c r="AM502" i="97" s="1"/>
  <c r="AM507" i="97" s="1"/>
  <c r="AN502" i="97" s="1"/>
  <c r="AN507" i="97" s="1"/>
  <c r="AO502" i="97" s="1"/>
  <c r="AO507" i="97" s="1"/>
  <c r="AP502" i="97" s="1"/>
  <c r="AP507" i="97" s="1"/>
  <c r="AQ502" i="97" s="1"/>
  <c r="AQ507" i="97" s="1"/>
  <c r="AR502" i="97" s="1"/>
  <c r="AR507" i="97" s="1"/>
  <c r="AS502" i="97" s="1"/>
  <c r="AS507" i="97" s="1"/>
  <c r="AT502" i="97" s="1"/>
  <c r="AT507" i="97" s="1"/>
  <c r="AU502" i="97" s="1"/>
  <c r="AU507" i="97" s="1"/>
  <c r="AV502" i="97" s="1"/>
  <c r="AV507" i="97" s="1"/>
  <c r="AW502" i="97" s="1"/>
  <c r="AW507" i="97" s="1"/>
  <c r="AX502" i="97" s="1"/>
  <c r="AX507" i="97" s="1"/>
  <c r="AY502" i="97" s="1"/>
  <c r="AY507" i="97" s="1"/>
  <c r="AZ502" i="97" s="1"/>
  <c r="AZ507" i="97" s="1"/>
  <c r="BA502" i="97" s="1"/>
  <c r="BA507" i="97" s="1"/>
  <c r="BB502" i="97" s="1"/>
  <c r="BB507" i="97" s="1"/>
  <c r="BC502" i="97" s="1"/>
  <c r="BC507" i="97" s="1"/>
  <c r="BD502" i="97" s="1"/>
  <c r="BD507" i="97" s="1"/>
  <c r="BE502" i="97" s="1"/>
  <c r="BE507" i="97" s="1"/>
  <c r="BF502" i="97" s="1"/>
  <c r="BF507" i="97" s="1"/>
  <c r="BG502" i="97" s="1"/>
  <c r="BG507" i="97" s="1"/>
  <c r="BH502" i="97" s="1"/>
  <c r="BH507" i="97" s="1"/>
  <c r="BI502" i="97" s="1"/>
  <c r="BI507" i="97" s="1"/>
  <c r="BJ502" i="97" s="1"/>
  <c r="BJ507" i="97" s="1"/>
  <c r="BK502" i="97" s="1"/>
  <c r="BK507" i="97" s="1"/>
  <c r="BL502" i="97" s="1"/>
  <c r="BL507" i="97" s="1"/>
  <c r="BM502" i="97" s="1"/>
  <c r="BM507" i="97" s="1"/>
  <c r="BN502" i="97" s="1"/>
  <c r="BN507" i="97" s="1"/>
  <c r="BO502" i="97" s="1"/>
  <c r="BO507" i="97" s="1"/>
  <c r="BP502" i="97" s="1"/>
  <c r="BP507" i="97" s="1"/>
  <c r="BQ502" i="97" s="1"/>
  <c r="BQ507" i="97" s="1"/>
  <c r="BR502" i="97" s="1"/>
  <c r="BR507" i="97" s="1"/>
  <c r="BS502" i="97" s="1"/>
  <c r="BS507" i="97" s="1"/>
  <c r="BT502" i="97" s="1"/>
  <c r="BT507" i="97" s="1"/>
  <c r="BU502" i="97" s="1"/>
  <c r="BU507" i="97" s="1"/>
  <c r="BV502" i="97" s="1"/>
  <c r="BV507" i="97" s="1"/>
  <c r="BW502" i="97" s="1"/>
  <c r="BW507" i="97" s="1"/>
  <c r="BX502" i="97" s="1"/>
  <c r="BX507" i="97" s="1"/>
  <c r="BY502" i="97" s="1"/>
  <c r="BY507" i="97" s="1"/>
  <c r="BZ502" i="97" s="1"/>
  <c r="BZ507" i="97" s="1"/>
  <c r="CA502" i="97" s="1"/>
  <c r="CA507" i="97" s="1"/>
  <c r="CB502" i="97" s="1"/>
  <c r="CB507" i="97" s="1"/>
  <c r="CC502" i="97" s="1"/>
  <c r="CC507" i="97" s="1"/>
  <c r="CD502" i="97" s="1"/>
  <c r="CD507" i="97" s="1"/>
  <c r="CE502" i="97" s="1"/>
  <c r="CE507" i="97" s="1"/>
  <c r="CF502" i="97" s="1"/>
  <c r="CF507" i="97" s="1"/>
  <c r="CG502" i="97" s="1"/>
  <c r="CG507" i="97" s="1"/>
  <c r="CH502" i="97" s="1"/>
  <c r="CH507" i="97" s="1"/>
  <c r="CI502" i="97" s="1"/>
  <c r="CI507" i="97" s="1"/>
  <c r="G474" i="97"/>
  <c r="H468" i="97" s="1"/>
  <c r="H474" i="97" s="1"/>
  <c r="I468" i="97" s="1"/>
  <c r="I474" i="97" s="1"/>
  <c r="J468" i="97" s="1"/>
  <c r="J474" i="97" s="1"/>
  <c r="K468" i="97" s="1"/>
  <c r="K474" i="97" s="1"/>
  <c r="L468" i="97" s="1"/>
  <c r="L474" i="97" s="1"/>
  <c r="M468" i="97" s="1"/>
  <c r="M474" i="97" s="1"/>
  <c r="N468" i="97" s="1"/>
  <c r="N474" i="97" s="1"/>
  <c r="O468" i="97" s="1"/>
  <c r="O474" i="97" s="1"/>
  <c r="P468" i="97" s="1"/>
  <c r="P474" i="97" s="1"/>
  <c r="Q468" i="97" s="1"/>
  <c r="Q474" i="97" s="1"/>
  <c r="R468" i="97" s="1"/>
  <c r="R474" i="97" s="1"/>
  <c r="S468" i="97" s="1"/>
  <c r="S474" i="97" s="1"/>
  <c r="T468" i="97" s="1"/>
  <c r="T474" i="97" s="1"/>
  <c r="U468" i="97" s="1"/>
  <c r="U474" i="97" s="1"/>
  <c r="V468" i="97" s="1"/>
  <c r="V474" i="97" s="1"/>
  <c r="W468" i="97" s="1"/>
  <c r="W474" i="97" s="1"/>
  <c r="X468" i="97" s="1"/>
  <c r="X474" i="97" s="1"/>
  <c r="Y468" i="97" s="1"/>
  <c r="Y474" i="97" s="1"/>
  <c r="Z468" i="97" s="1"/>
  <c r="Z474" i="97" s="1"/>
  <c r="AA468" i="97" s="1"/>
  <c r="AA474" i="97" s="1"/>
  <c r="AB468" i="97" s="1"/>
  <c r="AB474" i="97" s="1"/>
  <c r="AC468" i="97" s="1"/>
  <c r="AC474" i="97" s="1"/>
  <c r="AD468" i="97" s="1"/>
  <c r="AD474" i="97" s="1"/>
  <c r="AE468" i="97" s="1"/>
  <c r="AE474" i="97" s="1"/>
  <c r="AF468" i="97" s="1"/>
  <c r="AF474" i="97" s="1"/>
  <c r="AG468" i="97" s="1"/>
  <c r="AG474" i="97" s="1"/>
  <c r="AH468" i="97" s="1"/>
  <c r="AH474" i="97" s="1"/>
  <c r="AI468" i="97" s="1"/>
  <c r="AI474" i="97" s="1"/>
  <c r="AJ468" i="97" s="1"/>
  <c r="AJ474" i="97" s="1"/>
  <c r="AK468" i="97" s="1"/>
  <c r="AK474" i="97" s="1"/>
  <c r="AL468" i="97" s="1"/>
  <c r="AL474" i="97" s="1"/>
  <c r="AM468" i="97" s="1"/>
  <c r="AM474" i="97" s="1"/>
  <c r="AN468" i="97" s="1"/>
  <c r="AN474" i="97" s="1"/>
  <c r="AO468" i="97" s="1"/>
  <c r="AO474" i="97" s="1"/>
  <c r="AP468" i="97" s="1"/>
  <c r="AP474" i="97" s="1"/>
  <c r="AQ468" i="97" s="1"/>
  <c r="AQ474" i="97" s="1"/>
  <c r="AR468" i="97" s="1"/>
  <c r="AR474" i="97" s="1"/>
  <c r="AS468" i="97" s="1"/>
  <c r="AS474" i="97" s="1"/>
  <c r="AT468" i="97" s="1"/>
  <c r="AT474" i="97" s="1"/>
  <c r="AU468" i="97" s="1"/>
  <c r="AU474" i="97" s="1"/>
  <c r="AV468" i="97" s="1"/>
  <c r="AV474" i="97" s="1"/>
  <c r="AW468" i="97" s="1"/>
  <c r="AW474" i="97" s="1"/>
  <c r="AX468" i="97" s="1"/>
  <c r="AX474" i="97" s="1"/>
  <c r="AY468" i="97" s="1"/>
  <c r="AY474" i="97" s="1"/>
  <c r="AZ468" i="97" s="1"/>
  <c r="AZ474" i="97" s="1"/>
  <c r="BA468" i="97" s="1"/>
  <c r="BA474" i="97" s="1"/>
  <c r="BB468" i="97" s="1"/>
  <c r="BB474" i="97" s="1"/>
  <c r="BC468" i="97" s="1"/>
  <c r="BC474" i="97" s="1"/>
  <c r="BD468" i="97" s="1"/>
  <c r="BD474" i="97" s="1"/>
  <c r="BE468" i="97" s="1"/>
  <c r="BE474" i="97" s="1"/>
  <c r="BF468" i="97" s="1"/>
  <c r="BF474" i="97" s="1"/>
  <c r="BG468" i="97" s="1"/>
  <c r="BG474" i="97" s="1"/>
  <c r="BH468" i="97" s="1"/>
  <c r="BH474" i="97" s="1"/>
  <c r="BI468" i="97" s="1"/>
  <c r="BI474" i="97" s="1"/>
  <c r="BJ468" i="97" s="1"/>
  <c r="BJ474" i="97" s="1"/>
  <c r="BK468" i="97" s="1"/>
  <c r="BK474" i="97" s="1"/>
  <c r="BL468" i="97" s="1"/>
  <c r="BL474" i="97" s="1"/>
  <c r="BM468" i="97" s="1"/>
  <c r="BM474" i="97" s="1"/>
  <c r="BN468" i="97" s="1"/>
  <c r="BN474" i="97" s="1"/>
  <c r="BO468" i="97" s="1"/>
  <c r="BO474" i="97" s="1"/>
  <c r="BP468" i="97" s="1"/>
  <c r="BP474" i="97" s="1"/>
  <c r="BQ468" i="97" s="1"/>
  <c r="BQ474" i="97" s="1"/>
  <c r="BR468" i="97" s="1"/>
  <c r="BR474" i="97" s="1"/>
  <c r="BS468" i="97" s="1"/>
  <c r="BS474" i="97" s="1"/>
  <c r="BT468" i="97" s="1"/>
  <c r="BT474" i="97" s="1"/>
  <c r="BU468" i="97" s="1"/>
  <c r="BU474" i="97" s="1"/>
  <c r="BV468" i="97" s="1"/>
  <c r="BV474" i="97" s="1"/>
  <c r="BW468" i="97" s="1"/>
  <c r="BW474" i="97" s="1"/>
  <c r="BX468" i="97" s="1"/>
  <c r="BX474" i="97" s="1"/>
  <c r="BY468" i="97" s="1"/>
  <c r="BY474" i="97" s="1"/>
  <c r="BZ468" i="97" s="1"/>
  <c r="BZ474" i="97" s="1"/>
  <c r="CA468" i="97" s="1"/>
  <c r="CA474" i="97" s="1"/>
  <c r="CB468" i="97" s="1"/>
  <c r="CB474" i="97" s="1"/>
  <c r="CC468" i="97" s="1"/>
  <c r="CC474" i="97" s="1"/>
  <c r="CD468" i="97" s="1"/>
  <c r="CD474" i="97" s="1"/>
  <c r="CE468" i="97" s="1"/>
  <c r="CE474" i="97" s="1"/>
  <c r="CF468" i="97" s="1"/>
  <c r="CF474" i="97" s="1"/>
  <c r="CG468" i="97" s="1"/>
  <c r="CG474" i="97" s="1"/>
  <c r="CH468" i="97" s="1"/>
  <c r="CH474" i="97" s="1"/>
  <c r="CI468" i="97" s="1"/>
  <c r="CI474" i="97" s="1"/>
  <c r="CJ468" i="97" s="1"/>
  <c r="CJ474" i="97" s="1"/>
  <c r="F345" i="97"/>
  <c r="G338" i="97" s="1"/>
  <c r="G345" i="97" s="1"/>
  <c r="H338" i="97" s="1"/>
  <c r="H345" i="97" s="1"/>
  <c r="I338" i="97" s="1"/>
  <c r="I345" i="97" s="1"/>
  <c r="J338" i="97" s="1"/>
  <c r="J345" i="97" s="1"/>
  <c r="K338" i="97" s="1"/>
  <c r="K345" i="97" s="1"/>
  <c r="L338" i="97" s="1"/>
  <c r="L345" i="97" s="1"/>
  <c r="M338" i="97" s="1"/>
  <c r="M345" i="97" s="1"/>
  <c r="N338" i="97" s="1"/>
  <c r="N345" i="97" s="1"/>
  <c r="O338" i="97" s="1"/>
  <c r="O345" i="97" s="1"/>
  <c r="P338" i="97" s="1"/>
  <c r="P345" i="97" s="1"/>
  <c r="Q338" i="97" s="1"/>
  <c r="Q345" i="97" s="1"/>
  <c r="R338" i="97" s="1"/>
  <c r="R345" i="97" s="1"/>
  <c r="S338" i="97" s="1"/>
  <c r="S345" i="97" s="1"/>
  <c r="T338" i="97" s="1"/>
  <c r="T345" i="97" s="1"/>
  <c r="U338" i="97" s="1"/>
  <c r="U345" i="97" s="1"/>
  <c r="V338" i="97" s="1"/>
  <c r="V345" i="97" s="1"/>
  <c r="W338" i="97" s="1"/>
  <c r="W345" i="97" s="1"/>
  <c r="X338" i="97" s="1"/>
  <c r="X345" i="97" s="1"/>
  <c r="Y338" i="97" s="1"/>
  <c r="Y345" i="97" s="1"/>
  <c r="Z338" i="97" s="1"/>
  <c r="Z345" i="97" s="1"/>
  <c r="AA338" i="97" s="1"/>
  <c r="AA345" i="97" s="1"/>
  <c r="AB338" i="97" s="1"/>
  <c r="AB345" i="97" s="1"/>
  <c r="AC338" i="97" s="1"/>
  <c r="AC345" i="97" s="1"/>
  <c r="AD338" i="97" s="1"/>
  <c r="AD345" i="97" s="1"/>
  <c r="AE338" i="97" s="1"/>
  <c r="AE345" i="97" s="1"/>
  <c r="AF338" i="97" s="1"/>
  <c r="AF345" i="97" s="1"/>
  <c r="AG338" i="97" s="1"/>
  <c r="AG345" i="97" s="1"/>
  <c r="AH338" i="97" s="1"/>
  <c r="AH345" i="97" s="1"/>
  <c r="AI338" i="97" s="1"/>
  <c r="AI345" i="97" s="1"/>
  <c r="AJ338" i="97" s="1"/>
  <c r="AJ345" i="97" s="1"/>
  <c r="AK338" i="97" s="1"/>
  <c r="AK345" i="97" s="1"/>
  <c r="AL338" i="97" s="1"/>
  <c r="AL345" i="97" s="1"/>
  <c r="AM338" i="97" s="1"/>
  <c r="AM345" i="97" s="1"/>
  <c r="AN338" i="97" s="1"/>
  <c r="AN345" i="97" s="1"/>
  <c r="AO338" i="97" s="1"/>
  <c r="AO345" i="97" s="1"/>
  <c r="AP338" i="97" s="1"/>
  <c r="AP345" i="97" s="1"/>
  <c r="AQ338" i="97" s="1"/>
  <c r="AQ345" i="97" s="1"/>
  <c r="AR338" i="97" s="1"/>
  <c r="AR345" i="97" s="1"/>
  <c r="AS338" i="97" s="1"/>
  <c r="AS345" i="97" s="1"/>
  <c r="AT338" i="97" s="1"/>
  <c r="AT345" i="97" s="1"/>
  <c r="AU338" i="97" s="1"/>
  <c r="AU345" i="97" s="1"/>
  <c r="AV338" i="97" s="1"/>
  <c r="AV345" i="97" s="1"/>
  <c r="AW338" i="97" s="1"/>
  <c r="AW345" i="97" s="1"/>
  <c r="AX338" i="97" s="1"/>
  <c r="AX345" i="97" s="1"/>
  <c r="AY338" i="97" s="1"/>
  <c r="AY345" i="97" s="1"/>
  <c r="AZ338" i="97" s="1"/>
  <c r="AZ345" i="97" s="1"/>
  <c r="BA338" i="97" s="1"/>
  <c r="BA345" i="97" s="1"/>
  <c r="BB338" i="97" s="1"/>
  <c r="BB345" i="97" s="1"/>
  <c r="BC338" i="97" s="1"/>
  <c r="BC345" i="97" s="1"/>
  <c r="BD338" i="97" s="1"/>
  <c r="BD345" i="97" s="1"/>
  <c r="BE338" i="97" s="1"/>
  <c r="BE345" i="97" s="1"/>
  <c r="BF338" i="97" s="1"/>
  <c r="BF345" i="97" s="1"/>
  <c r="BG338" i="97" s="1"/>
  <c r="BG345" i="97" s="1"/>
  <c r="BH338" i="97" s="1"/>
  <c r="BH345" i="97" s="1"/>
  <c r="BI338" i="97" s="1"/>
  <c r="BI345" i="97" s="1"/>
  <c r="BJ338" i="97" s="1"/>
  <c r="BJ345" i="97" s="1"/>
  <c r="BK338" i="97" s="1"/>
  <c r="BK345" i="97" s="1"/>
  <c r="BL338" i="97" s="1"/>
  <c r="BL345" i="97" s="1"/>
  <c r="BM338" i="97" s="1"/>
  <c r="BM345" i="97" s="1"/>
  <c r="BN338" i="97" s="1"/>
  <c r="BN345" i="97" s="1"/>
  <c r="BO338" i="97" s="1"/>
  <c r="BO345" i="97" s="1"/>
  <c r="BP338" i="97" s="1"/>
  <c r="BP345" i="97" s="1"/>
  <c r="BQ338" i="97" s="1"/>
  <c r="BQ345" i="97" s="1"/>
  <c r="BR338" i="97" s="1"/>
  <c r="BR345" i="97" s="1"/>
  <c r="BS338" i="97" s="1"/>
  <c r="BS345" i="97" s="1"/>
  <c r="BT338" i="97" s="1"/>
  <c r="BT345" i="97" s="1"/>
  <c r="BU338" i="97" s="1"/>
  <c r="BU345" i="97" s="1"/>
  <c r="BV338" i="97" s="1"/>
  <c r="BV345" i="97" s="1"/>
  <c r="BW338" i="97" s="1"/>
  <c r="BW345" i="97" s="1"/>
  <c r="BX338" i="97" s="1"/>
  <c r="BX345" i="97" s="1"/>
  <c r="BY338" i="97" s="1"/>
  <c r="BY345" i="97" s="1"/>
  <c r="BZ338" i="97" s="1"/>
  <c r="BZ345" i="97" s="1"/>
  <c r="CA338" i="97" s="1"/>
  <c r="CA345" i="97" s="1"/>
  <c r="CB338" i="97" s="1"/>
  <c r="CB345" i="97" s="1"/>
  <c r="CC338" i="97" s="1"/>
  <c r="CC345" i="97" s="1"/>
  <c r="CD338" i="97" s="1"/>
  <c r="CD345" i="97" s="1"/>
  <c r="CE338" i="97" s="1"/>
  <c r="CE345" i="97" s="1"/>
  <c r="CF338" i="97" s="1"/>
  <c r="CF345" i="97" s="1"/>
  <c r="CG338" i="97" s="1"/>
  <c r="CG345" i="97" s="1"/>
  <c r="CH338" i="97" s="1"/>
  <c r="CH345" i="97" s="1"/>
  <c r="CI338" i="97" s="1"/>
  <c r="CI345" i="97" s="1"/>
  <c r="CJ338" i="97" s="1"/>
  <c r="CJ345" i="97" s="1"/>
  <c r="G297" i="97"/>
  <c r="H291" i="97" s="1"/>
  <c r="H297" i="97" s="1"/>
  <c r="I291" i="97" s="1"/>
  <c r="I297" i="97" s="1"/>
  <c r="J291" i="97" s="1"/>
  <c r="J297" i="97" s="1"/>
  <c r="K291" i="97" s="1"/>
  <c r="K297" i="97" s="1"/>
  <c r="L291" i="97" s="1"/>
  <c r="L297" i="97" s="1"/>
  <c r="M291" i="97" s="1"/>
  <c r="M297" i="97" s="1"/>
  <c r="N291" i="97" s="1"/>
  <c r="N297" i="97" s="1"/>
  <c r="O291" i="97" s="1"/>
  <c r="O297" i="97" s="1"/>
  <c r="P291" i="97" s="1"/>
  <c r="P297" i="97" s="1"/>
  <c r="Q291" i="97" s="1"/>
  <c r="Q297" i="97" s="1"/>
  <c r="R291" i="97" s="1"/>
  <c r="R297" i="97" s="1"/>
  <c r="S291" i="97" s="1"/>
  <c r="S297" i="97" s="1"/>
  <c r="T291" i="97" s="1"/>
  <c r="T297" i="97" s="1"/>
  <c r="U291" i="97" s="1"/>
  <c r="U297" i="97" s="1"/>
  <c r="V291" i="97" s="1"/>
  <c r="V297" i="97" s="1"/>
  <c r="W291" i="97" s="1"/>
  <c r="W297" i="97" s="1"/>
  <c r="X291" i="97" s="1"/>
  <c r="X297" i="97" s="1"/>
  <c r="Y291" i="97" s="1"/>
  <c r="Y297" i="97" s="1"/>
  <c r="Z291" i="97" s="1"/>
  <c r="Z297" i="97" s="1"/>
  <c r="AA291" i="97" s="1"/>
  <c r="AA297" i="97" s="1"/>
  <c r="AB291" i="97" s="1"/>
  <c r="AB297" i="97" s="1"/>
  <c r="AC291" i="97" s="1"/>
  <c r="AC297" i="97" s="1"/>
  <c r="AD291" i="97" s="1"/>
  <c r="AD297" i="97" s="1"/>
  <c r="AE291" i="97" s="1"/>
  <c r="AE297" i="97" s="1"/>
  <c r="AF291" i="97" s="1"/>
  <c r="AF297" i="97" s="1"/>
  <c r="AG291" i="97" s="1"/>
  <c r="AG297" i="97" s="1"/>
  <c r="AH291" i="97" s="1"/>
  <c r="AH297" i="97" s="1"/>
  <c r="AI291" i="97" s="1"/>
  <c r="AI297" i="97" s="1"/>
  <c r="AJ291" i="97" s="1"/>
  <c r="AJ297" i="97" s="1"/>
  <c r="AK291" i="97" s="1"/>
  <c r="AK297" i="97" s="1"/>
  <c r="AL291" i="97" s="1"/>
  <c r="AL297" i="97" s="1"/>
  <c r="AM291" i="97" s="1"/>
  <c r="AM297" i="97" s="1"/>
  <c r="AN291" i="97" s="1"/>
  <c r="AN297" i="97" s="1"/>
  <c r="AO291" i="97" s="1"/>
  <c r="AO297" i="97" s="1"/>
  <c r="AP291" i="97" s="1"/>
  <c r="AP297" i="97" s="1"/>
  <c r="AQ291" i="97" s="1"/>
  <c r="AQ297" i="97" s="1"/>
  <c r="AR291" i="97" s="1"/>
  <c r="AR297" i="97" s="1"/>
  <c r="AS291" i="97" s="1"/>
  <c r="AS297" i="97" s="1"/>
  <c r="AT291" i="97" s="1"/>
  <c r="AT297" i="97" s="1"/>
  <c r="AU291" i="97" s="1"/>
  <c r="AU297" i="97" s="1"/>
  <c r="AV291" i="97" s="1"/>
  <c r="AV297" i="97" s="1"/>
  <c r="AW291" i="97" s="1"/>
  <c r="AW297" i="97" s="1"/>
  <c r="AX291" i="97" s="1"/>
  <c r="AX297" i="97" s="1"/>
  <c r="AY291" i="97" s="1"/>
  <c r="AY297" i="97" s="1"/>
  <c r="AZ291" i="97" s="1"/>
  <c r="AZ297" i="97" s="1"/>
  <c r="BA291" i="97" s="1"/>
  <c r="BA297" i="97" s="1"/>
  <c r="BB291" i="97" s="1"/>
  <c r="BB297" i="97" s="1"/>
  <c r="BC291" i="97" s="1"/>
  <c r="BC297" i="97" s="1"/>
  <c r="BD291" i="97" s="1"/>
  <c r="BD297" i="97" s="1"/>
  <c r="BE291" i="97" s="1"/>
  <c r="BE297" i="97" s="1"/>
  <c r="BF291" i="97" s="1"/>
  <c r="BF297" i="97" s="1"/>
  <c r="BG291" i="97" s="1"/>
  <c r="BG297" i="97" s="1"/>
  <c r="BH291" i="97" s="1"/>
  <c r="BH297" i="97" s="1"/>
  <c r="BI291" i="97" s="1"/>
  <c r="BI297" i="97" s="1"/>
  <c r="BJ291" i="97" s="1"/>
  <c r="BJ297" i="97" s="1"/>
  <c r="BK291" i="97" s="1"/>
  <c r="BK297" i="97" s="1"/>
  <c r="BL291" i="97" s="1"/>
  <c r="BL297" i="97" s="1"/>
  <c r="BM291" i="97" s="1"/>
  <c r="BM297" i="97" s="1"/>
  <c r="BN291" i="97" s="1"/>
  <c r="BN297" i="97" s="1"/>
  <c r="BO291" i="97" s="1"/>
  <c r="BO297" i="97" s="1"/>
  <c r="BP291" i="97" s="1"/>
  <c r="BP297" i="97" s="1"/>
  <c r="BQ291" i="97" s="1"/>
  <c r="BQ297" i="97" s="1"/>
  <c r="BR291" i="97" s="1"/>
  <c r="BR297" i="97" s="1"/>
  <c r="BS291" i="97" s="1"/>
  <c r="BS297" i="97" s="1"/>
  <c r="BT291" i="97" s="1"/>
  <c r="BT297" i="97" s="1"/>
  <c r="BU291" i="97" s="1"/>
  <c r="BU297" i="97" s="1"/>
  <c r="BV291" i="97" s="1"/>
  <c r="BV297" i="97" s="1"/>
  <c r="BW291" i="97" s="1"/>
  <c r="BW297" i="97" s="1"/>
  <c r="BX291" i="97" s="1"/>
  <c r="BX297" i="97" s="1"/>
  <c r="BY291" i="97" s="1"/>
  <c r="BY297" i="97" s="1"/>
  <c r="BZ291" i="97" s="1"/>
  <c r="BZ297" i="97" s="1"/>
  <c r="CA291" i="97" s="1"/>
  <c r="CA297" i="97" s="1"/>
  <c r="CB291" i="97" s="1"/>
  <c r="CB297" i="97" s="1"/>
  <c r="CC291" i="97" s="1"/>
  <c r="CC297" i="97" s="1"/>
  <c r="CD291" i="97" s="1"/>
  <c r="CD297" i="97" s="1"/>
  <c r="CE291" i="97" s="1"/>
  <c r="CE297" i="97" s="1"/>
  <c r="CF291" i="97" s="1"/>
  <c r="CF297" i="97" s="1"/>
  <c r="CG291" i="97" s="1"/>
  <c r="CG297" i="97" s="1"/>
  <c r="CH291" i="97" s="1"/>
  <c r="CH297" i="97" s="1"/>
  <c r="CI291" i="97" s="1"/>
  <c r="CI297" i="97" s="1"/>
  <c r="CJ291" i="97" s="1"/>
  <c r="CJ297" i="97" s="1"/>
  <c r="AY569" i="97"/>
  <c r="AU569" i="97"/>
  <c r="AQ569" i="97"/>
  <c r="AM569" i="97"/>
  <c r="AI569" i="97"/>
  <c r="AE569" i="97"/>
  <c r="AA569" i="97"/>
  <c r="W569" i="97"/>
  <c r="S569" i="97"/>
  <c r="O569" i="97"/>
  <c r="K569" i="97"/>
  <c r="G569" i="97"/>
  <c r="CK569" i="97"/>
  <c r="CJ569" i="97"/>
  <c r="CF569" i="97"/>
  <c r="CB569" i="97"/>
  <c r="BX569" i="97"/>
  <c r="BT569" i="97"/>
  <c r="BP569" i="97"/>
  <c r="BL569" i="97"/>
  <c r="BH569" i="97"/>
  <c r="BD569" i="97"/>
  <c r="AZ569" i="97"/>
  <c r="AV569" i="97"/>
  <c r="AR569" i="97"/>
  <c r="AN569" i="97"/>
  <c r="AJ569" i="97"/>
  <c r="AF569" i="97"/>
  <c r="AB569" i="97"/>
  <c r="X569" i="97"/>
  <c r="T569" i="97"/>
  <c r="P569" i="97"/>
  <c r="L569" i="97"/>
  <c r="H569" i="97"/>
  <c r="D532" i="97"/>
  <c r="E526" i="97" s="1"/>
  <c r="E532" i="97" s="1"/>
  <c r="F526" i="97" s="1"/>
  <c r="F532" i="97" s="1"/>
  <c r="G526" i="97" s="1"/>
  <c r="G532" i="97" s="1"/>
  <c r="H526" i="97" s="1"/>
  <c r="H532" i="97" s="1"/>
  <c r="I526" i="97" s="1"/>
  <c r="I532" i="97" s="1"/>
  <c r="J526" i="97" s="1"/>
  <c r="J532" i="97" s="1"/>
  <c r="K526" i="97" s="1"/>
  <c r="K532" i="97" s="1"/>
  <c r="L526" i="97" s="1"/>
  <c r="L532" i="97" s="1"/>
  <c r="M526" i="97" s="1"/>
  <c r="M532" i="97" s="1"/>
  <c r="N526" i="97" s="1"/>
  <c r="N532" i="97" s="1"/>
  <c r="O526" i="97" s="1"/>
  <c r="O532" i="97" s="1"/>
  <c r="P526" i="97" s="1"/>
  <c r="P532" i="97" s="1"/>
  <c r="Q526" i="97" s="1"/>
  <c r="Q532" i="97" s="1"/>
  <c r="R526" i="97" s="1"/>
  <c r="R532" i="97" s="1"/>
  <c r="S526" i="97" s="1"/>
  <c r="S532" i="97" s="1"/>
  <c r="T526" i="97" s="1"/>
  <c r="T532" i="97" s="1"/>
  <c r="U526" i="97" s="1"/>
  <c r="U532" i="97" s="1"/>
  <c r="V526" i="97" s="1"/>
  <c r="V532" i="97" s="1"/>
  <c r="W526" i="97" s="1"/>
  <c r="W532" i="97" s="1"/>
  <c r="X526" i="97" s="1"/>
  <c r="X532" i="97" s="1"/>
  <c r="Y526" i="97" s="1"/>
  <c r="Y532" i="97" s="1"/>
  <c r="Z526" i="97" s="1"/>
  <c r="Z532" i="97" s="1"/>
  <c r="AA526" i="97" s="1"/>
  <c r="AA532" i="97" s="1"/>
  <c r="AB526" i="97" s="1"/>
  <c r="AB532" i="97" s="1"/>
  <c r="AC526" i="97" s="1"/>
  <c r="AC532" i="97" s="1"/>
  <c r="AD526" i="97" s="1"/>
  <c r="AD532" i="97" s="1"/>
  <c r="AE526" i="97" s="1"/>
  <c r="AE532" i="97" s="1"/>
  <c r="AF526" i="97" s="1"/>
  <c r="AF532" i="97" s="1"/>
  <c r="AG526" i="97" s="1"/>
  <c r="AG532" i="97" s="1"/>
  <c r="AH526" i="97" s="1"/>
  <c r="AH532" i="97" s="1"/>
  <c r="AI526" i="97" s="1"/>
  <c r="AI532" i="97" s="1"/>
  <c r="AJ526" i="97" s="1"/>
  <c r="AJ532" i="97" s="1"/>
  <c r="AK526" i="97" s="1"/>
  <c r="AK532" i="97" s="1"/>
  <c r="AL526" i="97" s="1"/>
  <c r="AL532" i="97" s="1"/>
  <c r="AM526" i="97" s="1"/>
  <c r="AM532" i="97" s="1"/>
  <c r="AN526" i="97" s="1"/>
  <c r="AN532" i="97" s="1"/>
  <c r="AO526" i="97" s="1"/>
  <c r="AO532" i="97" s="1"/>
  <c r="AP526" i="97" s="1"/>
  <c r="AP532" i="97" s="1"/>
  <c r="AQ526" i="97" s="1"/>
  <c r="AQ532" i="97" s="1"/>
  <c r="AR526" i="97" s="1"/>
  <c r="AR532" i="97" s="1"/>
  <c r="AS526" i="97" s="1"/>
  <c r="AS532" i="97" s="1"/>
  <c r="AT526" i="97" s="1"/>
  <c r="AT532" i="97" s="1"/>
  <c r="AU526" i="97" s="1"/>
  <c r="AU532" i="97" s="1"/>
  <c r="AV526" i="97" s="1"/>
  <c r="AV532" i="97" s="1"/>
  <c r="AW526" i="97" s="1"/>
  <c r="AW532" i="97" s="1"/>
  <c r="AX526" i="97" s="1"/>
  <c r="AX532" i="97" s="1"/>
  <c r="AY526" i="97" s="1"/>
  <c r="AY532" i="97" s="1"/>
  <c r="AZ526" i="97" s="1"/>
  <c r="AZ532" i="97" s="1"/>
  <c r="BA526" i="97" s="1"/>
  <c r="BA532" i="97" s="1"/>
  <c r="BB526" i="97" s="1"/>
  <c r="BB532" i="97" s="1"/>
  <c r="BC526" i="97" s="1"/>
  <c r="BC532" i="97" s="1"/>
  <c r="BD526" i="97" s="1"/>
  <c r="BD532" i="97" s="1"/>
  <c r="BE526" i="97" s="1"/>
  <c r="BE532" i="97" s="1"/>
  <c r="BF526" i="97" s="1"/>
  <c r="BF532" i="97" s="1"/>
  <c r="BG526" i="97" s="1"/>
  <c r="BG532" i="97" s="1"/>
  <c r="BH526" i="97" s="1"/>
  <c r="BH532" i="97" s="1"/>
  <c r="BI526" i="97" s="1"/>
  <c r="BI532" i="97" s="1"/>
  <c r="BJ526" i="97" s="1"/>
  <c r="BJ532" i="97" s="1"/>
  <c r="BK526" i="97" s="1"/>
  <c r="BK532" i="97" s="1"/>
  <c r="BL526" i="97" s="1"/>
  <c r="BL532" i="97" s="1"/>
  <c r="BM526" i="97" s="1"/>
  <c r="BM532" i="97" s="1"/>
  <c r="BN526" i="97" s="1"/>
  <c r="BN532" i="97" s="1"/>
  <c r="BO526" i="97" s="1"/>
  <c r="BO532" i="97" s="1"/>
  <c r="BP526" i="97" s="1"/>
  <c r="BP532" i="97" s="1"/>
  <c r="BQ526" i="97" s="1"/>
  <c r="BQ532" i="97" s="1"/>
  <c r="BR526" i="97" s="1"/>
  <c r="BR532" i="97" s="1"/>
  <c r="BS526" i="97" s="1"/>
  <c r="BS532" i="97" s="1"/>
  <c r="BT526" i="97" s="1"/>
  <c r="BT532" i="97" s="1"/>
  <c r="BU526" i="97" s="1"/>
  <c r="BU532" i="97" s="1"/>
  <c r="BV526" i="97" s="1"/>
  <c r="BV532" i="97" s="1"/>
  <c r="BW526" i="97" s="1"/>
  <c r="BW532" i="97" s="1"/>
  <c r="BX526" i="97" s="1"/>
  <c r="BX532" i="97" s="1"/>
  <c r="BY526" i="97" s="1"/>
  <c r="BY532" i="97" s="1"/>
  <c r="BZ526" i="97" s="1"/>
  <c r="BZ532" i="97" s="1"/>
  <c r="CA526" i="97" s="1"/>
  <c r="CA532" i="97" s="1"/>
  <c r="CB526" i="97" s="1"/>
  <c r="CB532" i="97" s="1"/>
  <c r="CC526" i="97" s="1"/>
  <c r="CC532" i="97" s="1"/>
  <c r="CD526" i="97" s="1"/>
  <c r="CD532" i="97" s="1"/>
  <c r="CE526" i="97" s="1"/>
  <c r="CE532" i="97" s="1"/>
  <c r="CF526" i="97" s="1"/>
  <c r="CF532" i="97" s="1"/>
  <c r="CG526" i="97" s="1"/>
  <c r="CG532" i="97" s="1"/>
  <c r="CH526" i="97" s="1"/>
  <c r="CH532" i="97" s="1"/>
  <c r="CI526" i="97" s="1"/>
  <c r="CI532" i="97" s="1"/>
  <c r="D437" i="97"/>
  <c r="E431" i="97" s="1"/>
  <c r="E437" i="97" s="1"/>
  <c r="F431" i="97" s="1"/>
  <c r="F437" i="97" s="1"/>
  <c r="G431" i="97" s="1"/>
  <c r="G437" i="97" s="1"/>
  <c r="H431" i="97" s="1"/>
  <c r="H437" i="97" s="1"/>
  <c r="I431" i="97" s="1"/>
  <c r="I437" i="97" s="1"/>
  <c r="J431" i="97" s="1"/>
  <c r="J437" i="97" s="1"/>
  <c r="K431" i="97" s="1"/>
  <c r="K437" i="97" s="1"/>
  <c r="L431" i="97" s="1"/>
  <c r="L437" i="97" s="1"/>
  <c r="M431" i="97" s="1"/>
  <c r="M437" i="97" s="1"/>
  <c r="N431" i="97" s="1"/>
  <c r="N437" i="97" s="1"/>
  <c r="O431" i="97" s="1"/>
  <c r="O437" i="97" s="1"/>
  <c r="P431" i="97" s="1"/>
  <c r="P437" i="97" s="1"/>
  <c r="Q431" i="97" s="1"/>
  <c r="Q437" i="97" s="1"/>
  <c r="R431" i="97" s="1"/>
  <c r="R437" i="97" s="1"/>
  <c r="S431" i="97" s="1"/>
  <c r="S437" i="97" s="1"/>
  <c r="T431" i="97" s="1"/>
  <c r="T437" i="97" s="1"/>
  <c r="U431" i="97" s="1"/>
  <c r="U437" i="97" s="1"/>
  <c r="V431" i="97" s="1"/>
  <c r="V437" i="97" s="1"/>
  <c r="W431" i="97" s="1"/>
  <c r="W437" i="97" s="1"/>
  <c r="X431" i="97" s="1"/>
  <c r="X437" i="97" s="1"/>
  <c r="Y431" i="97" s="1"/>
  <c r="Y437" i="97" s="1"/>
  <c r="Z431" i="97" s="1"/>
  <c r="Z437" i="97" s="1"/>
  <c r="AA431" i="97" s="1"/>
  <c r="AA437" i="97" s="1"/>
  <c r="AB431" i="97" s="1"/>
  <c r="AB437" i="97" s="1"/>
  <c r="AC431" i="97" s="1"/>
  <c r="AC437" i="97" s="1"/>
  <c r="AD431" i="97" s="1"/>
  <c r="AD437" i="97" s="1"/>
  <c r="AE431" i="97" s="1"/>
  <c r="AE437" i="97" s="1"/>
  <c r="AF431" i="97" s="1"/>
  <c r="AF437" i="97" s="1"/>
  <c r="AG431" i="97" s="1"/>
  <c r="AG437" i="97" s="1"/>
  <c r="AH431" i="97" s="1"/>
  <c r="AH437" i="97" s="1"/>
  <c r="AI431" i="97" s="1"/>
  <c r="AI437" i="97" s="1"/>
  <c r="AJ431" i="97" s="1"/>
  <c r="AJ437" i="97" s="1"/>
  <c r="AK431" i="97" s="1"/>
  <c r="AK437" i="97" s="1"/>
  <c r="AL431" i="97" s="1"/>
  <c r="AL437" i="97" s="1"/>
  <c r="AM431" i="97" s="1"/>
  <c r="AM437" i="97" s="1"/>
  <c r="AN431" i="97" s="1"/>
  <c r="AN437" i="97" s="1"/>
  <c r="AO431" i="97" s="1"/>
  <c r="AO437" i="97" s="1"/>
  <c r="AP431" i="97" s="1"/>
  <c r="AP437" i="97" s="1"/>
  <c r="AQ431" i="97" s="1"/>
  <c r="AQ437" i="97" s="1"/>
  <c r="AR431" i="97" s="1"/>
  <c r="AR437" i="97" s="1"/>
  <c r="AS431" i="97" s="1"/>
  <c r="AS437" i="97" s="1"/>
  <c r="AT431" i="97" s="1"/>
  <c r="AT437" i="97" s="1"/>
  <c r="AU431" i="97" s="1"/>
  <c r="AU437" i="97" s="1"/>
  <c r="AV431" i="97" s="1"/>
  <c r="AV437" i="97" s="1"/>
  <c r="AW431" i="97" s="1"/>
  <c r="AW437" i="97" s="1"/>
  <c r="AX431" i="97" s="1"/>
  <c r="AX437" i="97" s="1"/>
  <c r="AY431" i="97" s="1"/>
  <c r="AY437" i="97" s="1"/>
  <c r="AZ431" i="97" s="1"/>
  <c r="AZ437" i="97" s="1"/>
  <c r="BA431" i="97" s="1"/>
  <c r="BA437" i="97" s="1"/>
  <c r="BB431" i="97" s="1"/>
  <c r="BB437" i="97" s="1"/>
  <c r="BC431" i="97" s="1"/>
  <c r="BC437" i="97" s="1"/>
  <c r="BD431" i="97" s="1"/>
  <c r="BD437" i="97" s="1"/>
  <c r="BE431" i="97" s="1"/>
  <c r="BE437" i="97" s="1"/>
  <c r="BF431" i="97" s="1"/>
  <c r="BF437" i="97" s="1"/>
  <c r="BG431" i="97" s="1"/>
  <c r="BG437" i="97" s="1"/>
  <c r="BH431" i="97" s="1"/>
  <c r="BH437" i="97" s="1"/>
  <c r="BI431" i="97" s="1"/>
  <c r="BI437" i="97" s="1"/>
  <c r="BJ431" i="97" s="1"/>
  <c r="BJ437" i="97" s="1"/>
  <c r="BK431" i="97" s="1"/>
  <c r="BK437" i="97" s="1"/>
  <c r="BL431" i="97" s="1"/>
  <c r="BL437" i="97" s="1"/>
  <c r="BM431" i="97" s="1"/>
  <c r="BM437" i="97" s="1"/>
  <c r="BN431" i="97" s="1"/>
  <c r="BN437" i="97" s="1"/>
  <c r="BO431" i="97" s="1"/>
  <c r="BO437" i="97" s="1"/>
  <c r="BP431" i="97" s="1"/>
  <c r="BP437" i="97" s="1"/>
  <c r="BQ431" i="97" s="1"/>
  <c r="BQ437" i="97" s="1"/>
  <c r="BR431" i="97" s="1"/>
  <c r="BR437" i="97" s="1"/>
  <c r="BS431" i="97" s="1"/>
  <c r="BS437" i="97" s="1"/>
  <c r="BT431" i="97" s="1"/>
  <c r="BT437" i="97" s="1"/>
  <c r="BU431" i="97" s="1"/>
  <c r="BU437" i="97" s="1"/>
  <c r="BV431" i="97" s="1"/>
  <c r="BV437" i="97" s="1"/>
  <c r="BW431" i="97" s="1"/>
  <c r="BW437" i="97" s="1"/>
  <c r="BX431" i="97" s="1"/>
  <c r="BX437" i="97" s="1"/>
  <c r="BY431" i="97" s="1"/>
  <c r="BY437" i="97" s="1"/>
  <c r="BZ431" i="97" s="1"/>
  <c r="BZ437" i="97" s="1"/>
  <c r="CA431" i="97" s="1"/>
  <c r="CA437" i="97" s="1"/>
  <c r="CB431" i="97" s="1"/>
  <c r="CB437" i="97" s="1"/>
  <c r="CC431" i="97" s="1"/>
  <c r="CC437" i="97" s="1"/>
  <c r="CD431" i="97" s="1"/>
  <c r="CD437" i="97" s="1"/>
  <c r="CE431" i="97" s="1"/>
  <c r="CE437" i="97" s="1"/>
  <c r="CF431" i="97" s="1"/>
  <c r="CF437" i="97" s="1"/>
  <c r="CG431" i="97" s="1"/>
  <c r="CG437" i="97" s="1"/>
  <c r="CH431" i="97" s="1"/>
  <c r="CH437" i="97" s="1"/>
  <c r="CI431" i="97" s="1"/>
  <c r="CI437" i="97" s="1"/>
  <c r="G410" i="97"/>
  <c r="H404" i="97" s="1"/>
  <c r="H410" i="97" s="1"/>
  <c r="I404" i="97" s="1"/>
  <c r="I410" i="97" s="1"/>
  <c r="J404" i="97" s="1"/>
  <c r="J410" i="97" s="1"/>
  <c r="K404" i="97" s="1"/>
  <c r="K410" i="97" s="1"/>
  <c r="L404" i="97" s="1"/>
  <c r="L410" i="97" s="1"/>
  <c r="M404" i="97" s="1"/>
  <c r="M410" i="97" s="1"/>
  <c r="N404" i="97" s="1"/>
  <c r="N410" i="97" s="1"/>
  <c r="O404" i="97" s="1"/>
  <c r="O410" i="97" s="1"/>
  <c r="P404" i="97" s="1"/>
  <c r="P410" i="97" s="1"/>
  <c r="Q404" i="97" s="1"/>
  <c r="Q410" i="97" s="1"/>
  <c r="R404" i="97" s="1"/>
  <c r="R410" i="97" s="1"/>
  <c r="S404" i="97" s="1"/>
  <c r="S410" i="97" s="1"/>
  <c r="T404" i="97" s="1"/>
  <c r="T410" i="97" s="1"/>
  <c r="U404" i="97" s="1"/>
  <c r="U410" i="97" s="1"/>
  <c r="V404" i="97" s="1"/>
  <c r="V410" i="97" s="1"/>
  <c r="W404" i="97" s="1"/>
  <c r="W410" i="97" s="1"/>
  <c r="X404" i="97" s="1"/>
  <c r="X410" i="97" s="1"/>
  <c r="Y404" i="97" s="1"/>
  <c r="Y410" i="97" s="1"/>
  <c r="Z404" i="97" s="1"/>
  <c r="Z410" i="97" s="1"/>
  <c r="AA404" i="97" s="1"/>
  <c r="AA410" i="97" s="1"/>
  <c r="AB404" i="97" s="1"/>
  <c r="AB410" i="97" s="1"/>
  <c r="AC404" i="97" s="1"/>
  <c r="AC410" i="97" s="1"/>
  <c r="AD404" i="97" s="1"/>
  <c r="AD410" i="97" s="1"/>
  <c r="AE404" i="97" s="1"/>
  <c r="AE410" i="97" s="1"/>
  <c r="AF404" i="97" s="1"/>
  <c r="AF410" i="97" s="1"/>
  <c r="AG404" i="97" s="1"/>
  <c r="AG410" i="97" s="1"/>
  <c r="AH404" i="97" s="1"/>
  <c r="AH410" i="97" s="1"/>
  <c r="AI404" i="97" s="1"/>
  <c r="AI410" i="97" s="1"/>
  <c r="AJ404" i="97" s="1"/>
  <c r="AJ410" i="97" s="1"/>
  <c r="AK404" i="97" s="1"/>
  <c r="AK410" i="97" s="1"/>
  <c r="AL404" i="97" s="1"/>
  <c r="AL410" i="97" s="1"/>
  <c r="AM404" i="97" s="1"/>
  <c r="AM410" i="97" s="1"/>
  <c r="AN404" i="97" s="1"/>
  <c r="AN410" i="97" s="1"/>
  <c r="AO404" i="97" s="1"/>
  <c r="AO410" i="97" s="1"/>
  <c r="AP404" i="97" s="1"/>
  <c r="AP410" i="97" s="1"/>
  <c r="AQ404" i="97" s="1"/>
  <c r="AQ410" i="97" s="1"/>
  <c r="AR404" i="97" s="1"/>
  <c r="AR410" i="97" s="1"/>
  <c r="AS404" i="97" s="1"/>
  <c r="AS410" i="97" s="1"/>
  <c r="AT404" i="97" s="1"/>
  <c r="AT410" i="97" s="1"/>
  <c r="AU404" i="97" s="1"/>
  <c r="AU410" i="97" s="1"/>
  <c r="AV404" i="97" s="1"/>
  <c r="AV410" i="97" s="1"/>
  <c r="AW404" i="97" s="1"/>
  <c r="AW410" i="97" s="1"/>
  <c r="AX404" i="97" s="1"/>
  <c r="AX410" i="97" s="1"/>
  <c r="AY404" i="97" s="1"/>
  <c r="AY410" i="97" s="1"/>
  <c r="AZ404" i="97" s="1"/>
  <c r="AZ410" i="97" s="1"/>
  <c r="BA404" i="97" s="1"/>
  <c r="BA410" i="97" s="1"/>
  <c r="BB404" i="97" s="1"/>
  <c r="BB410" i="97" s="1"/>
  <c r="BC404" i="97" s="1"/>
  <c r="BC410" i="97" s="1"/>
  <c r="BD404" i="97" s="1"/>
  <c r="BD410" i="97" s="1"/>
  <c r="BE404" i="97" s="1"/>
  <c r="BE410" i="97" s="1"/>
  <c r="BF404" i="97" s="1"/>
  <c r="BF410" i="97" s="1"/>
  <c r="BG404" i="97" s="1"/>
  <c r="BG410" i="97" s="1"/>
  <c r="BH404" i="97" s="1"/>
  <c r="BH410" i="97" s="1"/>
  <c r="BI404" i="97" s="1"/>
  <c r="BI410" i="97" s="1"/>
  <c r="BJ404" i="97" s="1"/>
  <c r="BJ410" i="97" s="1"/>
  <c r="BK404" i="97" s="1"/>
  <c r="BK410" i="97" s="1"/>
  <c r="BL404" i="97" s="1"/>
  <c r="BL410" i="97" s="1"/>
  <c r="BM404" i="97" s="1"/>
  <c r="BM410" i="97" s="1"/>
  <c r="BN404" i="97" s="1"/>
  <c r="BN410" i="97" s="1"/>
  <c r="BO404" i="97" s="1"/>
  <c r="BO410" i="97" s="1"/>
  <c r="BP404" i="97" s="1"/>
  <c r="BP410" i="97" s="1"/>
  <c r="BQ404" i="97" s="1"/>
  <c r="BQ410" i="97" s="1"/>
  <c r="BR404" i="97" s="1"/>
  <c r="BR410" i="97" s="1"/>
  <c r="BS404" i="97" s="1"/>
  <c r="BS410" i="97" s="1"/>
  <c r="BT404" i="97" s="1"/>
  <c r="BT410" i="97" s="1"/>
  <c r="BU404" i="97" s="1"/>
  <c r="BU410" i="97" s="1"/>
  <c r="BV404" i="97" s="1"/>
  <c r="BV410" i="97" s="1"/>
  <c r="BW404" i="97" s="1"/>
  <c r="BW410" i="97" s="1"/>
  <c r="BX404" i="97" s="1"/>
  <c r="BX410" i="97" s="1"/>
  <c r="BY404" i="97" s="1"/>
  <c r="BY410" i="97" s="1"/>
  <c r="BZ404" i="97" s="1"/>
  <c r="BZ410" i="97" s="1"/>
  <c r="CA404" i="97" s="1"/>
  <c r="CA410" i="97" s="1"/>
  <c r="CB404" i="97" s="1"/>
  <c r="CB410" i="97" s="1"/>
  <c r="CC404" i="97" s="1"/>
  <c r="CC410" i="97" s="1"/>
  <c r="CD404" i="97" s="1"/>
  <c r="CD410" i="97" s="1"/>
  <c r="CE404" i="97" s="1"/>
  <c r="CE410" i="97" s="1"/>
  <c r="CF404" i="97" s="1"/>
  <c r="CF410" i="97" s="1"/>
  <c r="CG404" i="97" s="1"/>
  <c r="CG410" i="97" s="1"/>
  <c r="CH404" i="97" s="1"/>
  <c r="CH410" i="97" s="1"/>
  <c r="CI404" i="97" s="1"/>
  <c r="CI410" i="97" s="1"/>
  <c r="CJ404" i="97" s="1"/>
  <c r="CJ410" i="97" s="1"/>
  <c r="G316" i="97"/>
  <c r="H310" i="97" s="1"/>
  <c r="H316" i="97" s="1"/>
  <c r="I310" i="97" s="1"/>
  <c r="I316" i="97" s="1"/>
  <c r="J310" i="97" s="1"/>
  <c r="J316" i="97" s="1"/>
  <c r="K310" i="97" s="1"/>
  <c r="K316" i="97" s="1"/>
  <c r="L310" i="97" s="1"/>
  <c r="L316" i="97" s="1"/>
  <c r="M310" i="97" s="1"/>
  <c r="M316" i="97" s="1"/>
  <c r="N310" i="97" s="1"/>
  <c r="N316" i="97" s="1"/>
  <c r="O310" i="97" s="1"/>
  <c r="O316" i="97" s="1"/>
  <c r="P310" i="97" s="1"/>
  <c r="P316" i="97" s="1"/>
  <c r="Q310" i="97" s="1"/>
  <c r="Q316" i="97" s="1"/>
  <c r="R310" i="97" s="1"/>
  <c r="R316" i="97" s="1"/>
  <c r="S310" i="97" s="1"/>
  <c r="S316" i="97" s="1"/>
  <c r="T310" i="97" s="1"/>
  <c r="T316" i="97" s="1"/>
  <c r="U310" i="97" s="1"/>
  <c r="U316" i="97" s="1"/>
  <c r="V310" i="97" s="1"/>
  <c r="V316" i="97" s="1"/>
  <c r="W310" i="97" s="1"/>
  <c r="W316" i="97" s="1"/>
  <c r="X310" i="97" s="1"/>
  <c r="X316" i="97" s="1"/>
  <c r="Y310" i="97" s="1"/>
  <c r="Y316" i="97" s="1"/>
  <c r="Z310" i="97" s="1"/>
  <c r="Z316" i="97" s="1"/>
  <c r="AA310" i="97" s="1"/>
  <c r="AA316" i="97" s="1"/>
  <c r="AB310" i="97" s="1"/>
  <c r="AB316" i="97" s="1"/>
  <c r="AC310" i="97" s="1"/>
  <c r="AC316" i="97" s="1"/>
  <c r="AD310" i="97" s="1"/>
  <c r="AD316" i="97" s="1"/>
  <c r="AE310" i="97" s="1"/>
  <c r="AE316" i="97" s="1"/>
  <c r="AF310" i="97" s="1"/>
  <c r="AF316" i="97" s="1"/>
  <c r="AG310" i="97" s="1"/>
  <c r="AG316" i="97" s="1"/>
  <c r="AH310" i="97" s="1"/>
  <c r="AH316" i="97" s="1"/>
  <c r="AI310" i="97" s="1"/>
  <c r="AI316" i="97" s="1"/>
  <c r="AJ310" i="97" s="1"/>
  <c r="AJ316" i="97" s="1"/>
  <c r="AK310" i="97" s="1"/>
  <c r="AK316" i="97" s="1"/>
  <c r="AL310" i="97" s="1"/>
  <c r="AL316" i="97" s="1"/>
  <c r="AM310" i="97" s="1"/>
  <c r="AM316" i="97" s="1"/>
  <c r="AN310" i="97" s="1"/>
  <c r="AN316" i="97" s="1"/>
  <c r="AO310" i="97" s="1"/>
  <c r="AO316" i="97" s="1"/>
  <c r="AP310" i="97" s="1"/>
  <c r="AP316" i="97" s="1"/>
  <c r="AQ310" i="97" s="1"/>
  <c r="AQ316" i="97" s="1"/>
  <c r="AR310" i="97" s="1"/>
  <c r="AR316" i="97" s="1"/>
  <c r="AS310" i="97" s="1"/>
  <c r="AS316" i="97" s="1"/>
  <c r="AT310" i="97" s="1"/>
  <c r="AT316" i="97" s="1"/>
  <c r="AU310" i="97" s="1"/>
  <c r="AU316" i="97" s="1"/>
  <c r="AV310" i="97" s="1"/>
  <c r="AV316" i="97" s="1"/>
  <c r="AW310" i="97" s="1"/>
  <c r="AW316" i="97" s="1"/>
  <c r="AX310" i="97" s="1"/>
  <c r="AX316" i="97" s="1"/>
  <c r="AY310" i="97" s="1"/>
  <c r="AY316" i="97" s="1"/>
  <c r="AZ310" i="97" s="1"/>
  <c r="AZ316" i="97" s="1"/>
  <c r="BA310" i="97" s="1"/>
  <c r="BA316" i="97" s="1"/>
  <c r="BB310" i="97" s="1"/>
  <c r="BB316" i="97" s="1"/>
  <c r="BC310" i="97" s="1"/>
  <c r="BC316" i="97" s="1"/>
  <c r="BD310" i="97" s="1"/>
  <c r="BD316" i="97" s="1"/>
  <c r="BE310" i="97" s="1"/>
  <c r="BE316" i="97" s="1"/>
  <c r="BF310" i="97" s="1"/>
  <c r="BF316" i="97" s="1"/>
  <c r="BG310" i="97" s="1"/>
  <c r="BG316" i="97" s="1"/>
  <c r="BH310" i="97" s="1"/>
  <c r="BH316" i="97" s="1"/>
  <c r="BI310" i="97" s="1"/>
  <c r="BI316" i="97" s="1"/>
  <c r="BJ310" i="97" s="1"/>
  <c r="BJ316" i="97" s="1"/>
  <c r="BK310" i="97" s="1"/>
  <c r="BK316" i="97" s="1"/>
  <c r="BL310" i="97" s="1"/>
  <c r="BL316" i="97" s="1"/>
  <c r="BM310" i="97" s="1"/>
  <c r="BM316" i="97" s="1"/>
  <c r="BN310" i="97" s="1"/>
  <c r="BN316" i="97" s="1"/>
  <c r="BO310" i="97" s="1"/>
  <c r="BO316" i="97" s="1"/>
  <c r="BP310" i="97" s="1"/>
  <c r="BP316" i="97" s="1"/>
  <c r="BQ310" i="97" s="1"/>
  <c r="BQ316" i="97" s="1"/>
  <c r="BR310" i="97" s="1"/>
  <c r="BR316" i="97" s="1"/>
  <c r="BS310" i="97" s="1"/>
  <c r="BS316" i="97" s="1"/>
  <c r="BT310" i="97" s="1"/>
  <c r="BT316" i="97" s="1"/>
  <c r="BU310" i="97" s="1"/>
  <c r="BU316" i="97" s="1"/>
  <c r="BV310" i="97" s="1"/>
  <c r="BV316" i="97" s="1"/>
  <c r="BW310" i="97" s="1"/>
  <c r="BW316" i="97" s="1"/>
  <c r="BX310" i="97" s="1"/>
  <c r="BX316" i="97" s="1"/>
  <c r="BY310" i="97" s="1"/>
  <c r="BY316" i="97" s="1"/>
  <c r="BZ310" i="97" s="1"/>
  <c r="BZ316" i="97" s="1"/>
  <c r="CA310" i="97" s="1"/>
  <c r="CA316" i="97" s="1"/>
  <c r="CB310" i="97" s="1"/>
  <c r="CB316" i="97" s="1"/>
  <c r="CC310" i="97" s="1"/>
  <c r="CC316" i="97" s="1"/>
  <c r="CD310" i="97" s="1"/>
  <c r="CD316" i="97" s="1"/>
  <c r="CE310" i="97" s="1"/>
  <c r="CE316" i="97" s="1"/>
  <c r="CF310" i="97" s="1"/>
  <c r="CF316" i="97" s="1"/>
  <c r="CG310" i="97" s="1"/>
  <c r="CG316" i="97" s="1"/>
  <c r="CH310" i="97" s="1"/>
  <c r="CH316" i="97" s="1"/>
  <c r="CI310" i="97" s="1"/>
  <c r="CI316" i="97" s="1"/>
  <c r="CJ310" i="97" s="1"/>
  <c r="CJ316" i="97" s="1"/>
  <c r="E247" i="97"/>
  <c r="F241" i="97" s="1"/>
  <c r="F247" i="97" s="1"/>
  <c r="G241" i="97" s="1"/>
  <c r="G247" i="97" s="1"/>
  <c r="H241" i="97" s="1"/>
  <c r="H247" i="97" s="1"/>
  <c r="I241" i="97" s="1"/>
  <c r="I247" i="97" s="1"/>
  <c r="J241" i="97" s="1"/>
  <c r="J247" i="97" s="1"/>
  <c r="K241" i="97" s="1"/>
  <c r="K247" i="97" s="1"/>
  <c r="L241" i="97" s="1"/>
  <c r="L247" i="97" s="1"/>
  <c r="M241" i="97" s="1"/>
  <c r="M247" i="97" s="1"/>
  <c r="N241" i="97" s="1"/>
  <c r="N247" i="97" s="1"/>
  <c r="O241" i="97" s="1"/>
  <c r="O247" i="97" s="1"/>
  <c r="P241" i="97" s="1"/>
  <c r="P247" i="97" s="1"/>
  <c r="Q241" i="97" s="1"/>
  <c r="Q247" i="97" s="1"/>
  <c r="R241" i="97" s="1"/>
  <c r="R247" i="97" s="1"/>
  <c r="S241" i="97" s="1"/>
  <c r="S247" i="97" s="1"/>
  <c r="T241" i="97" s="1"/>
  <c r="T247" i="97" s="1"/>
  <c r="U241" i="97" s="1"/>
  <c r="U247" i="97" s="1"/>
  <c r="V241" i="97" s="1"/>
  <c r="V247" i="97" s="1"/>
  <c r="W241" i="97" s="1"/>
  <c r="W247" i="97" s="1"/>
  <c r="X241" i="97" s="1"/>
  <c r="X247" i="97" s="1"/>
  <c r="Y241" i="97" s="1"/>
  <c r="Y247" i="97" s="1"/>
  <c r="Z241" i="97" s="1"/>
  <c r="Z247" i="97" s="1"/>
  <c r="AA241" i="97" s="1"/>
  <c r="AA247" i="97" s="1"/>
  <c r="AB241" i="97" s="1"/>
  <c r="AB247" i="97" s="1"/>
  <c r="AC241" i="97" s="1"/>
  <c r="AC247" i="97" s="1"/>
  <c r="AD241" i="97" s="1"/>
  <c r="AD247" i="97" s="1"/>
  <c r="AE241" i="97" s="1"/>
  <c r="AE247" i="97" s="1"/>
  <c r="AF241" i="97" s="1"/>
  <c r="AF247" i="97" s="1"/>
  <c r="AG241" i="97" s="1"/>
  <c r="AG247" i="97" s="1"/>
  <c r="AH241" i="97" s="1"/>
  <c r="AH247" i="97" s="1"/>
  <c r="AI241" i="97" s="1"/>
  <c r="AI247" i="97" s="1"/>
  <c r="AJ241" i="97" s="1"/>
  <c r="AJ247" i="97" s="1"/>
  <c r="AK241" i="97" s="1"/>
  <c r="AK247" i="97" s="1"/>
  <c r="AL241" i="97" s="1"/>
  <c r="AL247" i="97" s="1"/>
  <c r="AM241" i="97" s="1"/>
  <c r="AM247" i="97" s="1"/>
  <c r="AN241" i="97" s="1"/>
  <c r="AN247" i="97" s="1"/>
  <c r="AO241" i="97" s="1"/>
  <c r="AO247" i="97" s="1"/>
  <c r="AP241" i="97" s="1"/>
  <c r="AP247" i="97" s="1"/>
  <c r="AQ241" i="97" s="1"/>
  <c r="AQ247" i="97" s="1"/>
  <c r="AR241" i="97" s="1"/>
  <c r="AR247" i="97" s="1"/>
  <c r="AS241" i="97" s="1"/>
  <c r="AS247" i="97" s="1"/>
  <c r="AT241" i="97" s="1"/>
  <c r="AT247" i="97" s="1"/>
  <c r="AU241" i="97" s="1"/>
  <c r="AU247" i="97" s="1"/>
  <c r="AV241" i="97" s="1"/>
  <c r="AV247" i="97" s="1"/>
  <c r="AW241" i="97" s="1"/>
  <c r="AW247" i="97" s="1"/>
  <c r="AX241" i="97" s="1"/>
  <c r="AX247" i="97" s="1"/>
  <c r="AY241" i="97" s="1"/>
  <c r="AY247" i="97" s="1"/>
  <c r="AZ241" i="97" s="1"/>
  <c r="AZ247" i="97" s="1"/>
  <c r="BA241" i="97" s="1"/>
  <c r="BA247" i="97" s="1"/>
  <c r="BB241" i="97" s="1"/>
  <c r="BB247" i="97" s="1"/>
  <c r="BC241" i="97" s="1"/>
  <c r="BC247" i="97" s="1"/>
  <c r="BD241" i="97" s="1"/>
  <c r="BD247" i="97" s="1"/>
  <c r="BE241" i="97" s="1"/>
  <c r="BE247" i="97" s="1"/>
  <c r="BF241" i="97" s="1"/>
  <c r="BF247" i="97" s="1"/>
  <c r="BG241" i="97" s="1"/>
  <c r="BG247" i="97" s="1"/>
  <c r="BH241" i="97" s="1"/>
  <c r="BH247" i="97" s="1"/>
  <c r="BI241" i="97" s="1"/>
  <c r="BI247" i="97" s="1"/>
  <c r="BJ241" i="97" s="1"/>
  <c r="BJ247" i="97" s="1"/>
  <c r="BK241" i="97" s="1"/>
  <c r="BK247" i="97" s="1"/>
  <c r="BL241" i="97" s="1"/>
  <c r="BL247" i="97" s="1"/>
  <c r="BM241" i="97" s="1"/>
  <c r="BM247" i="97" s="1"/>
  <c r="BN241" i="97" s="1"/>
  <c r="BN247" i="97" s="1"/>
  <c r="BO241" i="97" s="1"/>
  <c r="BO247" i="97" s="1"/>
  <c r="BP241" i="97" s="1"/>
  <c r="BP247" i="97" s="1"/>
  <c r="BQ241" i="97" s="1"/>
  <c r="BQ247" i="97" s="1"/>
  <c r="BR241" i="97" s="1"/>
  <c r="BR247" i="97" s="1"/>
  <c r="BS241" i="97" s="1"/>
  <c r="BS247" i="97" s="1"/>
  <c r="BT241" i="97" s="1"/>
  <c r="BT247" i="97" s="1"/>
  <c r="BU241" i="97" s="1"/>
  <c r="BU247" i="97" s="1"/>
  <c r="BV241" i="97" s="1"/>
  <c r="BV247" i="97" s="1"/>
  <c r="BW241" i="97" s="1"/>
  <c r="BW247" i="97" s="1"/>
  <c r="BX241" i="97" s="1"/>
  <c r="BX247" i="97" s="1"/>
  <c r="BY241" i="97" s="1"/>
  <c r="BY247" i="97" s="1"/>
  <c r="BZ241" i="97" s="1"/>
  <c r="BZ247" i="97" s="1"/>
  <c r="CA241" i="97" s="1"/>
  <c r="CA247" i="97" s="1"/>
  <c r="CB241" i="97" s="1"/>
  <c r="CB247" i="97" s="1"/>
  <c r="CC241" i="97" s="1"/>
  <c r="CC247" i="97" s="1"/>
  <c r="CD241" i="97" s="1"/>
  <c r="CD247" i="97" s="1"/>
  <c r="CE241" i="97" s="1"/>
  <c r="CE247" i="97" s="1"/>
  <c r="CF241" i="97" s="1"/>
  <c r="CF247" i="97" s="1"/>
  <c r="CG241" i="97" s="1"/>
  <c r="CG247" i="97" s="1"/>
  <c r="CH241" i="97" s="1"/>
  <c r="CH247" i="97" s="1"/>
  <c r="CI241" i="97" s="1"/>
  <c r="CI247" i="97" s="1"/>
  <c r="G217" i="97"/>
  <c r="H212" i="97" s="1"/>
  <c r="H217" i="97" s="1"/>
  <c r="I212" i="97" s="1"/>
  <c r="I217" i="97" s="1"/>
  <c r="J212" i="97" s="1"/>
  <c r="J217" i="97" s="1"/>
  <c r="K212" i="97" s="1"/>
  <c r="K217" i="97" s="1"/>
  <c r="L212" i="97" s="1"/>
  <c r="L217" i="97" s="1"/>
  <c r="M212" i="97" s="1"/>
  <c r="M217" i="97" s="1"/>
  <c r="N212" i="97" s="1"/>
  <c r="N217" i="97" s="1"/>
  <c r="O212" i="97" s="1"/>
  <c r="O217" i="97" s="1"/>
  <c r="P212" i="97" s="1"/>
  <c r="P217" i="97" s="1"/>
  <c r="Q212" i="97" s="1"/>
  <c r="Q217" i="97" s="1"/>
  <c r="R212" i="97" s="1"/>
  <c r="R217" i="97" s="1"/>
  <c r="S212" i="97" s="1"/>
  <c r="S217" i="97" s="1"/>
  <c r="T212" i="97" s="1"/>
  <c r="T217" i="97" s="1"/>
  <c r="U212" i="97" s="1"/>
  <c r="U217" i="97" s="1"/>
  <c r="V212" i="97" s="1"/>
  <c r="V217" i="97" s="1"/>
  <c r="W212" i="97" s="1"/>
  <c r="W217" i="97" s="1"/>
  <c r="X212" i="97" s="1"/>
  <c r="X217" i="97" s="1"/>
  <c r="Y212" i="97" s="1"/>
  <c r="Y217" i="97" s="1"/>
  <c r="Z212" i="97" s="1"/>
  <c r="Z217" i="97" s="1"/>
  <c r="AA212" i="97" s="1"/>
  <c r="AA217" i="97" s="1"/>
  <c r="AB212" i="97" s="1"/>
  <c r="AB217" i="97" s="1"/>
  <c r="AC212" i="97" s="1"/>
  <c r="AC217" i="97" s="1"/>
  <c r="AD212" i="97" s="1"/>
  <c r="AD217" i="97" s="1"/>
  <c r="AE212" i="97" s="1"/>
  <c r="AE217" i="97" s="1"/>
  <c r="AF212" i="97" s="1"/>
  <c r="AF217" i="97" s="1"/>
  <c r="AG212" i="97" s="1"/>
  <c r="AG217" i="97" s="1"/>
  <c r="AH212" i="97" s="1"/>
  <c r="AH217" i="97" s="1"/>
  <c r="AI212" i="97" s="1"/>
  <c r="AI217" i="97" s="1"/>
  <c r="AJ212" i="97" s="1"/>
  <c r="AJ217" i="97" s="1"/>
  <c r="AK212" i="97" s="1"/>
  <c r="AK217" i="97" s="1"/>
  <c r="AL212" i="97" s="1"/>
  <c r="AL217" i="97" s="1"/>
  <c r="AM212" i="97" s="1"/>
  <c r="AM217" i="97" s="1"/>
  <c r="AN212" i="97" s="1"/>
  <c r="AN217" i="97" s="1"/>
  <c r="AO212" i="97" s="1"/>
  <c r="AO217" i="97" s="1"/>
  <c r="AP212" i="97" s="1"/>
  <c r="AP217" i="97" s="1"/>
  <c r="AQ212" i="97" s="1"/>
  <c r="AQ217" i="97" s="1"/>
  <c r="AR212" i="97" s="1"/>
  <c r="AR217" i="97" s="1"/>
  <c r="AS212" i="97" s="1"/>
  <c r="AS217" i="97" s="1"/>
  <c r="AT212" i="97" s="1"/>
  <c r="AT217" i="97" s="1"/>
  <c r="AU212" i="97" s="1"/>
  <c r="AU217" i="97" s="1"/>
  <c r="AV212" i="97" s="1"/>
  <c r="AV217" i="97" s="1"/>
  <c r="AW212" i="97" s="1"/>
  <c r="AW217" i="97" s="1"/>
  <c r="AX212" i="97" s="1"/>
  <c r="AX217" i="97" s="1"/>
  <c r="AY212" i="97" s="1"/>
  <c r="AY217" i="97" s="1"/>
  <c r="AZ212" i="97" s="1"/>
  <c r="AZ217" i="97" s="1"/>
  <c r="BA212" i="97" s="1"/>
  <c r="BA217" i="97" s="1"/>
  <c r="BB212" i="97" s="1"/>
  <c r="BB217" i="97" s="1"/>
  <c r="BC212" i="97" s="1"/>
  <c r="BC217" i="97" s="1"/>
  <c r="BD212" i="97" s="1"/>
  <c r="BD217" i="97" s="1"/>
  <c r="BE212" i="97" s="1"/>
  <c r="BE217" i="97" s="1"/>
  <c r="BF212" i="97" s="1"/>
  <c r="BF217" i="97" s="1"/>
  <c r="BG212" i="97" s="1"/>
  <c r="BG217" i="97" s="1"/>
  <c r="BH212" i="97" s="1"/>
  <c r="BH217" i="97" s="1"/>
  <c r="BI212" i="97" s="1"/>
  <c r="BI217" i="97" s="1"/>
  <c r="BJ212" i="97" s="1"/>
  <c r="BJ217" i="97" s="1"/>
  <c r="BK212" i="97" s="1"/>
  <c r="BK217" i="97" s="1"/>
  <c r="BL212" i="97" s="1"/>
  <c r="BL217" i="97" s="1"/>
  <c r="BM212" i="97" s="1"/>
  <c r="BM217" i="97" s="1"/>
  <c r="BN212" i="97" s="1"/>
  <c r="BN217" i="97" s="1"/>
  <c r="BO212" i="97" s="1"/>
  <c r="BO217" i="97" s="1"/>
  <c r="BP212" i="97" s="1"/>
  <c r="BP217" i="97" s="1"/>
  <c r="BQ212" i="97" s="1"/>
  <c r="BQ217" i="97" s="1"/>
  <c r="BR212" i="97" s="1"/>
  <c r="BR217" i="97" s="1"/>
  <c r="BS212" i="97" s="1"/>
  <c r="BS217" i="97" s="1"/>
  <c r="BT212" i="97" s="1"/>
  <c r="BT217" i="97" s="1"/>
  <c r="BU212" i="97" s="1"/>
  <c r="BU217" i="97" s="1"/>
  <c r="BV212" i="97" s="1"/>
  <c r="BV217" i="97" s="1"/>
  <c r="BW212" i="97" s="1"/>
  <c r="BW217" i="97" s="1"/>
  <c r="BX212" i="97" s="1"/>
  <c r="BX217" i="97" s="1"/>
  <c r="BY212" i="97" s="1"/>
  <c r="BY217" i="97" s="1"/>
  <c r="BZ212" i="97" s="1"/>
  <c r="BZ217" i="97" s="1"/>
  <c r="CA212" i="97" s="1"/>
  <c r="CA217" i="97" s="1"/>
  <c r="CB212" i="97" s="1"/>
  <c r="CB217" i="97" s="1"/>
  <c r="CC212" i="97" s="1"/>
  <c r="CC217" i="97" s="1"/>
  <c r="CD212" i="97" s="1"/>
  <c r="CD217" i="97" s="1"/>
  <c r="CE212" i="97" s="1"/>
  <c r="CE217" i="97" s="1"/>
  <c r="CF212" i="97" s="1"/>
  <c r="CF217" i="97" s="1"/>
  <c r="CG212" i="97" s="1"/>
  <c r="CG217" i="97" s="1"/>
  <c r="CH212" i="97" s="1"/>
  <c r="CH217" i="97" s="1"/>
  <c r="CI212" i="97" s="1"/>
  <c r="CI217" i="97" s="1"/>
  <c r="CJ212" i="97" s="1"/>
  <c r="CJ217" i="97" s="1"/>
  <c r="F199" i="97"/>
  <c r="G193" i="97" s="1"/>
  <c r="G199" i="97" s="1"/>
  <c r="H193" i="97" s="1"/>
  <c r="H199" i="97" s="1"/>
  <c r="I193" i="97" s="1"/>
  <c r="I199" i="97" s="1"/>
  <c r="J193" i="97" s="1"/>
  <c r="J199" i="97" s="1"/>
  <c r="K193" i="97" s="1"/>
  <c r="K199" i="97" s="1"/>
  <c r="L193" i="97" s="1"/>
  <c r="L199" i="97" s="1"/>
  <c r="M193" i="97" s="1"/>
  <c r="M199" i="97" s="1"/>
  <c r="N193" i="97" s="1"/>
  <c r="N199" i="97" s="1"/>
  <c r="O193" i="97" s="1"/>
  <c r="O199" i="97" s="1"/>
  <c r="P193" i="97" s="1"/>
  <c r="P199" i="97" s="1"/>
  <c r="Q193" i="97" s="1"/>
  <c r="Q199" i="97" s="1"/>
  <c r="R193" i="97" s="1"/>
  <c r="R199" i="97" s="1"/>
  <c r="S193" i="97" s="1"/>
  <c r="S199" i="97" s="1"/>
  <c r="T193" i="97" s="1"/>
  <c r="T199" i="97" s="1"/>
  <c r="U193" i="97" s="1"/>
  <c r="U199" i="97" s="1"/>
  <c r="V193" i="97" s="1"/>
  <c r="V199" i="97" s="1"/>
  <c r="W193" i="97" s="1"/>
  <c r="W199" i="97" s="1"/>
  <c r="X193" i="97" s="1"/>
  <c r="X199" i="97" s="1"/>
  <c r="Y193" i="97" s="1"/>
  <c r="Y199" i="97" s="1"/>
  <c r="Z193" i="97" s="1"/>
  <c r="Z199" i="97" s="1"/>
  <c r="AA193" i="97" s="1"/>
  <c r="AA199" i="97" s="1"/>
  <c r="AB193" i="97" s="1"/>
  <c r="AB199" i="97" s="1"/>
  <c r="AC193" i="97" s="1"/>
  <c r="AC199" i="97" s="1"/>
  <c r="AD193" i="97" s="1"/>
  <c r="AD199" i="97" s="1"/>
  <c r="AE193" i="97" s="1"/>
  <c r="AE199" i="97" s="1"/>
  <c r="AF193" i="97" s="1"/>
  <c r="AF199" i="97" s="1"/>
  <c r="AG193" i="97" s="1"/>
  <c r="AG199" i="97" s="1"/>
  <c r="AH193" i="97" s="1"/>
  <c r="AH199" i="97" s="1"/>
  <c r="AI193" i="97" s="1"/>
  <c r="AI199" i="97" s="1"/>
  <c r="AJ193" i="97" s="1"/>
  <c r="AJ199" i="97" s="1"/>
  <c r="AK193" i="97" s="1"/>
  <c r="AK199" i="97" s="1"/>
  <c r="AL193" i="97" s="1"/>
  <c r="AL199" i="97" s="1"/>
  <c r="AM193" i="97" s="1"/>
  <c r="AM199" i="97" s="1"/>
  <c r="AN193" i="97" s="1"/>
  <c r="AN199" i="97" s="1"/>
  <c r="AO193" i="97" s="1"/>
  <c r="AO199" i="97" s="1"/>
  <c r="AP193" i="97" s="1"/>
  <c r="AP199" i="97" s="1"/>
  <c r="AQ193" i="97" s="1"/>
  <c r="AQ199" i="97" s="1"/>
  <c r="AR193" i="97" s="1"/>
  <c r="AR199" i="97" s="1"/>
  <c r="AS193" i="97" s="1"/>
  <c r="AS199" i="97" s="1"/>
  <c r="AT193" i="97" s="1"/>
  <c r="AT199" i="97" s="1"/>
  <c r="AU193" i="97" s="1"/>
  <c r="AU199" i="97" s="1"/>
  <c r="AV193" i="97" s="1"/>
  <c r="AV199" i="97" s="1"/>
  <c r="AW193" i="97" s="1"/>
  <c r="AW199" i="97" s="1"/>
  <c r="AX193" i="97" s="1"/>
  <c r="AX199" i="97" s="1"/>
  <c r="AY193" i="97" s="1"/>
  <c r="AY199" i="97" s="1"/>
  <c r="AZ193" i="97" s="1"/>
  <c r="AZ199" i="97" s="1"/>
  <c r="BA193" i="97" s="1"/>
  <c r="BA199" i="97" s="1"/>
  <c r="BB193" i="97" s="1"/>
  <c r="BB199" i="97" s="1"/>
  <c r="BC193" i="97" s="1"/>
  <c r="BC199" i="97" s="1"/>
  <c r="BD193" i="97" s="1"/>
  <c r="BD199" i="97" s="1"/>
  <c r="BE193" i="97" s="1"/>
  <c r="BE199" i="97" s="1"/>
  <c r="BF193" i="97" s="1"/>
  <c r="BF199" i="97" s="1"/>
  <c r="BG193" i="97" s="1"/>
  <c r="BG199" i="97" s="1"/>
  <c r="BH193" i="97" s="1"/>
  <c r="BH199" i="97" s="1"/>
  <c r="BI193" i="97" s="1"/>
  <c r="BI199" i="97" s="1"/>
  <c r="BJ193" i="97" s="1"/>
  <c r="BJ199" i="97" s="1"/>
  <c r="BK193" i="97" s="1"/>
  <c r="BK199" i="97" s="1"/>
  <c r="BL193" i="97" s="1"/>
  <c r="BL199" i="97" s="1"/>
  <c r="BM193" i="97" s="1"/>
  <c r="BM199" i="97" s="1"/>
  <c r="BN193" i="97" s="1"/>
  <c r="BN199" i="97" s="1"/>
  <c r="BO193" i="97" s="1"/>
  <c r="BO199" i="97" s="1"/>
  <c r="BP193" i="97" s="1"/>
  <c r="BP199" i="97" s="1"/>
  <c r="BQ193" i="97" s="1"/>
  <c r="BQ199" i="97" s="1"/>
  <c r="BR193" i="97" s="1"/>
  <c r="BR199" i="97" s="1"/>
  <c r="BS193" i="97" s="1"/>
  <c r="BS199" i="97" s="1"/>
  <c r="BT193" i="97" s="1"/>
  <c r="BT199" i="97" s="1"/>
  <c r="BU193" i="97" s="1"/>
  <c r="BU199" i="97" s="1"/>
  <c r="BV193" i="97" s="1"/>
  <c r="BV199" i="97" s="1"/>
  <c r="BW193" i="97" s="1"/>
  <c r="BW199" i="97" s="1"/>
  <c r="BX193" i="97" s="1"/>
  <c r="BX199" i="97" s="1"/>
  <c r="BY193" i="97" s="1"/>
  <c r="BY199" i="97" s="1"/>
  <c r="BZ193" i="97" s="1"/>
  <c r="BZ199" i="97" s="1"/>
  <c r="CA193" i="97" s="1"/>
  <c r="CA199" i="97" s="1"/>
  <c r="CB193" i="97" s="1"/>
  <c r="CB199" i="97" s="1"/>
  <c r="CC193" i="97" s="1"/>
  <c r="CC199" i="97" s="1"/>
  <c r="CD193" i="97" s="1"/>
  <c r="CD199" i="97" s="1"/>
  <c r="CE193" i="97" s="1"/>
  <c r="CE199" i="97" s="1"/>
  <c r="CF193" i="97" s="1"/>
  <c r="CF199" i="97" s="1"/>
  <c r="CG193" i="97" s="1"/>
  <c r="CG199" i="97" s="1"/>
  <c r="CH193" i="97" s="1"/>
  <c r="CH199" i="97" s="1"/>
  <c r="CI193" i="97" s="1"/>
  <c r="CI199" i="97" s="1"/>
  <c r="CJ413" i="97"/>
  <c r="CJ419" i="97" s="1"/>
  <c r="CJ328" i="97"/>
  <c r="CJ335" i="97" s="1"/>
  <c r="CJ502" i="97"/>
  <c r="CJ507" i="97" s="1"/>
  <c r="CJ319" i="97"/>
  <c r="CJ325" i="97" s="1"/>
  <c r="CJ552" i="97"/>
  <c r="CJ557" i="97" s="1"/>
  <c r="CJ449" i="97"/>
  <c r="CJ455" i="97" s="1"/>
  <c r="E549" i="97"/>
  <c r="CJ535" i="97"/>
  <c r="CJ541" i="97" s="1"/>
  <c r="CJ510" i="97"/>
  <c r="CJ515" i="97" s="1"/>
  <c r="CJ357" i="97"/>
  <c r="CJ363" i="97" s="1"/>
  <c r="CJ184" i="97"/>
  <c r="CJ190" i="97" s="1"/>
  <c r="CJ9" i="97"/>
  <c r="D569" i="97"/>
  <c r="D568" i="97"/>
  <c r="CJ96" i="97"/>
  <c r="CJ103" i="97" s="1"/>
  <c r="CJ166" i="97"/>
  <c r="CJ172" i="97" s="1"/>
  <c r="CJ146" i="97"/>
  <c r="CJ152" i="97" s="1"/>
  <c r="CJ116" i="97"/>
  <c r="CJ123" i="97" s="1"/>
  <c r="CJ77" i="97"/>
  <c r="CJ83" i="97" s="1"/>
  <c r="CJ38" i="97"/>
  <c r="CJ45" i="97" s="1"/>
  <c r="CJ48" i="97"/>
  <c r="CJ55" i="97" s="1"/>
  <c r="F238" i="97"/>
  <c r="G230" i="97" s="1"/>
  <c r="G238" i="97" s="1"/>
  <c r="H230" i="97" s="1"/>
  <c r="H238" i="97" s="1"/>
  <c r="I230" i="97" s="1"/>
  <c r="I238" i="97" s="1"/>
  <c r="J230" i="97" s="1"/>
  <c r="J238" i="97" s="1"/>
  <c r="K230" i="97" s="1"/>
  <c r="K238" i="97" s="1"/>
  <c r="L230" i="97" s="1"/>
  <c r="L238" i="97" s="1"/>
  <c r="M230" i="97" s="1"/>
  <c r="M238" i="97" s="1"/>
  <c r="N230" i="97" s="1"/>
  <c r="N238" i="97" s="1"/>
  <c r="O230" i="97" s="1"/>
  <c r="O238" i="97" s="1"/>
  <c r="P230" i="97" s="1"/>
  <c r="P238" i="97" s="1"/>
  <c r="Q230" i="97" s="1"/>
  <c r="Q238" i="97" s="1"/>
  <c r="R230" i="97" s="1"/>
  <c r="R238" i="97" s="1"/>
  <c r="S230" i="97" s="1"/>
  <c r="S238" i="97" s="1"/>
  <c r="T230" i="97" s="1"/>
  <c r="T238" i="97" s="1"/>
  <c r="U230" i="97" s="1"/>
  <c r="U238" i="97" s="1"/>
  <c r="V230" i="97" s="1"/>
  <c r="V238" i="97" s="1"/>
  <c r="W230" i="97" s="1"/>
  <c r="W238" i="97" s="1"/>
  <c r="X230" i="97" s="1"/>
  <c r="X238" i="97" s="1"/>
  <c r="Y230" i="97" s="1"/>
  <c r="Y238" i="97" s="1"/>
  <c r="Z230" i="97" s="1"/>
  <c r="Z238" i="97" s="1"/>
  <c r="AA230" i="97" s="1"/>
  <c r="AA238" i="97" s="1"/>
  <c r="AB230" i="97" s="1"/>
  <c r="AB238" i="97" s="1"/>
  <c r="AC230" i="97" s="1"/>
  <c r="AC238" i="97" s="1"/>
  <c r="AD230" i="97" s="1"/>
  <c r="AD238" i="97" s="1"/>
  <c r="AE230" i="97" s="1"/>
  <c r="AE238" i="97" s="1"/>
  <c r="AF230" i="97" s="1"/>
  <c r="AF238" i="97" s="1"/>
  <c r="AG230" i="97" s="1"/>
  <c r="AG238" i="97" s="1"/>
  <c r="AH230" i="97" s="1"/>
  <c r="AH238" i="97" s="1"/>
  <c r="AI230" i="97" s="1"/>
  <c r="AI238" i="97" s="1"/>
  <c r="AJ230" i="97" s="1"/>
  <c r="AJ238" i="97" s="1"/>
  <c r="AK230" i="97" s="1"/>
  <c r="AK238" i="97" s="1"/>
  <c r="AL230" i="97" s="1"/>
  <c r="AL238" i="97" s="1"/>
  <c r="AM230" i="97" s="1"/>
  <c r="AM238" i="97" s="1"/>
  <c r="AN230" i="97" s="1"/>
  <c r="AN238" i="97" s="1"/>
  <c r="AO230" i="97" s="1"/>
  <c r="AO238" i="97" s="1"/>
  <c r="AP230" i="97" s="1"/>
  <c r="AP238" i="97" s="1"/>
  <c r="AQ230" i="97" s="1"/>
  <c r="AQ238" i="97" s="1"/>
  <c r="AR230" i="97" s="1"/>
  <c r="AR238" i="97" s="1"/>
  <c r="AS230" i="97" s="1"/>
  <c r="AS238" i="97" s="1"/>
  <c r="AT230" i="97" s="1"/>
  <c r="AT238" i="97" s="1"/>
  <c r="AU230" i="97" s="1"/>
  <c r="AU238" i="97" s="1"/>
  <c r="AV230" i="97" s="1"/>
  <c r="AV238" i="97" s="1"/>
  <c r="AW230" i="97" s="1"/>
  <c r="AW238" i="97" s="1"/>
  <c r="AX230" i="97" s="1"/>
  <c r="AX238" i="97" s="1"/>
  <c r="AY230" i="97" s="1"/>
  <c r="AY238" i="97" s="1"/>
  <c r="AZ230" i="97" s="1"/>
  <c r="AZ238" i="97" s="1"/>
  <c r="BA230" i="97" s="1"/>
  <c r="BA238" i="97" s="1"/>
  <c r="BB230" i="97" s="1"/>
  <c r="BB238" i="97" s="1"/>
  <c r="BC230" i="97" s="1"/>
  <c r="BC238" i="97" s="1"/>
  <c r="BD230" i="97" s="1"/>
  <c r="BD238" i="97" s="1"/>
  <c r="BE230" i="97" s="1"/>
  <c r="BE238" i="97" s="1"/>
  <c r="BF230" i="97" s="1"/>
  <c r="BF238" i="97" s="1"/>
  <c r="BG230" i="97" s="1"/>
  <c r="BG238" i="97" s="1"/>
  <c r="BH230" i="97" s="1"/>
  <c r="BH238" i="97" s="1"/>
  <c r="BI230" i="97" s="1"/>
  <c r="BI238" i="97" s="1"/>
  <c r="BJ230" i="97" s="1"/>
  <c r="BJ238" i="97" s="1"/>
  <c r="BK230" i="97" s="1"/>
  <c r="BK238" i="97" s="1"/>
  <c r="BL230" i="97" s="1"/>
  <c r="BL238" i="97" s="1"/>
  <c r="BM230" i="97" s="1"/>
  <c r="BM238" i="97" s="1"/>
  <c r="BN230" i="97" s="1"/>
  <c r="BN238" i="97" s="1"/>
  <c r="BO230" i="97" s="1"/>
  <c r="BO238" i="97" s="1"/>
  <c r="BP230" i="97" s="1"/>
  <c r="BP238" i="97" s="1"/>
  <c r="BQ230" i="97" s="1"/>
  <c r="BQ238" i="97" s="1"/>
  <c r="BR230" i="97" s="1"/>
  <c r="BR238" i="97" s="1"/>
  <c r="BS230" i="97" s="1"/>
  <c r="BS238" i="97" s="1"/>
  <c r="BT230" i="97" s="1"/>
  <c r="BT238" i="97" s="1"/>
  <c r="BU230" i="97" s="1"/>
  <c r="BU238" i="97" s="1"/>
  <c r="BV230" i="97" s="1"/>
  <c r="BV238" i="97" s="1"/>
  <c r="BW230" i="97" s="1"/>
  <c r="BW238" i="97" s="1"/>
  <c r="BX230" i="97" s="1"/>
  <c r="BX238" i="97" s="1"/>
  <c r="BY230" i="97" s="1"/>
  <c r="BY238" i="97" s="1"/>
  <c r="BZ230" i="97" s="1"/>
  <c r="BZ238" i="97" s="1"/>
  <c r="CA230" i="97" s="1"/>
  <c r="CA238" i="97" s="1"/>
  <c r="CB230" i="97" s="1"/>
  <c r="CB238" i="97" s="1"/>
  <c r="CC230" i="97" s="1"/>
  <c r="CC238" i="97" s="1"/>
  <c r="CD230" i="97" s="1"/>
  <c r="CD238" i="97" s="1"/>
  <c r="CE230" i="97" s="1"/>
  <c r="CE238" i="97" s="1"/>
  <c r="CF230" i="97" s="1"/>
  <c r="CF238" i="97" s="1"/>
  <c r="CG230" i="97" s="1"/>
  <c r="CG238" i="97" s="1"/>
  <c r="CH230" i="97" s="1"/>
  <c r="CH238" i="97" s="1"/>
  <c r="CI230" i="97" s="1"/>
  <c r="CI238" i="97" s="1"/>
  <c r="CJ230" i="97" s="1"/>
  <c r="CJ238" i="97" s="1"/>
  <c r="CK230" i="97" s="1"/>
  <c r="CK238" i="97" s="1"/>
  <c r="CL230" i="97" s="1"/>
  <c r="CL238" i="97" s="1"/>
  <c r="CM230" i="97" s="1"/>
  <c r="CM238" i="97" s="1"/>
  <c r="CN230" i="97" s="1"/>
  <c r="CN238" i="97" s="1"/>
  <c r="CO230" i="97" s="1"/>
  <c r="CO238" i="97" s="1"/>
  <c r="CP230" i="97" s="1"/>
  <c r="CP238" i="97" s="1"/>
  <c r="CQ230" i="97" s="1"/>
  <c r="CQ238" i="97" s="1"/>
  <c r="CR230" i="97" s="1"/>
  <c r="CR238" i="97" s="1"/>
  <c r="CS230" i="97" s="1"/>
  <c r="CS238" i="97" s="1"/>
  <c r="CT230" i="97" s="1"/>
  <c r="CT238" i="97" s="1"/>
  <c r="CU230" i="97" s="1"/>
  <c r="CU238" i="97" s="1"/>
  <c r="CV230" i="97" s="1"/>
  <c r="CV238" i="97" s="1"/>
  <c r="CW230" i="97" s="1"/>
  <c r="CW238" i="97" s="1"/>
  <c r="CX230" i="97" s="1"/>
  <c r="CX238" i="97" s="1"/>
  <c r="CY230" i="97" s="1"/>
  <c r="CY238" i="97" s="1"/>
  <c r="G35" i="97"/>
  <c r="CJ175" i="97" l="1"/>
  <c r="CJ181" i="97" s="1"/>
  <c r="CJ279" i="97"/>
  <c r="CJ288" i="97" s="1"/>
  <c r="CK279" i="97" s="1"/>
  <c r="CK288" i="97" s="1"/>
  <c r="CJ136" i="97"/>
  <c r="CJ143" i="97" s="1"/>
  <c r="CJ560" i="97"/>
  <c r="CJ565" i="97" s="1"/>
  <c r="CK560" i="97" s="1"/>
  <c r="CK565" i="97" s="1"/>
  <c r="CJ374" i="97"/>
  <c r="CJ381" i="97" s="1"/>
  <c r="CJ67" i="97"/>
  <c r="CJ74" i="97" s="1"/>
  <c r="E568" i="97"/>
  <c r="CJ202" i="97"/>
  <c r="CJ209" i="97" s="1"/>
  <c r="CJ268" i="97"/>
  <c r="CJ276" i="97" s="1"/>
  <c r="CJ431" i="97"/>
  <c r="CJ437" i="97" s="1"/>
  <c r="CK431" i="97" s="1"/>
  <c r="CK437" i="97" s="1"/>
  <c r="CJ394" i="97"/>
  <c r="CJ401" i="97" s="1"/>
  <c r="CK394" i="97" s="1"/>
  <c r="CK401" i="97" s="1"/>
  <c r="CJ477" i="97"/>
  <c r="CJ482" i="97" s="1"/>
  <c r="CK477" i="97" s="1"/>
  <c r="CK482" i="97" s="1"/>
  <c r="G366" i="97"/>
  <c r="G371" i="97" s="1"/>
  <c r="H366" i="97" s="1"/>
  <c r="H371" i="97" s="1"/>
  <c r="I366" i="97" s="1"/>
  <c r="I371" i="97" s="1"/>
  <c r="J366" i="97" s="1"/>
  <c r="J371" i="97" s="1"/>
  <c r="K366" i="97" s="1"/>
  <c r="K371" i="97" s="1"/>
  <c r="L366" i="97" s="1"/>
  <c r="L371" i="97" s="1"/>
  <c r="M366" i="97" s="1"/>
  <c r="M371" i="97" s="1"/>
  <c r="N366" i="97" s="1"/>
  <c r="N371" i="97" s="1"/>
  <c r="O366" i="97" s="1"/>
  <c r="O371" i="97" s="1"/>
  <c r="P366" i="97" s="1"/>
  <c r="P371" i="97" s="1"/>
  <c r="Q366" i="97" s="1"/>
  <c r="Q371" i="97" s="1"/>
  <c r="R366" i="97" s="1"/>
  <c r="R371" i="97" s="1"/>
  <c r="S366" i="97" s="1"/>
  <c r="S371" i="97" s="1"/>
  <c r="T366" i="97" s="1"/>
  <c r="T371" i="97" s="1"/>
  <c r="U366" i="97" s="1"/>
  <c r="U371" i="97" s="1"/>
  <c r="V366" i="97" s="1"/>
  <c r="V371" i="97" s="1"/>
  <c r="W366" i="97" s="1"/>
  <c r="W371" i="97" s="1"/>
  <c r="X366" i="97" s="1"/>
  <c r="X371" i="97" s="1"/>
  <c r="Y366" i="97" s="1"/>
  <c r="Y371" i="97" s="1"/>
  <c r="Z366" i="97" s="1"/>
  <c r="Z371" i="97" s="1"/>
  <c r="AA366" i="97" s="1"/>
  <c r="AA371" i="97" s="1"/>
  <c r="AB366" i="97" s="1"/>
  <c r="AB371" i="97" s="1"/>
  <c r="AC366" i="97" s="1"/>
  <c r="AC371" i="97" s="1"/>
  <c r="AD366" i="97" s="1"/>
  <c r="AD371" i="97" s="1"/>
  <c r="AE366" i="97" s="1"/>
  <c r="AE371" i="97" s="1"/>
  <c r="AF366" i="97" s="1"/>
  <c r="AF371" i="97" s="1"/>
  <c r="AG366" i="97" s="1"/>
  <c r="AG371" i="97" s="1"/>
  <c r="AH366" i="97" s="1"/>
  <c r="AH371" i="97" s="1"/>
  <c r="AI366" i="97" s="1"/>
  <c r="AI371" i="97" s="1"/>
  <c r="AJ366" i="97" s="1"/>
  <c r="AJ371" i="97" s="1"/>
  <c r="AK366" i="97" s="1"/>
  <c r="AK371" i="97" s="1"/>
  <c r="AL366" i="97" s="1"/>
  <c r="AL371" i="97" s="1"/>
  <c r="AM366" i="97" s="1"/>
  <c r="AM371" i="97" s="1"/>
  <c r="AN366" i="97" s="1"/>
  <c r="AN371" i="97" s="1"/>
  <c r="AO366" i="97" s="1"/>
  <c r="AO371" i="97" s="1"/>
  <c r="AP366" i="97" s="1"/>
  <c r="AP371" i="97" s="1"/>
  <c r="AQ366" i="97" s="1"/>
  <c r="AQ371" i="97" s="1"/>
  <c r="AR366" i="97" s="1"/>
  <c r="AR371" i="97" s="1"/>
  <c r="AS366" i="97" s="1"/>
  <c r="AS371" i="97" s="1"/>
  <c r="AT366" i="97" s="1"/>
  <c r="AT371" i="97" s="1"/>
  <c r="AU366" i="97" s="1"/>
  <c r="AU371" i="97" s="1"/>
  <c r="AV366" i="97" s="1"/>
  <c r="AV371" i="97" s="1"/>
  <c r="AW366" i="97" s="1"/>
  <c r="AW371" i="97" s="1"/>
  <c r="AX366" i="97" s="1"/>
  <c r="AX371" i="97" s="1"/>
  <c r="AY366" i="97" s="1"/>
  <c r="AY371" i="97" s="1"/>
  <c r="AZ366" i="97" s="1"/>
  <c r="AZ371" i="97" s="1"/>
  <c r="BA366" i="97" s="1"/>
  <c r="BA371" i="97" s="1"/>
  <c r="BB366" i="97" s="1"/>
  <c r="BB371" i="97" s="1"/>
  <c r="BC366" i="97" s="1"/>
  <c r="BC371" i="97" s="1"/>
  <c r="BD366" i="97" s="1"/>
  <c r="BD371" i="97" s="1"/>
  <c r="BE366" i="97" s="1"/>
  <c r="BE371" i="97" s="1"/>
  <c r="BF366" i="97" s="1"/>
  <c r="BF371" i="97" s="1"/>
  <c r="BG366" i="97" s="1"/>
  <c r="BG371" i="97" s="1"/>
  <c r="BH366" i="97" s="1"/>
  <c r="BH371" i="97" s="1"/>
  <c r="BI366" i="97" s="1"/>
  <c r="BI371" i="97" s="1"/>
  <c r="BJ366" i="97" s="1"/>
  <c r="BJ371" i="97" s="1"/>
  <c r="BK366" i="97" s="1"/>
  <c r="BK371" i="97" s="1"/>
  <c r="BL366" i="97" s="1"/>
  <c r="BL371" i="97" s="1"/>
  <c r="BM366" i="97" s="1"/>
  <c r="BM371" i="97" s="1"/>
  <c r="BN366" i="97" s="1"/>
  <c r="BN371" i="97" s="1"/>
  <c r="BO366" i="97" s="1"/>
  <c r="BO371" i="97" s="1"/>
  <c r="BP366" i="97" s="1"/>
  <c r="BP371" i="97" s="1"/>
  <c r="BQ366" i="97" s="1"/>
  <c r="BQ371" i="97" s="1"/>
  <c r="BR366" i="97" s="1"/>
  <c r="BR371" i="97" s="1"/>
  <c r="BS366" i="97" s="1"/>
  <c r="BS371" i="97" s="1"/>
  <c r="BT366" i="97" s="1"/>
  <c r="BT371" i="97" s="1"/>
  <c r="BU366" i="97" s="1"/>
  <c r="BU371" i="97" s="1"/>
  <c r="BV366" i="97" s="1"/>
  <c r="BV371" i="97" s="1"/>
  <c r="BW366" i="97" s="1"/>
  <c r="BW371" i="97" s="1"/>
  <c r="BX366" i="97" s="1"/>
  <c r="BX371" i="97" s="1"/>
  <c r="BY366" i="97" s="1"/>
  <c r="BY371" i="97" s="1"/>
  <c r="BZ366" i="97" s="1"/>
  <c r="BZ371" i="97" s="1"/>
  <c r="CA366" i="97" s="1"/>
  <c r="CA371" i="97" s="1"/>
  <c r="CB366" i="97" s="1"/>
  <c r="CB371" i="97" s="1"/>
  <c r="CC366" i="97" s="1"/>
  <c r="CC371" i="97" s="1"/>
  <c r="CD366" i="97" s="1"/>
  <c r="CD371" i="97" s="1"/>
  <c r="CE366" i="97" s="1"/>
  <c r="CE371" i="97" s="1"/>
  <c r="CF366" i="97" s="1"/>
  <c r="CF371" i="97" s="1"/>
  <c r="CG366" i="97" s="1"/>
  <c r="CG371" i="97" s="1"/>
  <c r="CH366" i="97" s="1"/>
  <c r="CH371" i="97" s="1"/>
  <c r="CI366" i="97" s="1"/>
  <c r="CI371" i="97" s="1"/>
  <c r="F571" i="97"/>
  <c r="CJ440" i="97"/>
  <c r="CJ446" i="97" s="1"/>
  <c r="CJ241" i="97"/>
  <c r="CJ247" i="97" s="1"/>
  <c r="CK241" i="97" s="1"/>
  <c r="CK247" i="97" s="1"/>
  <c r="D571" i="97"/>
  <c r="CJ485" i="97"/>
  <c r="CJ491" i="97" s="1"/>
  <c r="CJ526" i="97"/>
  <c r="CJ532" i="97" s="1"/>
  <c r="CK526" i="97" s="1"/>
  <c r="CK532" i="97" s="1"/>
  <c r="CJ220" i="97"/>
  <c r="CJ227" i="97" s="1"/>
  <c r="CJ301" i="97"/>
  <c r="CJ307" i="97" s="1"/>
  <c r="CK301" i="97" s="1"/>
  <c r="CK307" i="97" s="1"/>
  <c r="E571" i="97"/>
  <c r="D570" i="97"/>
  <c r="CK175" i="97"/>
  <c r="CK181" i="97" s="1"/>
  <c r="CK374" i="97"/>
  <c r="CK381" i="97" s="1"/>
  <c r="CK338" i="97"/>
  <c r="CK345" i="97" s="1"/>
  <c r="CK468" i="97"/>
  <c r="CK474" i="97" s="1"/>
  <c r="CK552" i="97"/>
  <c r="CK557" i="97" s="1"/>
  <c r="CK413" i="97"/>
  <c r="CK419" i="97" s="1"/>
  <c r="CJ193" i="97"/>
  <c r="CJ199" i="97" s="1"/>
  <c r="CK48" i="97"/>
  <c r="CK55" i="97" s="1"/>
  <c r="CK96" i="97"/>
  <c r="CK103" i="97" s="1"/>
  <c r="CK126" i="97"/>
  <c r="CK133" i="97" s="1"/>
  <c r="CJ15" i="97"/>
  <c r="CK184" i="97"/>
  <c r="CK190" i="97" s="1"/>
  <c r="CK348" i="97"/>
  <c r="CK354" i="97" s="1"/>
  <c r="F544" i="97"/>
  <c r="E570" i="97"/>
  <c r="CK404" i="97"/>
  <c r="CK410" i="97" s="1"/>
  <c r="CK449" i="97"/>
  <c r="CK455" i="97" s="1"/>
  <c r="CK518" i="97"/>
  <c r="CK523" i="97" s="1"/>
  <c r="CJ250" i="97"/>
  <c r="CJ256" i="97" s="1"/>
  <c r="CK146" i="97"/>
  <c r="CK152" i="97" s="1"/>
  <c r="CJ58" i="97"/>
  <c r="CJ64" i="97" s="1"/>
  <c r="CK259" i="97"/>
  <c r="CK265" i="97" s="1"/>
  <c r="CK535" i="97"/>
  <c r="CK541" i="97" s="1"/>
  <c r="CK502" i="97"/>
  <c r="CK507" i="97" s="1"/>
  <c r="CK328" i="97"/>
  <c r="CK335" i="97" s="1"/>
  <c r="CK77" i="97"/>
  <c r="CK83" i="97" s="1"/>
  <c r="H28" i="97"/>
  <c r="G571" i="97"/>
  <c r="CK38" i="97"/>
  <c r="CK45" i="97" s="1"/>
  <c r="CK116" i="97"/>
  <c r="CK123" i="97" s="1"/>
  <c r="CK166" i="97"/>
  <c r="CK172" i="97" s="1"/>
  <c r="CK202" i="97"/>
  <c r="CK209" i="97" s="1"/>
  <c r="CK106" i="97"/>
  <c r="CK113" i="97" s="1"/>
  <c r="CK136" i="97"/>
  <c r="CK143" i="97" s="1"/>
  <c r="CK86" i="97"/>
  <c r="CK93" i="97" s="1"/>
  <c r="CK212" i="97"/>
  <c r="CK217" i="97" s="1"/>
  <c r="CK291" i="97"/>
  <c r="CK297" i="97" s="1"/>
  <c r="CK357" i="97"/>
  <c r="CK363" i="97" s="1"/>
  <c r="CK458" i="97"/>
  <c r="CK465" i="97" s="1"/>
  <c r="CK510" i="97"/>
  <c r="CK515" i="97" s="1"/>
  <c r="CK384" i="97"/>
  <c r="CK391" i="97" s="1"/>
  <c r="CK422" i="97"/>
  <c r="CK428" i="97" s="1"/>
  <c r="CK494" i="97"/>
  <c r="CK499" i="97" s="1"/>
  <c r="CK319" i="97"/>
  <c r="CK325" i="97" s="1"/>
  <c r="CK310" i="97"/>
  <c r="CK316" i="97" s="1"/>
  <c r="D6" i="94"/>
  <c r="E6" i="94" s="1"/>
  <c r="F6" i="94" s="1"/>
  <c r="G6" i="94" s="1"/>
  <c r="H6" i="94" s="1"/>
  <c r="I6" i="94" s="1"/>
  <c r="J6" i="94" s="1"/>
  <c r="K6" i="94" s="1"/>
  <c r="L6" i="94" s="1"/>
  <c r="M6" i="94" s="1"/>
  <c r="N6" i="94" s="1"/>
  <c r="O6" i="94" s="1"/>
  <c r="P6" i="94" s="1"/>
  <c r="A9" i="94"/>
  <c r="A10" i="94" s="1"/>
  <c r="A11" i="94" s="1"/>
  <c r="A12" i="94" s="1"/>
  <c r="A13" i="94" s="1"/>
  <c r="A14" i="94" s="1"/>
  <c r="A15" i="94" s="1"/>
  <c r="A16" i="94" s="1"/>
  <c r="A17" i="94" s="1"/>
  <c r="A18" i="94" s="1"/>
  <c r="A19" i="94" s="1"/>
  <c r="A20" i="94" s="1"/>
  <c r="A21" i="94" s="1"/>
  <c r="A22" i="94" s="1"/>
  <c r="A23" i="94" s="1"/>
  <c r="A24" i="94" s="1"/>
  <c r="A25" i="94" s="1"/>
  <c r="A26" i="94" s="1"/>
  <c r="A27" i="94" s="1"/>
  <c r="A28" i="94" s="1"/>
  <c r="C38" i="80"/>
  <c r="C24" i="80"/>
  <c r="D6" i="80"/>
  <c r="E6" i="80" s="1"/>
  <c r="F6" i="80" s="1"/>
  <c r="G6" i="80" s="1"/>
  <c r="H6" i="80" s="1"/>
  <c r="I6" i="80" s="1"/>
  <c r="J6" i="80" s="1"/>
  <c r="K6" i="80" s="1"/>
  <c r="Q36" i="80"/>
  <c r="Q48" i="80" s="1"/>
  <c r="CV426" i="97" s="1"/>
  <c r="CV427" i="97" s="1"/>
  <c r="Q12" i="80"/>
  <c r="M12" i="80"/>
  <c r="F12" i="80"/>
  <c r="A9" i="80"/>
  <c r="A10" i="80" s="1"/>
  <c r="A11" i="80" s="1"/>
  <c r="A12" i="80" s="1"/>
  <c r="A13" i="80" s="1"/>
  <c r="A14" i="80" s="1"/>
  <c r="A15" i="80" s="1"/>
  <c r="A16" i="80" s="1"/>
  <c r="A17" i="80" s="1"/>
  <c r="A18" i="80" s="1"/>
  <c r="A19" i="80" s="1"/>
  <c r="A20" i="80" s="1"/>
  <c r="A21" i="80" s="1"/>
  <c r="A22" i="80" s="1"/>
  <c r="A23" i="80" s="1"/>
  <c r="A24" i="80" s="1"/>
  <c r="A25" i="80" s="1"/>
  <c r="A26" i="80" s="1"/>
  <c r="A27" i="80" s="1"/>
  <c r="A28" i="80" s="1"/>
  <c r="A29" i="80" s="1"/>
  <c r="A30" i="80" s="1"/>
  <c r="A31" i="80" s="1"/>
  <c r="A32" i="80" s="1"/>
  <c r="A33" i="80" s="1"/>
  <c r="A34" i="80" s="1"/>
  <c r="A35" i="80" s="1"/>
  <c r="A36" i="80" s="1"/>
  <c r="A37" i="80" s="1"/>
  <c r="A38" i="80" s="1"/>
  <c r="A39" i="80" s="1"/>
  <c r="A40" i="80" s="1"/>
  <c r="A41" i="80" s="1"/>
  <c r="A42" i="80" s="1"/>
  <c r="A43" i="80" s="1"/>
  <c r="A44" i="80" s="1"/>
  <c r="A45" i="80" s="1"/>
  <c r="A46" i="80" s="1"/>
  <c r="A47" i="80" s="1"/>
  <c r="A48" i="80" s="1"/>
  <c r="A49" i="80" s="1"/>
  <c r="A50" i="80" s="1"/>
  <c r="A51" i="80" s="1"/>
  <c r="A52" i="80" s="1"/>
  <c r="C38" i="79"/>
  <c r="C24" i="79"/>
  <c r="D6" i="79"/>
  <c r="E6" i="79" s="1"/>
  <c r="F6" i="79" s="1"/>
  <c r="G6" i="79" s="1"/>
  <c r="H6" i="79" s="1"/>
  <c r="I6" i="79" s="1"/>
  <c r="J6" i="79" s="1"/>
  <c r="K6" i="79" s="1"/>
  <c r="G34" i="79"/>
  <c r="G46" i="79" s="1"/>
  <c r="M36" i="79"/>
  <c r="M48" i="79" s="1"/>
  <c r="CS417" i="97" s="1"/>
  <c r="N12" i="79"/>
  <c r="E12" i="79"/>
  <c r="A9" i="79"/>
  <c r="A10" i="79" s="1"/>
  <c r="A11" i="79" s="1"/>
  <c r="A12" i="79" s="1"/>
  <c r="A13" i="79" s="1"/>
  <c r="A14" i="79" s="1"/>
  <c r="A15" i="79" s="1"/>
  <c r="A16" i="79" s="1"/>
  <c r="A17" i="79" s="1"/>
  <c r="A18" i="79" s="1"/>
  <c r="A19" i="79" s="1"/>
  <c r="A20" i="79" s="1"/>
  <c r="A21" i="79" s="1"/>
  <c r="A22" i="79" s="1"/>
  <c r="A23" i="79" s="1"/>
  <c r="A24" i="79" s="1"/>
  <c r="A25" i="79" s="1"/>
  <c r="A26" i="79" s="1"/>
  <c r="A27" i="79" s="1"/>
  <c r="A28" i="79" s="1"/>
  <c r="A29" i="79" s="1"/>
  <c r="A30" i="79" s="1"/>
  <c r="A31" i="79" s="1"/>
  <c r="A32" i="79" s="1"/>
  <c r="A33" i="79" s="1"/>
  <c r="A34" i="79" s="1"/>
  <c r="A35" i="79" s="1"/>
  <c r="A36" i="79" s="1"/>
  <c r="A37" i="79" s="1"/>
  <c r="A38" i="79" s="1"/>
  <c r="A39" i="79" s="1"/>
  <c r="A40" i="79" s="1"/>
  <c r="A41" i="79" s="1"/>
  <c r="A42" i="79" s="1"/>
  <c r="A43" i="79" s="1"/>
  <c r="A44" i="79" s="1"/>
  <c r="A45" i="79" s="1"/>
  <c r="A46" i="79" s="1"/>
  <c r="A47" i="79" s="1"/>
  <c r="A48" i="79" s="1"/>
  <c r="A49" i="79" s="1"/>
  <c r="A50" i="79" s="1"/>
  <c r="A51" i="79" s="1"/>
  <c r="A52" i="79" s="1"/>
  <c r="C38" i="93"/>
  <c r="C24" i="93"/>
  <c r="D6" i="93"/>
  <c r="E6" i="93" s="1"/>
  <c r="F6" i="93" s="1"/>
  <c r="G6" i="93" s="1"/>
  <c r="H6" i="93" s="1"/>
  <c r="I6" i="93" s="1"/>
  <c r="J6" i="93" s="1"/>
  <c r="K6" i="93" s="1"/>
  <c r="C38" i="92"/>
  <c r="C24" i="92"/>
  <c r="D6" i="92"/>
  <c r="E6" i="92" s="1"/>
  <c r="F6" i="92" s="1"/>
  <c r="G6" i="92" s="1"/>
  <c r="H6" i="92" s="1"/>
  <c r="I6" i="92" s="1"/>
  <c r="J6" i="92" s="1"/>
  <c r="K6" i="92" s="1"/>
  <c r="M36" i="93"/>
  <c r="M48" i="93" s="1"/>
  <c r="CS408" i="97" s="1"/>
  <c r="O16" i="93"/>
  <c r="J12" i="93"/>
  <c r="N12" i="93"/>
  <c r="L12" i="93"/>
  <c r="Q12" i="93"/>
  <c r="I12" i="93"/>
  <c r="H12" i="93"/>
  <c r="G12" i="93"/>
  <c r="F12" i="93"/>
  <c r="E12" i="93"/>
  <c r="D12" i="93"/>
  <c r="C12" i="93"/>
  <c r="A9" i="93"/>
  <c r="A10" i="93" s="1"/>
  <c r="A11" i="93" s="1"/>
  <c r="A12" i="93" s="1"/>
  <c r="A13" i="93" s="1"/>
  <c r="A14" i="93" s="1"/>
  <c r="A15" i="93" s="1"/>
  <c r="A16" i="93" s="1"/>
  <c r="A17" i="93" s="1"/>
  <c r="A18" i="93" s="1"/>
  <c r="A19" i="93" s="1"/>
  <c r="A20" i="93" s="1"/>
  <c r="A21" i="93" s="1"/>
  <c r="A22" i="93" s="1"/>
  <c r="A23" i="93" s="1"/>
  <c r="A24" i="93" s="1"/>
  <c r="A25" i="93" s="1"/>
  <c r="A26" i="93" s="1"/>
  <c r="A27" i="93" s="1"/>
  <c r="A28" i="93" s="1"/>
  <c r="A29" i="93" s="1"/>
  <c r="A30" i="93" s="1"/>
  <c r="A31" i="93" s="1"/>
  <c r="A32" i="93" s="1"/>
  <c r="A33" i="93" s="1"/>
  <c r="A34" i="93" s="1"/>
  <c r="A35" i="93" s="1"/>
  <c r="A36" i="93" s="1"/>
  <c r="A37" i="93" s="1"/>
  <c r="A38" i="93" s="1"/>
  <c r="A39" i="93" s="1"/>
  <c r="A40" i="93" s="1"/>
  <c r="A41" i="93" s="1"/>
  <c r="A42" i="93" s="1"/>
  <c r="A43" i="93" s="1"/>
  <c r="A44" i="93" s="1"/>
  <c r="A45" i="93" s="1"/>
  <c r="A46" i="93" s="1"/>
  <c r="A47" i="93" s="1"/>
  <c r="A48" i="93" s="1"/>
  <c r="A49" i="93" s="1"/>
  <c r="A50" i="93" s="1"/>
  <c r="A51" i="93" s="1"/>
  <c r="A52" i="93" s="1"/>
  <c r="Q36" i="92"/>
  <c r="R12" i="92"/>
  <c r="Q12" i="92"/>
  <c r="P12" i="92"/>
  <c r="O12" i="92"/>
  <c r="N12" i="92"/>
  <c r="M12" i="92"/>
  <c r="J12" i="92"/>
  <c r="A9" i="92"/>
  <c r="A10" i="92" s="1"/>
  <c r="A11" i="92" s="1"/>
  <c r="A12" i="92" s="1"/>
  <c r="A13" i="92" s="1"/>
  <c r="A14" i="92" s="1"/>
  <c r="A15" i="92" s="1"/>
  <c r="A16" i="92" s="1"/>
  <c r="A17" i="92" s="1"/>
  <c r="A18" i="92" s="1"/>
  <c r="A19" i="92" s="1"/>
  <c r="A20" i="92" s="1"/>
  <c r="A21" i="92" s="1"/>
  <c r="A22" i="92" s="1"/>
  <c r="A23" i="92" s="1"/>
  <c r="A24" i="92" s="1"/>
  <c r="A25" i="92" s="1"/>
  <c r="A26" i="92" s="1"/>
  <c r="A27" i="92" s="1"/>
  <c r="A28" i="92" s="1"/>
  <c r="A29" i="92" s="1"/>
  <c r="A30" i="92" s="1"/>
  <c r="A31" i="92" s="1"/>
  <c r="A32" i="92" s="1"/>
  <c r="A33" i="92" s="1"/>
  <c r="A34" i="92" s="1"/>
  <c r="A35" i="92" s="1"/>
  <c r="A36" i="92" s="1"/>
  <c r="A37" i="92" s="1"/>
  <c r="A38" i="92" s="1"/>
  <c r="A39" i="92" s="1"/>
  <c r="A40" i="92" s="1"/>
  <c r="A41" i="92" s="1"/>
  <c r="A42" i="92" s="1"/>
  <c r="A43" i="92" s="1"/>
  <c r="A44" i="92" s="1"/>
  <c r="A45" i="92" s="1"/>
  <c r="A46" i="92" s="1"/>
  <c r="A47" i="92" s="1"/>
  <c r="A48" i="92" s="1"/>
  <c r="A49" i="92" s="1"/>
  <c r="A50" i="92" s="1"/>
  <c r="A51" i="92" s="1"/>
  <c r="A52" i="92" s="1"/>
  <c r="C38" i="77"/>
  <c r="C24" i="77"/>
  <c r="D6" i="77"/>
  <c r="E6" i="77" s="1"/>
  <c r="F6" i="77" s="1"/>
  <c r="G6" i="77" s="1"/>
  <c r="H6" i="77" s="1"/>
  <c r="I6" i="77" s="1"/>
  <c r="J6" i="77" s="1"/>
  <c r="K6" i="77" s="1"/>
  <c r="G34" i="77"/>
  <c r="G46" i="77" s="1"/>
  <c r="M36" i="77"/>
  <c r="M48" i="77" s="1"/>
  <c r="CS399" i="97" s="1"/>
  <c r="R12" i="77"/>
  <c r="C12" i="77"/>
  <c r="I12" i="77"/>
  <c r="A9" i="77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C38" i="76"/>
  <c r="C24" i="76"/>
  <c r="D6" i="76"/>
  <c r="E6" i="76" s="1"/>
  <c r="F6" i="76" s="1"/>
  <c r="G6" i="76" s="1"/>
  <c r="H6" i="76" s="1"/>
  <c r="I6" i="76" s="1"/>
  <c r="J6" i="76" s="1"/>
  <c r="K6" i="76" s="1"/>
  <c r="M36" i="76"/>
  <c r="M48" i="76" s="1"/>
  <c r="CS389" i="97" s="1"/>
  <c r="Q36" i="76"/>
  <c r="G34" i="76"/>
  <c r="G46" i="76" s="1"/>
  <c r="Q12" i="76"/>
  <c r="L12" i="76"/>
  <c r="I12" i="76"/>
  <c r="H12" i="76"/>
  <c r="E12" i="76"/>
  <c r="D12" i="76"/>
  <c r="C12" i="76"/>
  <c r="G12" i="76"/>
  <c r="A9" i="76"/>
  <c r="A10" i="76" s="1"/>
  <c r="A11" i="76" s="1"/>
  <c r="A12" i="76" s="1"/>
  <c r="A13" i="76" s="1"/>
  <c r="A14" i="76" s="1"/>
  <c r="A15" i="76" s="1"/>
  <c r="A16" i="76" s="1"/>
  <c r="A17" i="76" s="1"/>
  <c r="A18" i="76" s="1"/>
  <c r="A19" i="76" s="1"/>
  <c r="A20" i="76" s="1"/>
  <c r="A21" i="76" s="1"/>
  <c r="A22" i="76" s="1"/>
  <c r="A23" i="76" s="1"/>
  <c r="A24" i="76" s="1"/>
  <c r="A25" i="76" s="1"/>
  <c r="A26" i="76" s="1"/>
  <c r="A27" i="76" s="1"/>
  <c r="A28" i="76" s="1"/>
  <c r="A29" i="76" s="1"/>
  <c r="A30" i="76" s="1"/>
  <c r="A31" i="76" s="1"/>
  <c r="A32" i="76" s="1"/>
  <c r="A33" i="76" s="1"/>
  <c r="A34" i="76" s="1"/>
  <c r="A35" i="76" s="1"/>
  <c r="A36" i="76" s="1"/>
  <c r="A37" i="76" s="1"/>
  <c r="A38" i="76" s="1"/>
  <c r="A39" i="76" s="1"/>
  <c r="A40" i="76" s="1"/>
  <c r="A41" i="76" s="1"/>
  <c r="A42" i="76" s="1"/>
  <c r="A43" i="76" s="1"/>
  <c r="A44" i="76" s="1"/>
  <c r="A45" i="76" s="1"/>
  <c r="A46" i="76" s="1"/>
  <c r="A47" i="76" s="1"/>
  <c r="A48" i="76" s="1"/>
  <c r="A49" i="76" s="1"/>
  <c r="A50" i="76" s="1"/>
  <c r="A51" i="76" s="1"/>
  <c r="A52" i="76" s="1"/>
  <c r="D6" i="75"/>
  <c r="E6" i="75" s="1"/>
  <c r="F6" i="75" s="1"/>
  <c r="G6" i="75" s="1"/>
  <c r="H6" i="75" s="1"/>
  <c r="I6" i="75" s="1"/>
  <c r="J6" i="75" s="1"/>
  <c r="K6" i="75" s="1"/>
  <c r="C38" i="75"/>
  <c r="C24" i="75"/>
  <c r="R36" i="75"/>
  <c r="M36" i="75"/>
  <c r="P16" i="75"/>
  <c r="Q12" i="75"/>
  <c r="O12" i="75"/>
  <c r="M12" i="75"/>
  <c r="F12" i="75"/>
  <c r="A9" i="75"/>
  <c r="A10" i="75" s="1"/>
  <c r="A11" i="75" s="1"/>
  <c r="A12" i="75" s="1"/>
  <c r="A13" i="75" s="1"/>
  <c r="A14" i="75" s="1"/>
  <c r="A15" i="75" s="1"/>
  <c r="A16" i="75" s="1"/>
  <c r="A17" i="75" s="1"/>
  <c r="A18" i="75" s="1"/>
  <c r="A19" i="75" s="1"/>
  <c r="A20" i="75" s="1"/>
  <c r="A21" i="75" s="1"/>
  <c r="A22" i="75" s="1"/>
  <c r="A23" i="75" s="1"/>
  <c r="A24" i="75" s="1"/>
  <c r="A25" i="75" s="1"/>
  <c r="A26" i="75" s="1"/>
  <c r="A27" i="75" s="1"/>
  <c r="A28" i="75" s="1"/>
  <c r="A29" i="75" s="1"/>
  <c r="A30" i="75" s="1"/>
  <c r="A31" i="75" s="1"/>
  <c r="A32" i="75" s="1"/>
  <c r="A33" i="75" s="1"/>
  <c r="A34" i="75" s="1"/>
  <c r="A35" i="75" s="1"/>
  <c r="A36" i="75" s="1"/>
  <c r="A37" i="75" s="1"/>
  <c r="A38" i="75" s="1"/>
  <c r="A39" i="75" s="1"/>
  <c r="A40" i="75" s="1"/>
  <c r="A41" i="75" s="1"/>
  <c r="A42" i="75" s="1"/>
  <c r="A43" i="75" s="1"/>
  <c r="A44" i="75" s="1"/>
  <c r="A45" i="75" s="1"/>
  <c r="A46" i="75" s="1"/>
  <c r="A47" i="75" s="1"/>
  <c r="A48" i="75" s="1"/>
  <c r="A49" i="75" s="1"/>
  <c r="A50" i="75" s="1"/>
  <c r="A51" i="75" s="1"/>
  <c r="A52" i="75" s="1"/>
  <c r="D14" i="22"/>
  <c r="O61" i="71"/>
  <c r="D16" i="22"/>
  <c r="D15" i="22"/>
  <c r="D13" i="22"/>
  <c r="D6" i="73"/>
  <c r="E6" i="73" s="1"/>
  <c r="F6" i="73" s="1"/>
  <c r="G6" i="73" s="1"/>
  <c r="H6" i="73" s="1"/>
  <c r="I6" i="73" s="1"/>
  <c r="J6" i="73" s="1"/>
  <c r="K6" i="73" s="1"/>
  <c r="S8" i="73"/>
  <c r="C36" i="73"/>
  <c r="M18" i="73"/>
  <c r="H18" i="73"/>
  <c r="L14" i="73"/>
  <c r="H14" i="73"/>
  <c r="L18" i="73"/>
  <c r="D14" i="73"/>
  <c r="R10" i="73"/>
  <c r="Q10" i="73"/>
  <c r="P10" i="73"/>
  <c r="O10" i="73"/>
  <c r="N10" i="73"/>
  <c r="M10" i="73"/>
  <c r="L10" i="73"/>
  <c r="K10" i="73"/>
  <c r="J10" i="73"/>
  <c r="I10" i="73"/>
  <c r="H10" i="73"/>
  <c r="G10" i="73"/>
  <c r="F10" i="73"/>
  <c r="E10" i="73"/>
  <c r="D10" i="73"/>
  <c r="C10" i="73"/>
  <c r="A9" i="73"/>
  <c r="A10" i="73" s="1"/>
  <c r="A11" i="73" s="1"/>
  <c r="A12" i="73" s="1"/>
  <c r="A13" i="73" s="1"/>
  <c r="A14" i="73" s="1"/>
  <c r="A15" i="73" s="1"/>
  <c r="A16" i="73" s="1"/>
  <c r="A17" i="73" s="1"/>
  <c r="A18" i="73" s="1"/>
  <c r="A19" i="73" s="1"/>
  <c r="A20" i="73" s="1"/>
  <c r="A21" i="73" s="1"/>
  <c r="A22" i="73" s="1"/>
  <c r="A23" i="73" s="1"/>
  <c r="A24" i="73" s="1"/>
  <c r="A25" i="73" s="1"/>
  <c r="A26" i="73" s="1"/>
  <c r="A27" i="73" s="1"/>
  <c r="A28" i="73" s="1"/>
  <c r="A29" i="73" s="1"/>
  <c r="A30" i="73" s="1"/>
  <c r="A31" i="73" s="1"/>
  <c r="A32" i="73" s="1"/>
  <c r="A33" i="73" s="1"/>
  <c r="A34" i="73" s="1"/>
  <c r="A35" i="73" s="1"/>
  <c r="A36" i="73" s="1"/>
  <c r="A37" i="73" s="1"/>
  <c r="A38" i="73" s="1"/>
  <c r="A39" i="73" s="1"/>
  <c r="A40" i="73" s="1"/>
  <c r="A41" i="73" s="1"/>
  <c r="A42" i="73" s="1"/>
  <c r="A43" i="73" s="1"/>
  <c r="A44" i="73" s="1"/>
  <c r="A45" i="73" s="1"/>
  <c r="A46" i="73" s="1"/>
  <c r="A47" i="73" s="1"/>
  <c r="A48" i="73" s="1"/>
  <c r="A49" i="73" s="1"/>
  <c r="A50" i="73" s="1"/>
  <c r="A51" i="73" s="1"/>
  <c r="A52" i="73" s="1"/>
  <c r="A53" i="73" s="1"/>
  <c r="A54" i="73" s="1"/>
  <c r="A55" i="73" s="1"/>
  <c r="A56" i="73" s="1"/>
  <c r="A57" i="73" s="1"/>
  <c r="A58" i="73" s="1"/>
  <c r="S8" i="72"/>
  <c r="D6" i="72"/>
  <c r="E6" i="72" s="1"/>
  <c r="F6" i="72" s="1"/>
  <c r="G6" i="72" s="1"/>
  <c r="H6" i="72" s="1"/>
  <c r="I6" i="72" s="1"/>
  <c r="J6" i="72" s="1"/>
  <c r="K6" i="72" s="1"/>
  <c r="S8" i="70"/>
  <c r="G36" i="72"/>
  <c r="G48" i="72" s="1"/>
  <c r="N14" i="72"/>
  <c r="M14" i="72"/>
  <c r="L14" i="72"/>
  <c r="R10" i="72"/>
  <c r="Q10" i="72"/>
  <c r="P10" i="72"/>
  <c r="O10" i="72"/>
  <c r="N10" i="72"/>
  <c r="M10" i="72"/>
  <c r="L10" i="72"/>
  <c r="K10" i="72"/>
  <c r="J10" i="72"/>
  <c r="I10" i="72"/>
  <c r="H10" i="72"/>
  <c r="G10" i="72"/>
  <c r="F10" i="72"/>
  <c r="E10" i="72"/>
  <c r="D10" i="72"/>
  <c r="C10" i="72"/>
  <c r="A9" i="72"/>
  <c r="A10" i="72" s="1"/>
  <c r="A11" i="72" s="1"/>
  <c r="A12" i="72" s="1"/>
  <c r="A13" i="72" s="1"/>
  <c r="A14" i="72" s="1"/>
  <c r="A15" i="72" s="1"/>
  <c r="A16" i="72" s="1"/>
  <c r="A17" i="72" s="1"/>
  <c r="A18" i="72" s="1"/>
  <c r="A19" i="72" s="1"/>
  <c r="A20" i="72" s="1"/>
  <c r="A21" i="72" s="1"/>
  <c r="A22" i="72" s="1"/>
  <c r="A23" i="72" s="1"/>
  <c r="A24" i="72" s="1"/>
  <c r="A25" i="72" s="1"/>
  <c r="A26" i="72" s="1"/>
  <c r="A27" i="72" s="1"/>
  <c r="A28" i="72" s="1"/>
  <c r="A29" i="72" s="1"/>
  <c r="A30" i="72" s="1"/>
  <c r="A31" i="72" s="1"/>
  <c r="A32" i="72" s="1"/>
  <c r="A33" i="72" s="1"/>
  <c r="A34" i="72" s="1"/>
  <c r="A35" i="72" s="1"/>
  <c r="A36" i="72" s="1"/>
  <c r="A37" i="72" s="1"/>
  <c r="A38" i="72" s="1"/>
  <c r="A39" i="72" s="1"/>
  <c r="A40" i="72" s="1"/>
  <c r="A41" i="72" s="1"/>
  <c r="A42" i="72" s="1"/>
  <c r="A43" i="72" s="1"/>
  <c r="A44" i="72" s="1"/>
  <c r="A45" i="72" s="1"/>
  <c r="A46" i="72" s="1"/>
  <c r="A47" i="72" s="1"/>
  <c r="A48" i="72" s="1"/>
  <c r="A49" i="72" s="1"/>
  <c r="A50" i="72" s="1"/>
  <c r="A51" i="72" s="1"/>
  <c r="A52" i="72" s="1"/>
  <c r="A53" i="72" s="1"/>
  <c r="A54" i="72" s="1"/>
  <c r="A55" i="72" s="1"/>
  <c r="A56" i="72" s="1"/>
  <c r="A57" i="72" s="1"/>
  <c r="A58" i="72" s="1"/>
  <c r="D6" i="71"/>
  <c r="E6" i="71" s="1"/>
  <c r="F6" i="71" s="1"/>
  <c r="G6" i="71" s="1"/>
  <c r="H6" i="71" s="1"/>
  <c r="I6" i="71" s="1"/>
  <c r="J6" i="71" s="1"/>
  <c r="K6" i="71" s="1"/>
  <c r="G36" i="71"/>
  <c r="G48" i="71" s="1"/>
  <c r="M38" i="71"/>
  <c r="M50" i="71" s="1"/>
  <c r="CS121" i="97" s="1"/>
  <c r="P18" i="71"/>
  <c r="Q14" i="71"/>
  <c r="N14" i="71"/>
  <c r="M14" i="71"/>
  <c r="I14" i="71"/>
  <c r="R10" i="71"/>
  <c r="Q10" i="71"/>
  <c r="P10" i="71"/>
  <c r="O10" i="71"/>
  <c r="N10" i="71"/>
  <c r="M10" i="71"/>
  <c r="L10" i="71"/>
  <c r="K10" i="71"/>
  <c r="J10" i="71"/>
  <c r="I10" i="71"/>
  <c r="H10" i="71"/>
  <c r="G10" i="71"/>
  <c r="F10" i="71"/>
  <c r="E10" i="71"/>
  <c r="D10" i="71"/>
  <c r="C10" i="71"/>
  <c r="A9" i="71"/>
  <c r="A10" i="71" s="1"/>
  <c r="A11" i="71" s="1"/>
  <c r="A12" i="71" s="1"/>
  <c r="A13" i="71" s="1"/>
  <c r="A14" i="71" s="1"/>
  <c r="A15" i="71" s="1"/>
  <c r="A16" i="71" s="1"/>
  <c r="A17" i="71" s="1"/>
  <c r="A18" i="71" s="1"/>
  <c r="A19" i="71" s="1"/>
  <c r="A20" i="71" s="1"/>
  <c r="A21" i="71" s="1"/>
  <c r="A22" i="71" s="1"/>
  <c r="A23" i="71" s="1"/>
  <c r="A24" i="71" s="1"/>
  <c r="A25" i="71" s="1"/>
  <c r="A26" i="71" s="1"/>
  <c r="A27" i="71" s="1"/>
  <c r="A28" i="71" s="1"/>
  <c r="A29" i="71" s="1"/>
  <c r="A30" i="71" s="1"/>
  <c r="A31" i="71" s="1"/>
  <c r="A32" i="71" s="1"/>
  <c r="A33" i="71" s="1"/>
  <c r="A34" i="71" s="1"/>
  <c r="A35" i="71" s="1"/>
  <c r="A36" i="71" s="1"/>
  <c r="A37" i="71" s="1"/>
  <c r="A38" i="71" s="1"/>
  <c r="A39" i="71" s="1"/>
  <c r="A40" i="71" s="1"/>
  <c r="A41" i="71" s="1"/>
  <c r="A42" i="71" s="1"/>
  <c r="A43" i="71" s="1"/>
  <c r="A44" i="71" s="1"/>
  <c r="A45" i="71" s="1"/>
  <c r="A46" i="71" s="1"/>
  <c r="A47" i="71" s="1"/>
  <c r="A48" i="71" s="1"/>
  <c r="A49" i="71" s="1"/>
  <c r="A50" i="71" s="1"/>
  <c r="A51" i="71" s="1"/>
  <c r="A52" i="71" s="1"/>
  <c r="A53" i="71" s="1"/>
  <c r="A54" i="71" s="1"/>
  <c r="C40" i="70"/>
  <c r="C26" i="70"/>
  <c r="D6" i="70"/>
  <c r="E6" i="70" s="1"/>
  <c r="F6" i="70" s="1"/>
  <c r="G6" i="70" s="1"/>
  <c r="H6" i="70" s="1"/>
  <c r="I6" i="70" s="1"/>
  <c r="J6" i="70" s="1"/>
  <c r="K6" i="70" s="1"/>
  <c r="M38" i="70"/>
  <c r="M50" i="70" s="1"/>
  <c r="CS111" i="97" s="1"/>
  <c r="R14" i="70"/>
  <c r="Q14" i="70"/>
  <c r="N14" i="70"/>
  <c r="M14" i="70"/>
  <c r="L14" i="70"/>
  <c r="G14" i="70"/>
  <c r="D14" i="70"/>
  <c r="C14" i="70"/>
  <c r="I14" i="70"/>
  <c r="R10" i="70"/>
  <c r="Q10" i="70"/>
  <c r="P10" i="70"/>
  <c r="O10" i="70"/>
  <c r="N10" i="70"/>
  <c r="M10" i="70"/>
  <c r="L10" i="70"/>
  <c r="K10" i="70"/>
  <c r="J10" i="70"/>
  <c r="I10" i="70"/>
  <c r="H10" i="70"/>
  <c r="G10" i="70"/>
  <c r="F10" i="70"/>
  <c r="E10" i="70"/>
  <c r="D10" i="70"/>
  <c r="C10" i="70"/>
  <c r="A9" i="70"/>
  <c r="A10" i="70" s="1"/>
  <c r="A11" i="70" s="1"/>
  <c r="A12" i="70" s="1"/>
  <c r="A13" i="70" s="1"/>
  <c r="A14" i="70" s="1"/>
  <c r="A15" i="70" s="1"/>
  <c r="A16" i="70" s="1"/>
  <c r="A17" i="70" s="1"/>
  <c r="A18" i="70" s="1"/>
  <c r="A19" i="70" s="1"/>
  <c r="A20" i="70" s="1"/>
  <c r="A21" i="70" s="1"/>
  <c r="A22" i="70" s="1"/>
  <c r="A23" i="70" s="1"/>
  <c r="A24" i="70" s="1"/>
  <c r="A25" i="70" s="1"/>
  <c r="A26" i="70" s="1"/>
  <c r="A27" i="70" s="1"/>
  <c r="A28" i="70" s="1"/>
  <c r="A29" i="70" s="1"/>
  <c r="A30" i="70" s="1"/>
  <c r="A31" i="70" s="1"/>
  <c r="A32" i="70" s="1"/>
  <c r="A33" i="70" s="1"/>
  <c r="A34" i="70" s="1"/>
  <c r="A35" i="70" s="1"/>
  <c r="A36" i="70" s="1"/>
  <c r="A37" i="70" s="1"/>
  <c r="A38" i="70" s="1"/>
  <c r="A39" i="70" s="1"/>
  <c r="A40" i="70" s="1"/>
  <c r="A41" i="70" s="1"/>
  <c r="A42" i="70" s="1"/>
  <c r="A43" i="70" s="1"/>
  <c r="A44" i="70" s="1"/>
  <c r="A45" i="70" s="1"/>
  <c r="A46" i="70" s="1"/>
  <c r="A47" i="70" s="1"/>
  <c r="A48" i="70" s="1"/>
  <c r="A49" i="70" s="1"/>
  <c r="A50" i="70" s="1"/>
  <c r="A51" i="70" s="1"/>
  <c r="A52" i="70" s="1"/>
  <c r="A53" i="70" s="1"/>
  <c r="A54" i="70" s="1"/>
  <c r="D12" i="22"/>
  <c r="S8" i="69"/>
  <c r="C40" i="69"/>
  <c r="C26" i="69"/>
  <c r="D6" i="69"/>
  <c r="E6" i="69" s="1"/>
  <c r="F6" i="69" s="1"/>
  <c r="G6" i="69" s="1"/>
  <c r="H6" i="69" s="1"/>
  <c r="I6" i="69" s="1"/>
  <c r="J6" i="69" s="1"/>
  <c r="K6" i="69" s="1"/>
  <c r="Q14" i="69"/>
  <c r="M14" i="69"/>
  <c r="G14" i="69"/>
  <c r="D14" i="69"/>
  <c r="I14" i="69"/>
  <c r="R10" i="69"/>
  <c r="Q10" i="69"/>
  <c r="P10" i="69"/>
  <c r="O10" i="69"/>
  <c r="N10" i="69"/>
  <c r="M10" i="69"/>
  <c r="L10" i="69"/>
  <c r="K10" i="69"/>
  <c r="J10" i="69"/>
  <c r="I10" i="69"/>
  <c r="H10" i="69"/>
  <c r="G10" i="69"/>
  <c r="F10" i="69"/>
  <c r="E10" i="69"/>
  <c r="D10" i="69"/>
  <c r="C10" i="69"/>
  <c r="A9" i="69"/>
  <c r="A10" i="69" s="1"/>
  <c r="A11" i="69" s="1"/>
  <c r="A12" i="69" s="1"/>
  <c r="A13" i="69" s="1"/>
  <c r="A14" i="69" s="1"/>
  <c r="A15" i="69" s="1"/>
  <c r="A16" i="69" s="1"/>
  <c r="A17" i="69" s="1"/>
  <c r="A18" i="69" s="1"/>
  <c r="A19" i="69" s="1"/>
  <c r="A20" i="69" s="1"/>
  <c r="A21" i="69" s="1"/>
  <c r="A22" i="69" s="1"/>
  <c r="A23" i="69" s="1"/>
  <c r="A24" i="69" s="1"/>
  <c r="A25" i="69" s="1"/>
  <c r="A26" i="69" s="1"/>
  <c r="A27" i="69" s="1"/>
  <c r="A28" i="69" s="1"/>
  <c r="A29" i="69" s="1"/>
  <c r="A30" i="69" s="1"/>
  <c r="A31" i="69" s="1"/>
  <c r="A32" i="69" s="1"/>
  <c r="A33" i="69" s="1"/>
  <c r="A34" i="69" s="1"/>
  <c r="A35" i="69" s="1"/>
  <c r="A36" i="69" s="1"/>
  <c r="A37" i="69" s="1"/>
  <c r="A38" i="69" s="1"/>
  <c r="A39" i="69" s="1"/>
  <c r="A40" i="69" s="1"/>
  <c r="A41" i="69" s="1"/>
  <c r="A42" i="69" s="1"/>
  <c r="A43" i="69" s="1"/>
  <c r="A44" i="69" s="1"/>
  <c r="A45" i="69" s="1"/>
  <c r="A46" i="69" s="1"/>
  <c r="A47" i="69" s="1"/>
  <c r="A48" i="69" s="1"/>
  <c r="A49" i="69" s="1"/>
  <c r="A50" i="69" s="1"/>
  <c r="A51" i="69" s="1"/>
  <c r="A52" i="69" s="1"/>
  <c r="A53" i="69" s="1"/>
  <c r="A54" i="69" s="1"/>
  <c r="S8" i="68"/>
  <c r="CK67" i="97" l="1"/>
  <c r="CK74" i="97" s="1"/>
  <c r="CK268" i="97"/>
  <c r="CK276" i="97" s="1"/>
  <c r="CL268" i="97" s="1"/>
  <c r="CL276" i="97" s="1"/>
  <c r="CK220" i="97"/>
  <c r="CK227" i="97" s="1"/>
  <c r="CK440" i="97"/>
  <c r="CK446" i="97" s="1"/>
  <c r="CK485" i="97"/>
  <c r="CK491" i="97" s="1"/>
  <c r="CL485" i="97" s="1"/>
  <c r="CL491" i="97" s="1"/>
  <c r="D572" i="97"/>
  <c r="CJ366" i="97"/>
  <c r="CJ371" i="97" s="1"/>
  <c r="E572" i="97"/>
  <c r="CL440" i="97"/>
  <c r="CL446" i="97" s="1"/>
  <c r="CL404" i="97"/>
  <c r="CL410" i="97" s="1"/>
  <c r="CL96" i="97"/>
  <c r="CL103" i="97" s="1"/>
  <c r="CL422" i="97"/>
  <c r="CL428" i="97" s="1"/>
  <c r="CL212" i="97"/>
  <c r="CL217" i="97" s="1"/>
  <c r="CL38" i="97"/>
  <c r="CL45" i="97" s="1"/>
  <c r="CL77" i="97"/>
  <c r="CL83" i="97" s="1"/>
  <c r="CL328" i="97"/>
  <c r="CL335" i="97" s="1"/>
  <c r="CK58" i="97"/>
  <c r="CK64" i="97" s="1"/>
  <c r="CK250" i="97"/>
  <c r="CK256" i="97" s="1"/>
  <c r="CL518" i="97"/>
  <c r="CL523" i="97" s="1"/>
  <c r="CL348" i="97"/>
  <c r="CL354" i="97" s="1"/>
  <c r="CK9" i="97"/>
  <c r="CL394" i="97"/>
  <c r="CL401" i="97" s="1"/>
  <c r="CL468" i="97"/>
  <c r="CL474" i="97" s="1"/>
  <c r="CL338" i="97"/>
  <c r="CL345" i="97" s="1"/>
  <c r="CL279" i="97"/>
  <c r="CL288" i="97" s="1"/>
  <c r="CL458" i="97"/>
  <c r="CL465" i="97" s="1"/>
  <c r="CL202" i="97"/>
  <c r="CL209" i="97" s="1"/>
  <c r="CL535" i="97"/>
  <c r="CL541" i="97" s="1"/>
  <c r="CK193" i="97"/>
  <c r="CK199" i="97" s="1"/>
  <c r="CL510" i="97"/>
  <c r="CL515" i="97" s="1"/>
  <c r="CL310" i="97"/>
  <c r="CL316" i="97" s="1"/>
  <c r="CL494" i="97"/>
  <c r="CL499" i="97" s="1"/>
  <c r="CL106" i="97"/>
  <c r="CL113" i="97" s="1"/>
  <c r="CL166" i="97"/>
  <c r="CL172" i="97" s="1"/>
  <c r="CL502" i="97"/>
  <c r="CL507" i="97" s="1"/>
  <c r="CL449" i="97"/>
  <c r="CL455" i="97" s="1"/>
  <c r="CL175" i="97"/>
  <c r="CL181" i="97" s="1"/>
  <c r="CL319" i="97"/>
  <c r="CL325" i="97" s="1"/>
  <c r="CL136" i="97"/>
  <c r="CL143" i="97" s="1"/>
  <c r="CL357" i="97"/>
  <c r="CL363" i="97" s="1"/>
  <c r="CL220" i="97"/>
  <c r="CL227" i="97" s="1"/>
  <c r="H35" i="97"/>
  <c r="CL384" i="97"/>
  <c r="CL391" i="97" s="1"/>
  <c r="CL291" i="97"/>
  <c r="CL297" i="97" s="1"/>
  <c r="CL86" i="97"/>
  <c r="CL93" i="97" s="1"/>
  <c r="CL116" i="97"/>
  <c r="CL123" i="97" s="1"/>
  <c r="CL241" i="97"/>
  <c r="CL247" i="97" s="1"/>
  <c r="CL477" i="97"/>
  <c r="CL482" i="97" s="1"/>
  <c r="CL301" i="97"/>
  <c r="CL307" i="97" s="1"/>
  <c r="CL259" i="97"/>
  <c r="CL265" i="97" s="1"/>
  <c r="CL67" i="97"/>
  <c r="CL74" i="97" s="1"/>
  <c r="CL146" i="97"/>
  <c r="CL152" i="97" s="1"/>
  <c r="CL560" i="97"/>
  <c r="CL565" i="97" s="1"/>
  <c r="F549" i="97"/>
  <c r="F568" i="97"/>
  <c r="CL184" i="97"/>
  <c r="CL190" i="97" s="1"/>
  <c r="CL126" i="97"/>
  <c r="CL133" i="97" s="1"/>
  <c r="CL48" i="97"/>
  <c r="CL55" i="97" s="1"/>
  <c r="CL413" i="97"/>
  <c r="CL419" i="97" s="1"/>
  <c r="CL552" i="97"/>
  <c r="CL557" i="97" s="1"/>
  <c r="CL431" i="97"/>
  <c r="CL437" i="97" s="1"/>
  <c r="CL526" i="97"/>
  <c r="CL532" i="97" s="1"/>
  <c r="CL374" i="97"/>
  <c r="CL381" i="97" s="1"/>
  <c r="J18" i="94"/>
  <c r="P18" i="94"/>
  <c r="P24" i="94" s="1"/>
  <c r="CW81" i="97" s="1"/>
  <c r="CW82" i="97" s="1"/>
  <c r="C18" i="94"/>
  <c r="C24" i="94" s="1"/>
  <c r="G18" i="94"/>
  <c r="K18" i="94"/>
  <c r="D18" i="94"/>
  <c r="D24" i="94" s="1"/>
  <c r="F18" i="94"/>
  <c r="F24" i="94" s="1"/>
  <c r="N18" i="94"/>
  <c r="N24" i="94" s="1"/>
  <c r="CU81" i="97" s="1"/>
  <c r="CU82" i="97" s="1"/>
  <c r="H18" i="94"/>
  <c r="H24" i="94" s="1"/>
  <c r="CO81" i="97" s="1"/>
  <c r="CO82" i="97" s="1"/>
  <c r="E18" i="94"/>
  <c r="E24" i="94" s="1"/>
  <c r="I18" i="94"/>
  <c r="I24" i="94" s="1"/>
  <c r="CP81" i="97" s="1"/>
  <c r="CP82" i="97" s="1"/>
  <c r="M18" i="94"/>
  <c r="M24" i="94" s="1"/>
  <c r="CT81" i="97" s="1"/>
  <c r="CT82" i="97" s="1"/>
  <c r="N12" i="80"/>
  <c r="H34" i="80"/>
  <c r="H46" i="80" s="1"/>
  <c r="C34" i="80"/>
  <c r="C46" i="80" s="1"/>
  <c r="M36" i="80"/>
  <c r="M48" i="80" s="1"/>
  <c r="R12" i="80"/>
  <c r="G34" i="80"/>
  <c r="O12" i="80"/>
  <c r="P16" i="80"/>
  <c r="D34" i="80"/>
  <c r="D46" i="80" s="1"/>
  <c r="L34" i="80"/>
  <c r="L46" i="80" s="1"/>
  <c r="M6" i="80"/>
  <c r="N6" i="80" s="1"/>
  <c r="L6" i="80"/>
  <c r="J12" i="80"/>
  <c r="C12" i="80"/>
  <c r="K12" i="80"/>
  <c r="P36" i="80"/>
  <c r="P48" i="80" s="1"/>
  <c r="O36" i="80"/>
  <c r="R36" i="80"/>
  <c r="R48" i="80" s="1"/>
  <c r="CW426" i="97" s="1"/>
  <c r="CW427" i="97" s="1"/>
  <c r="N36" i="80"/>
  <c r="N48" i="80" s="1"/>
  <c r="I12" i="80"/>
  <c r="E12" i="80"/>
  <c r="L12" i="80"/>
  <c r="H12" i="80"/>
  <c r="D12" i="80"/>
  <c r="G12" i="80"/>
  <c r="E34" i="80"/>
  <c r="E46" i="80" s="1"/>
  <c r="P12" i="80"/>
  <c r="I34" i="80"/>
  <c r="K34" i="80"/>
  <c r="K46" i="80" s="1"/>
  <c r="F34" i="80"/>
  <c r="F46" i="80" s="1"/>
  <c r="I12" i="79"/>
  <c r="C34" i="79"/>
  <c r="C46" i="79" s="1"/>
  <c r="M6" i="79"/>
  <c r="N6" i="79" s="1"/>
  <c r="L6" i="79"/>
  <c r="R16" i="79"/>
  <c r="Q16" i="79"/>
  <c r="P16" i="79"/>
  <c r="K12" i="79"/>
  <c r="F12" i="79"/>
  <c r="J12" i="79"/>
  <c r="Q12" i="79"/>
  <c r="P36" i="79"/>
  <c r="O36" i="79"/>
  <c r="R36" i="79"/>
  <c r="N36" i="79"/>
  <c r="C12" i="79"/>
  <c r="G12" i="79"/>
  <c r="L12" i="79"/>
  <c r="R12" i="79"/>
  <c r="R18" i="79" s="1"/>
  <c r="R20" i="79" s="1"/>
  <c r="R44" i="79" s="1"/>
  <c r="CW480" i="97" s="1"/>
  <c r="CW481" i="97" s="1"/>
  <c r="Q36" i="79"/>
  <c r="Q48" i="79" s="1"/>
  <c r="CV417" i="97" s="1"/>
  <c r="CV418" i="97" s="1"/>
  <c r="D12" i="79"/>
  <c r="H12" i="79"/>
  <c r="M12" i="79"/>
  <c r="O12" i="79"/>
  <c r="P12" i="79"/>
  <c r="H34" i="79"/>
  <c r="D34" i="79"/>
  <c r="L34" i="79"/>
  <c r="J34" i="79"/>
  <c r="J46" i="79" s="1"/>
  <c r="E34" i="79"/>
  <c r="E46" i="79" s="1"/>
  <c r="K34" i="79"/>
  <c r="K46" i="79" s="1"/>
  <c r="F34" i="79"/>
  <c r="F46" i="79" s="1"/>
  <c r="M6" i="93"/>
  <c r="N6" i="93" s="1"/>
  <c r="L6" i="93"/>
  <c r="R12" i="93"/>
  <c r="D16" i="93"/>
  <c r="D18" i="93" s="1"/>
  <c r="D20" i="93" s="1"/>
  <c r="L16" i="93"/>
  <c r="L18" i="93" s="1"/>
  <c r="L20" i="93" s="1"/>
  <c r="E16" i="93"/>
  <c r="E18" i="93" s="1"/>
  <c r="E20" i="93" s="1"/>
  <c r="G34" i="93"/>
  <c r="I16" i="93"/>
  <c r="I18" i="93" s="1"/>
  <c r="I20" i="93" s="1"/>
  <c r="C34" i="93"/>
  <c r="C46" i="93" s="1"/>
  <c r="H16" i="93"/>
  <c r="H18" i="93" s="1"/>
  <c r="H20" i="93" s="1"/>
  <c r="H44" i="93" s="1"/>
  <c r="CO472" i="97" s="1"/>
  <c r="CO473" i="97" s="1"/>
  <c r="M6" i="92"/>
  <c r="N6" i="92" s="1"/>
  <c r="L6" i="92"/>
  <c r="M36" i="92"/>
  <c r="M48" i="92" s="1"/>
  <c r="C34" i="92"/>
  <c r="G34" i="92"/>
  <c r="P36" i="93"/>
  <c r="O36" i="93"/>
  <c r="R36" i="93"/>
  <c r="R48" i="93" s="1"/>
  <c r="CW408" i="97" s="1"/>
  <c r="CW409" i="97" s="1"/>
  <c r="N36" i="93"/>
  <c r="N48" i="93" s="1"/>
  <c r="Q36" i="93"/>
  <c r="F34" i="93"/>
  <c r="H34" i="93"/>
  <c r="O12" i="93"/>
  <c r="O18" i="93" s="1"/>
  <c r="O20" i="93" s="1"/>
  <c r="K12" i="93"/>
  <c r="M16" i="93"/>
  <c r="D34" i="93"/>
  <c r="L34" i="93"/>
  <c r="P12" i="93"/>
  <c r="F16" i="93"/>
  <c r="F18" i="93" s="1"/>
  <c r="F20" i="93" s="1"/>
  <c r="J16" i="93"/>
  <c r="J18" i="93" s="1"/>
  <c r="J20" i="93" s="1"/>
  <c r="J44" i="93" s="1"/>
  <c r="N16" i="93"/>
  <c r="N18" i="93" s="1"/>
  <c r="N20" i="93" s="1"/>
  <c r="N44" i="93" s="1"/>
  <c r="E34" i="93"/>
  <c r="C16" i="93"/>
  <c r="C18" i="93" s="1"/>
  <c r="C20" i="93" s="1"/>
  <c r="C44" i="93" s="1"/>
  <c r="G16" i="93"/>
  <c r="G18" i="93" s="1"/>
  <c r="G20" i="93" s="1"/>
  <c r="K16" i="93"/>
  <c r="K34" i="93"/>
  <c r="K46" i="93" s="1"/>
  <c r="Q48" i="92"/>
  <c r="R16" i="92"/>
  <c r="R18" i="92" s="1"/>
  <c r="R20" i="92" s="1"/>
  <c r="Q16" i="92"/>
  <c r="Q18" i="92" s="1"/>
  <c r="Q20" i="92" s="1"/>
  <c r="Q44" i="92" s="1"/>
  <c r="CV463" i="97" s="1"/>
  <c r="CV464" i="97" s="1"/>
  <c r="I12" i="92"/>
  <c r="E12" i="92"/>
  <c r="L12" i="92"/>
  <c r="H12" i="92"/>
  <c r="D12" i="92"/>
  <c r="K12" i="92"/>
  <c r="G12" i="92"/>
  <c r="C12" i="92"/>
  <c r="F12" i="92"/>
  <c r="P36" i="92"/>
  <c r="O36" i="92"/>
  <c r="R36" i="92"/>
  <c r="R48" i="92" s="1"/>
  <c r="N36" i="92"/>
  <c r="N48" i="92" s="1"/>
  <c r="P16" i="92"/>
  <c r="P18" i="92" s="1"/>
  <c r="P20" i="92" s="1"/>
  <c r="D34" i="92"/>
  <c r="D46" i="92" s="1"/>
  <c r="H34" i="92"/>
  <c r="L34" i="92"/>
  <c r="E34" i="92"/>
  <c r="K34" i="92"/>
  <c r="K46" i="92" s="1"/>
  <c r="F34" i="92"/>
  <c r="F46" i="92" s="1"/>
  <c r="G12" i="77"/>
  <c r="L12" i="77"/>
  <c r="C34" i="77"/>
  <c r="C46" i="77" s="1"/>
  <c r="M6" i="77"/>
  <c r="N6" i="77" s="1"/>
  <c r="L6" i="77"/>
  <c r="D12" i="77"/>
  <c r="H12" i="77"/>
  <c r="M12" i="77"/>
  <c r="O12" i="77"/>
  <c r="P36" i="77"/>
  <c r="P48" i="77" s="1"/>
  <c r="O36" i="77"/>
  <c r="R36" i="77"/>
  <c r="N36" i="77"/>
  <c r="N48" i="77" s="1"/>
  <c r="E12" i="77"/>
  <c r="N12" i="77"/>
  <c r="Q36" i="77"/>
  <c r="Q48" i="77" s="1"/>
  <c r="CV399" i="97" s="1"/>
  <c r="CV400" i="97" s="1"/>
  <c r="K12" i="77"/>
  <c r="F12" i="77"/>
  <c r="J12" i="77"/>
  <c r="Q12" i="77"/>
  <c r="P12" i="77"/>
  <c r="D34" i="77"/>
  <c r="H34" i="77"/>
  <c r="L34" i="77"/>
  <c r="E34" i="77"/>
  <c r="K34" i="77"/>
  <c r="K46" i="77" s="1"/>
  <c r="F34" i="77"/>
  <c r="M6" i="76"/>
  <c r="N6" i="76" s="1"/>
  <c r="L6" i="76"/>
  <c r="R12" i="76"/>
  <c r="C34" i="76"/>
  <c r="C46" i="76" s="1"/>
  <c r="M12" i="76"/>
  <c r="O12" i="76"/>
  <c r="Q48" i="76"/>
  <c r="CV389" i="97" s="1"/>
  <c r="CV390" i="97" s="1"/>
  <c r="N12" i="76"/>
  <c r="P36" i="76"/>
  <c r="P48" i="76" s="1"/>
  <c r="O36" i="76"/>
  <c r="R36" i="76"/>
  <c r="N36" i="76"/>
  <c r="N48" i="76" s="1"/>
  <c r="K12" i="76"/>
  <c r="F12" i="76"/>
  <c r="J12" i="76"/>
  <c r="I34" i="76"/>
  <c r="I46" i="76" s="1"/>
  <c r="D34" i="76"/>
  <c r="H34" i="76"/>
  <c r="L34" i="76"/>
  <c r="P12" i="76"/>
  <c r="E34" i="76"/>
  <c r="K34" i="76"/>
  <c r="K46" i="76" s="1"/>
  <c r="F34" i="76"/>
  <c r="M6" i="75"/>
  <c r="N6" i="75" s="1"/>
  <c r="L6" i="75"/>
  <c r="H34" i="75"/>
  <c r="H46" i="75" s="1"/>
  <c r="R12" i="75"/>
  <c r="Q16" i="75"/>
  <c r="Q18" i="75" s="1"/>
  <c r="Q20" i="75" s="1"/>
  <c r="E34" i="75"/>
  <c r="E46" i="75" s="1"/>
  <c r="I34" i="75"/>
  <c r="I46" i="75" s="1"/>
  <c r="K34" i="75"/>
  <c r="K46" i="75" s="1"/>
  <c r="R48" i="75"/>
  <c r="CW379" i="97" s="1"/>
  <c r="CW380" i="97" s="1"/>
  <c r="D34" i="75"/>
  <c r="D46" i="75" s="1"/>
  <c r="L34" i="75"/>
  <c r="L46" i="75" s="1"/>
  <c r="N12" i="75"/>
  <c r="F34" i="75"/>
  <c r="F46" i="75" s="1"/>
  <c r="C34" i="75"/>
  <c r="C46" i="75" s="1"/>
  <c r="G34" i="75"/>
  <c r="G46" i="75" s="1"/>
  <c r="M48" i="75"/>
  <c r="CS379" i="97" s="1"/>
  <c r="J12" i="75"/>
  <c r="N36" i="75"/>
  <c r="N48" i="75" s="1"/>
  <c r="I12" i="75"/>
  <c r="E12" i="75"/>
  <c r="L12" i="75"/>
  <c r="H12" i="75"/>
  <c r="D12" i="75"/>
  <c r="C12" i="75"/>
  <c r="K12" i="75"/>
  <c r="P36" i="75"/>
  <c r="P48" i="75" s="1"/>
  <c r="O36" i="75"/>
  <c r="G12" i="75"/>
  <c r="R16" i="75"/>
  <c r="Q36" i="75"/>
  <c r="P12" i="75"/>
  <c r="P18" i="75" s="1"/>
  <c r="P20" i="75" s="1"/>
  <c r="P44" i="75" s="1"/>
  <c r="M6" i="73"/>
  <c r="N6" i="73" s="1"/>
  <c r="L6" i="73"/>
  <c r="H20" i="73"/>
  <c r="L20" i="73"/>
  <c r="L22" i="73" s="1"/>
  <c r="L46" i="73" s="1"/>
  <c r="E14" i="73"/>
  <c r="I14" i="73"/>
  <c r="D36" i="73"/>
  <c r="G36" i="73"/>
  <c r="G48" i="73" s="1"/>
  <c r="C48" i="73"/>
  <c r="K14" i="73"/>
  <c r="C14" i="73"/>
  <c r="G14" i="73"/>
  <c r="M38" i="73"/>
  <c r="M50" i="73" s="1"/>
  <c r="CS141" i="97" s="1"/>
  <c r="H22" i="73"/>
  <c r="P14" i="73"/>
  <c r="Q14" i="73"/>
  <c r="E36" i="73"/>
  <c r="O14" i="73"/>
  <c r="R14" i="73"/>
  <c r="M14" i="73"/>
  <c r="M20" i="73" s="1"/>
  <c r="M22" i="73" s="1"/>
  <c r="M46" i="73" s="1"/>
  <c r="L36" i="73"/>
  <c r="C18" i="73"/>
  <c r="O18" i="73"/>
  <c r="N18" i="73"/>
  <c r="E18" i="73"/>
  <c r="K18" i="73"/>
  <c r="G18" i="73"/>
  <c r="J18" i="73"/>
  <c r="F18" i="73"/>
  <c r="I18" i="73"/>
  <c r="J14" i="73"/>
  <c r="N14" i="73"/>
  <c r="N20" i="73" s="1"/>
  <c r="N22" i="73" s="1"/>
  <c r="N46" i="73" s="1"/>
  <c r="F14" i="73"/>
  <c r="F20" i="73" s="1"/>
  <c r="F22" i="73" s="1"/>
  <c r="D18" i="73"/>
  <c r="D20" i="73" s="1"/>
  <c r="D22" i="73" s="1"/>
  <c r="R36" i="73"/>
  <c r="N36" i="73"/>
  <c r="R38" i="73"/>
  <c r="I36" i="73"/>
  <c r="I48" i="73" s="1"/>
  <c r="M36" i="73"/>
  <c r="M48" i="73" s="1"/>
  <c r="O38" i="73"/>
  <c r="O50" i="73" s="1"/>
  <c r="CU141" i="97" s="1"/>
  <c r="CU142" i="97" s="1"/>
  <c r="Q38" i="73"/>
  <c r="Q50" i="73" s="1"/>
  <c r="CV141" i="97" s="1"/>
  <c r="CV142" i="97" s="1"/>
  <c r="D48" i="73"/>
  <c r="K36" i="73"/>
  <c r="K48" i="73" s="1"/>
  <c r="F36" i="73"/>
  <c r="F48" i="73" s="1"/>
  <c r="P38" i="73"/>
  <c r="P50" i="73" s="1"/>
  <c r="N38" i="73"/>
  <c r="N50" i="73" s="1"/>
  <c r="L6" i="72"/>
  <c r="M6" i="72"/>
  <c r="N6" i="72" s="1"/>
  <c r="C36" i="72"/>
  <c r="C48" i="72" s="1"/>
  <c r="K18" i="72"/>
  <c r="G18" i="72"/>
  <c r="F18" i="72"/>
  <c r="J18" i="72"/>
  <c r="I18" i="72"/>
  <c r="J14" i="72"/>
  <c r="L18" i="72"/>
  <c r="L20" i="72" s="1"/>
  <c r="L22" i="72" s="1"/>
  <c r="L46" i="72" s="1"/>
  <c r="CS197" i="97" s="1"/>
  <c r="CS198" i="97" s="1"/>
  <c r="P38" i="72"/>
  <c r="O38" i="72"/>
  <c r="R38" i="72"/>
  <c r="N38" i="72"/>
  <c r="Q14" i="72"/>
  <c r="P14" i="72"/>
  <c r="R18" i="72"/>
  <c r="Q18" i="72"/>
  <c r="D14" i="72"/>
  <c r="H14" i="72"/>
  <c r="O18" i="72"/>
  <c r="C18" i="72"/>
  <c r="N18" i="72"/>
  <c r="N20" i="72" s="1"/>
  <c r="N22" i="72" s="1"/>
  <c r="M18" i="72"/>
  <c r="M20" i="72" s="1"/>
  <c r="M22" i="72" s="1"/>
  <c r="M46" i="72" s="1"/>
  <c r="E18" i="72"/>
  <c r="C14" i="72"/>
  <c r="G14" i="72"/>
  <c r="G20" i="72" s="1"/>
  <c r="G22" i="72" s="1"/>
  <c r="G46" i="72" s="1"/>
  <c r="K14" i="72"/>
  <c r="K20" i="72" s="1"/>
  <c r="K22" i="72" s="1"/>
  <c r="K46" i="72" s="1"/>
  <c r="F14" i="72"/>
  <c r="Q38" i="72"/>
  <c r="Q50" i="72" s="1"/>
  <c r="CV131" i="97" s="1"/>
  <c r="CV132" i="97" s="1"/>
  <c r="R14" i="72"/>
  <c r="D18" i="72"/>
  <c r="P18" i="72"/>
  <c r="E14" i="72"/>
  <c r="I14" i="72"/>
  <c r="H18" i="72"/>
  <c r="M38" i="72"/>
  <c r="M50" i="72" s="1"/>
  <c r="CS131" i="97" s="1"/>
  <c r="O14" i="72"/>
  <c r="D36" i="72"/>
  <c r="H36" i="72"/>
  <c r="L36" i="72"/>
  <c r="L48" i="72" s="1"/>
  <c r="E36" i="72"/>
  <c r="E48" i="72" s="1"/>
  <c r="K36" i="72"/>
  <c r="K48" i="72" s="1"/>
  <c r="F36" i="72"/>
  <c r="M6" i="71"/>
  <c r="N6" i="71" s="1"/>
  <c r="L6" i="71"/>
  <c r="G14" i="71"/>
  <c r="C14" i="71"/>
  <c r="L14" i="71"/>
  <c r="R14" i="71"/>
  <c r="H14" i="71"/>
  <c r="D14" i="71"/>
  <c r="C36" i="71"/>
  <c r="C48" i="71" s="1"/>
  <c r="P38" i="71"/>
  <c r="P50" i="71" s="1"/>
  <c r="O38" i="71"/>
  <c r="R38" i="71"/>
  <c r="N38" i="71"/>
  <c r="N50" i="71" s="1"/>
  <c r="E14" i="71"/>
  <c r="R18" i="71"/>
  <c r="Q18" i="71"/>
  <c r="Q20" i="71" s="1"/>
  <c r="Q22" i="71" s="1"/>
  <c r="Q46" i="71" s="1"/>
  <c r="CV188" i="97" s="1"/>
  <c r="CV189" i="97" s="1"/>
  <c r="Q38" i="71"/>
  <c r="Q50" i="71" s="1"/>
  <c r="CV121" i="97" s="1"/>
  <c r="CV122" i="97" s="1"/>
  <c r="K14" i="71"/>
  <c r="F14" i="71"/>
  <c r="J14" i="71"/>
  <c r="H36" i="71"/>
  <c r="H48" i="71" s="1"/>
  <c r="O14" i="71"/>
  <c r="D36" i="71"/>
  <c r="L36" i="71"/>
  <c r="P14" i="71"/>
  <c r="P20" i="71" s="1"/>
  <c r="P22" i="71" s="1"/>
  <c r="P46" i="71" s="1"/>
  <c r="E36" i="71"/>
  <c r="K36" i="71"/>
  <c r="K48" i="71" s="1"/>
  <c r="F36" i="71"/>
  <c r="F48" i="71" s="1"/>
  <c r="M6" i="70"/>
  <c r="N6" i="70" s="1"/>
  <c r="L6" i="70"/>
  <c r="H14" i="70"/>
  <c r="P18" i="70"/>
  <c r="G36" i="70"/>
  <c r="C36" i="70"/>
  <c r="C48" i="70" s="1"/>
  <c r="P38" i="70"/>
  <c r="O38" i="70"/>
  <c r="R38" i="70"/>
  <c r="N38" i="70"/>
  <c r="E14" i="70"/>
  <c r="R18" i="70"/>
  <c r="R20" i="70" s="1"/>
  <c r="R22" i="70" s="1"/>
  <c r="Q18" i="70"/>
  <c r="Q20" i="70" s="1"/>
  <c r="Q22" i="70" s="1"/>
  <c r="Q46" i="70" s="1"/>
  <c r="CV179" i="97" s="1"/>
  <c r="CV180" i="97" s="1"/>
  <c r="Q38" i="70"/>
  <c r="Q50" i="70" s="1"/>
  <c r="CV111" i="97" s="1"/>
  <c r="CV112" i="97" s="1"/>
  <c r="K14" i="70"/>
  <c r="F14" i="70"/>
  <c r="J14" i="70"/>
  <c r="O14" i="70"/>
  <c r="D36" i="70"/>
  <c r="H36" i="70"/>
  <c r="L36" i="70"/>
  <c r="P14" i="70"/>
  <c r="E36" i="70"/>
  <c r="K36" i="70"/>
  <c r="K48" i="70" s="1"/>
  <c r="F36" i="70"/>
  <c r="M6" i="69"/>
  <c r="N6" i="69" s="1"/>
  <c r="L6" i="69"/>
  <c r="N14" i="69"/>
  <c r="C36" i="69"/>
  <c r="C48" i="69" s="1"/>
  <c r="H14" i="69"/>
  <c r="C14" i="69"/>
  <c r="L14" i="69"/>
  <c r="R14" i="69"/>
  <c r="E14" i="69"/>
  <c r="F36" i="69"/>
  <c r="F48" i="69" s="1"/>
  <c r="K14" i="69"/>
  <c r="F14" i="69"/>
  <c r="J14" i="69"/>
  <c r="Q38" i="69"/>
  <c r="G36" i="69"/>
  <c r="G48" i="69" s="1"/>
  <c r="M38" i="69"/>
  <c r="M50" i="69" s="1"/>
  <c r="O14" i="69"/>
  <c r="D36" i="69"/>
  <c r="H36" i="69"/>
  <c r="L36" i="69"/>
  <c r="N38" i="69"/>
  <c r="R38" i="69"/>
  <c r="P14" i="69"/>
  <c r="E36" i="69"/>
  <c r="O38" i="69"/>
  <c r="O50" i="69" s="1"/>
  <c r="P38" i="69"/>
  <c r="C40" i="68"/>
  <c r="Q14" i="68"/>
  <c r="R14" i="68"/>
  <c r="D11" i="22"/>
  <c r="M38" i="68"/>
  <c r="D36" i="68"/>
  <c r="M14" i="68"/>
  <c r="C14" i="68"/>
  <c r="K14" i="68"/>
  <c r="R10" i="68"/>
  <c r="Q10" i="68"/>
  <c r="P10" i="68"/>
  <c r="O10" i="68"/>
  <c r="N10" i="68"/>
  <c r="M10" i="68"/>
  <c r="L10" i="68"/>
  <c r="K10" i="68"/>
  <c r="J10" i="68"/>
  <c r="I10" i="68"/>
  <c r="H10" i="68"/>
  <c r="G10" i="68"/>
  <c r="F10" i="68"/>
  <c r="E10" i="68"/>
  <c r="D10" i="68"/>
  <c r="C10" i="68"/>
  <c r="A9" i="68"/>
  <c r="A10" i="68" s="1"/>
  <c r="A11" i="68" s="1"/>
  <c r="A12" i="68" s="1"/>
  <c r="A13" i="68" s="1"/>
  <c r="A14" i="68" s="1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A28" i="68" s="1"/>
  <c r="A29" i="68" s="1"/>
  <c r="A30" i="68" s="1"/>
  <c r="A31" i="68" s="1"/>
  <c r="A32" i="68" s="1"/>
  <c r="A33" i="68" s="1"/>
  <c r="A34" i="68" s="1"/>
  <c r="A35" i="68" s="1"/>
  <c r="A36" i="68" s="1"/>
  <c r="A37" i="68" s="1"/>
  <c r="A38" i="68" s="1"/>
  <c r="A39" i="68" s="1"/>
  <c r="A40" i="68" s="1"/>
  <c r="A41" i="68" s="1"/>
  <c r="A42" i="68" s="1"/>
  <c r="A43" i="68" s="1"/>
  <c r="A44" i="68" s="1"/>
  <c r="A45" i="68" s="1"/>
  <c r="A46" i="68" s="1"/>
  <c r="A47" i="68" s="1"/>
  <c r="A48" i="68" s="1"/>
  <c r="A49" i="68" s="1"/>
  <c r="A50" i="68" s="1"/>
  <c r="A51" i="68" s="1"/>
  <c r="A52" i="68" s="1"/>
  <c r="A53" i="68" s="1"/>
  <c r="A54" i="68" s="1"/>
  <c r="D6" i="68"/>
  <c r="E6" i="68" s="1"/>
  <c r="F6" i="68" s="1"/>
  <c r="G6" i="68" s="1"/>
  <c r="H6" i="68" s="1"/>
  <c r="I6" i="68" s="1"/>
  <c r="J6" i="68" s="1"/>
  <c r="K6" i="68" s="1"/>
  <c r="O20" i="73" l="1"/>
  <c r="O22" i="73" s="1"/>
  <c r="CS207" i="97"/>
  <c r="CS208" i="97" s="1"/>
  <c r="CK366" i="97"/>
  <c r="CK371" i="97" s="1"/>
  <c r="CM449" i="97"/>
  <c r="CM455" i="97" s="1"/>
  <c r="CM458" i="97"/>
  <c r="CM465" i="97" s="1"/>
  <c r="CM518" i="97"/>
  <c r="CM523" i="97" s="1"/>
  <c r="CM96" i="97"/>
  <c r="CM103" i="97" s="1"/>
  <c r="CM374" i="97"/>
  <c r="CM381" i="97" s="1"/>
  <c r="CM431" i="97"/>
  <c r="CM437" i="97" s="1"/>
  <c r="CM413" i="97"/>
  <c r="CM419" i="97" s="1"/>
  <c r="CM126" i="97"/>
  <c r="CM133" i="97" s="1"/>
  <c r="G544" i="97"/>
  <c r="F570" i="97"/>
  <c r="F572" i="97" s="1"/>
  <c r="CM146" i="97"/>
  <c r="CM152" i="97" s="1"/>
  <c r="CM259" i="97"/>
  <c r="CM265" i="97" s="1"/>
  <c r="CM477" i="97"/>
  <c r="CM482" i="97" s="1"/>
  <c r="CM116" i="97"/>
  <c r="CM123" i="97" s="1"/>
  <c r="CM220" i="97"/>
  <c r="CM227" i="97" s="1"/>
  <c r="CM485" i="97"/>
  <c r="CM491" i="97" s="1"/>
  <c r="CM494" i="97"/>
  <c r="CM499" i="97" s="1"/>
  <c r="CM535" i="97"/>
  <c r="CM541" i="97" s="1"/>
  <c r="CM338" i="97"/>
  <c r="CM345" i="97" s="1"/>
  <c r="CM394" i="97"/>
  <c r="CM401" i="97" s="1"/>
  <c r="CK15" i="97"/>
  <c r="CL58" i="97"/>
  <c r="CL64" i="97" s="1"/>
  <c r="CM77" i="97"/>
  <c r="CM83" i="97" s="1"/>
  <c r="CM212" i="97"/>
  <c r="CM217" i="97" s="1"/>
  <c r="CM291" i="97"/>
  <c r="CM297" i="97" s="1"/>
  <c r="CM319" i="97"/>
  <c r="CM325" i="97" s="1"/>
  <c r="CM166" i="97"/>
  <c r="CM172" i="97" s="1"/>
  <c r="CM510" i="97"/>
  <c r="CM515" i="97" s="1"/>
  <c r="CM184" i="97"/>
  <c r="CM190" i="97" s="1"/>
  <c r="CM86" i="97"/>
  <c r="CM93" i="97" s="1"/>
  <c r="CM357" i="97"/>
  <c r="CM363" i="97" s="1"/>
  <c r="CM136" i="97"/>
  <c r="CM143" i="97" s="1"/>
  <c r="CM106" i="97"/>
  <c r="CM113" i="97" s="1"/>
  <c r="CL193" i="97"/>
  <c r="CL199" i="97" s="1"/>
  <c r="CM202" i="97"/>
  <c r="CM209" i="97" s="1"/>
  <c r="CM348" i="97"/>
  <c r="CM354" i="97" s="1"/>
  <c r="CL250" i="97"/>
  <c r="CL256" i="97" s="1"/>
  <c r="CM268" i="97"/>
  <c r="CM276" i="97" s="1"/>
  <c r="CM526" i="97"/>
  <c r="CM532" i="97" s="1"/>
  <c r="CM552" i="97"/>
  <c r="CM557" i="97" s="1"/>
  <c r="CM48" i="97"/>
  <c r="CM55" i="97" s="1"/>
  <c r="CM560" i="97"/>
  <c r="CM565" i="97" s="1"/>
  <c r="CM67" i="97"/>
  <c r="CM74" i="97" s="1"/>
  <c r="CM301" i="97"/>
  <c r="CM307" i="97" s="1"/>
  <c r="CM241" i="97"/>
  <c r="CM247" i="97" s="1"/>
  <c r="CM384" i="97"/>
  <c r="CM391" i="97" s="1"/>
  <c r="I28" i="97"/>
  <c r="H571" i="97"/>
  <c r="CM175" i="97"/>
  <c r="CM181" i="97" s="1"/>
  <c r="CM502" i="97"/>
  <c r="CM507" i="97" s="1"/>
  <c r="CM310" i="97"/>
  <c r="CM316" i="97" s="1"/>
  <c r="CM279" i="97"/>
  <c r="CM288" i="97" s="1"/>
  <c r="CM468" i="97"/>
  <c r="CM474" i="97" s="1"/>
  <c r="CM328" i="97"/>
  <c r="CM335" i="97" s="1"/>
  <c r="CM38" i="97"/>
  <c r="CM45" i="97" s="1"/>
  <c r="CM422" i="97"/>
  <c r="CM428" i="97" s="1"/>
  <c r="CM404" i="97"/>
  <c r="CM410" i="97" s="1"/>
  <c r="CM440" i="97"/>
  <c r="CM446" i="97" s="1"/>
  <c r="K24" i="94"/>
  <c r="CR81" i="97" s="1"/>
  <c r="CR82" i="97" s="1"/>
  <c r="CR569" i="97" s="1"/>
  <c r="J24" i="94"/>
  <c r="CQ81" i="97" s="1"/>
  <c r="CQ82" i="97" s="1"/>
  <c r="CQ569" i="97" s="1"/>
  <c r="L18" i="94"/>
  <c r="L24" i="94" s="1"/>
  <c r="CS81" i="97" s="1"/>
  <c r="CS82" i="97" s="1"/>
  <c r="O18" i="94"/>
  <c r="O24" i="94" s="1"/>
  <c r="CV81" i="97" s="1"/>
  <c r="CV82" i="97" s="1"/>
  <c r="G24" i="94"/>
  <c r="CN81" i="97" s="1"/>
  <c r="CN82" i="97" s="1"/>
  <c r="CN569" i="97" s="1"/>
  <c r="Q16" i="80"/>
  <c r="Q18" i="80" s="1"/>
  <c r="Q20" i="80" s="1"/>
  <c r="Q44" i="80" s="1"/>
  <c r="CV489" i="97" s="1"/>
  <c r="CV490" i="97" s="1"/>
  <c r="P18" i="80"/>
  <c r="P20" i="80" s="1"/>
  <c r="R16" i="80"/>
  <c r="R18" i="80" s="1"/>
  <c r="R20" i="80" s="1"/>
  <c r="R44" i="80" s="1"/>
  <c r="CW489" i="97" s="1"/>
  <c r="CW490" i="97" s="1"/>
  <c r="J34" i="80"/>
  <c r="J46" i="80" s="1"/>
  <c r="I46" i="80"/>
  <c r="G46" i="80"/>
  <c r="P44" i="80"/>
  <c r="O6" i="80"/>
  <c r="Q6" i="80" s="1"/>
  <c r="R6" i="80" s="1"/>
  <c r="P6" i="80"/>
  <c r="O16" i="80"/>
  <c r="O18" i="80" s="1"/>
  <c r="O20" i="80" s="1"/>
  <c r="O44" i="80" s="1"/>
  <c r="K16" i="80"/>
  <c r="K18" i="80" s="1"/>
  <c r="K20" i="80" s="1"/>
  <c r="K44" i="80" s="1"/>
  <c r="G16" i="80"/>
  <c r="G18" i="80" s="1"/>
  <c r="G20" i="80" s="1"/>
  <c r="G44" i="80" s="1"/>
  <c r="C16" i="80"/>
  <c r="N16" i="80"/>
  <c r="N18" i="80" s="1"/>
  <c r="N20" i="80" s="1"/>
  <c r="N44" i="80" s="1"/>
  <c r="J16" i="80"/>
  <c r="J18" i="80" s="1"/>
  <c r="J20" i="80" s="1"/>
  <c r="J44" i="80" s="1"/>
  <c r="F16" i="80"/>
  <c r="F18" i="80" s="1"/>
  <c r="F20" i="80" s="1"/>
  <c r="F44" i="80" s="1"/>
  <c r="M16" i="80"/>
  <c r="M18" i="80" s="1"/>
  <c r="M20" i="80" s="1"/>
  <c r="M44" i="80" s="1"/>
  <c r="I16" i="80"/>
  <c r="I18" i="80" s="1"/>
  <c r="I20" i="80" s="1"/>
  <c r="I44" i="80" s="1"/>
  <c r="E16" i="80"/>
  <c r="E18" i="80" s="1"/>
  <c r="E20" i="80" s="1"/>
  <c r="E44" i="80" s="1"/>
  <c r="H16" i="80"/>
  <c r="H18" i="80" s="1"/>
  <c r="H20" i="80" s="1"/>
  <c r="H44" i="80" s="1"/>
  <c r="L16" i="80"/>
  <c r="L18" i="80" s="1"/>
  <c r="L20" i="80" s="1"/>
  <c r="L44" i="80" s="1"/>
  <c r="D16" i="80"/>
  <c r="D18" i="80" s="1"/>
  <c r="D20" i="80" s="1"/>
  <c r="D44" i="80" s="1"/>
  <c r="O34" i="80"/>
  <c r="O46" i="80" s="1"/>
  <c r="M34" i="80"/>
  <c r="M46" i="80" s="1"/>
  <c r="R34" i="80"/>
  <c r="R46" i="80" s="1"/>
  <c r="CW361" i="97" s="1"/>
  <c r="CW362" i="97" s="1"/>
  <c r="N34" i="80"/>
  <c r="N46" i="80" s="1"/>
  <c r="Q34" i="80"/>
  <c r="Q46" i="80" s="1"/>
  <c r="CV361" i="97" s="1"/>
  <c r="CV362" i="97" s="1"/>
  <c r="P34" i="80"/>
  <c r="P46" i="80" s="1"/>
  <c r="C18" i="80"/>
  <c r="C20" i="80" s="1"/>
  <c r="C44" i="80" s="1"/>
  <c r="O48" i="80"/>
  <c r="Q18" i="79"/>
  <c r="Q20" i="79" s="1"/>
  <c r="Q44" i="79" s="1"/>
  <c r="CV480" i="97" s="1"/>
  <c r="CV481" i="97" s="1"/>
  <c r="L46" i="79"/>
  <c r="CS352" i="97" s="1"/>
  <c r="P18" i="79"/>
  <c r="P20" i="79" s="1"/>
  <c r="P44" i="79" s="1"/>
  <c r="D46" i="79"/>
  <c r="P6" i="79"/>
  <c r="O6" i="79"/>
  <c r="Q6" i="79" s="1"/>
  <c r="R6" i="79" s="1"/>
  <c r="H46" i="79"/>
  <c r="N48" i="79"/>
  <c r="P48" i="79"/>
  <c r="CU417" i="97" s="1"/>
  <c r="CU418" i="97" s="1"/>
  <c r="O16" i="79"/>
  <c r="O18" i="79" s="1"/>
  <c r="O20" i="79" s="1"/>
  <c r="O44" i="79" s="1"/>
  <c r="K16" i="79"/>
  <c r="K18" i="79" s="1"/>
  <c r="K20" i="79" s="1"/>
  <c r="K44" i="79" s="1"/>
  <c r="G16" i="79"/>
  <c r="G18" i="79" s="1"/>
  <c r="G20" i="79" s="1"/>
  <c r="G44" i="79" s="1"/>
  <c r="C16" i="79"/>
  <c r="C18" i="79" s="1"/>
  <c r="C20" i="79" s="1"/>
  <c r="C44" i="79" s="1"/>
  <c r="N16" i="79"/>
  <c r="N18" i="79" s="1"/>
  <c r="N20" i="79" s="1"/>
  <c r="N44" i="79" s="1"/>
  <c r="J16" i="79"/>
  <c r="J18" i="79" s="1"/>
  <c r="J20" i="79" s="1"/>
  <c r="J44" i="79" s="1"/>
  <c r="F16" i="79"/>
  <c r="F18" i="79" s="1"/>
  <c r="F20" i="79" s="1"/>
  <c r="F44" i="79" s="1"/>
  <c r="M16" i="79"/>
  <c r="M18" i="79" s="1"/>
  <c r="M20" i="79" s="1"/>
  <c r="M44" i="79" s="1"/>
  <c r="I16" i="79"/>
  <c r="I18" i="79" s="1"/>
  <c r="I20" i="79" s="1"/>
  <c r="I44" i="79" s="1"/>
  <c r="E16" i="79"/>
  <c r="E18" i="79" s="1"/>
  <c r="E20" i="79" s="1"/>
  <c r="E44" i="79" s="1"/>
  <c r="D16" i="79"/>
  <c r="D18" i="79" s="1"/>
  <c r="D20" i="79" s="1"/>
  <c r="D44" i="79" s="1"/>
  <c r="L16" i="79"/>
  <c r="L18" i="79" s="1"/>
  <c r="L20" i="79" s="1"/>
  <c r="L44" i="79" s="1"/>
  <c r="CS480" i="97" s="1"/>
  <c r="CS481" i="97" s="1"/>
  <c r="H16" i="79"/>
  <c r="H18" i="79" s="1"/>
  <c r="H20" i="79" s="1"/>
  <c r="H44" i="79" s="1"/>
  <c r="R48" i="79"/>
  <c r="CW417" i="97" s="1"/>
  <c r="CW418" i="97" s="1"/>
  <c r="O48" i="79"/>
  <c r="O34" i="79"/>
  <c r="O46" i="79" s="1"/>
  <c r="M34" i="79"/>
  <c r="M46" i="79" s="1"/>
  <c r="R34" i="79"/>
  <c r="R46" i="79" s="1"/>
  <c r="CW352" i="97" s="1"/>
  <c r="CW353" i="97" s="1"/>
  <c r="N34" i="79"/>
  <c r="N46" i="79" s="1"/>
  <c r="Q34" i="79"/>
  <c r="Q46" i="79" s="1"/>
  <c r="CV352" i="97" s="1"/>
  <c r="CV353" i="97" s="1"/>
  <c r="P34" i="79"/>
  <c r="P46" i="79" s="1"/>
  <c r="I34" i="79"/>
  <c r="I46" i="79" s="1"/>
  <c r="O6" i="93"/>
  <c r="Q6" i="93" s="1"/>
  <c r="R6" i="93" s="1"/>
  <c r="P6" i="93"/>
  <c r="L44" i="93"/>
  <c r="G44" i="93"/>
  <c r="E44" i="93"/>
  <c r="E46" i="93"/>
  <c r="Q48" i="93"/>
  <c r="CV408" i="97" s="1"/>
  <c r="CV409" i="97" s="1"/>
  <c r="O48" i="93"/>
  <c r="CU408" i="97" s="1"/>
  <c r="CU409" i="97" s="1"/>
  <c r="I44" i="93"/>
  <c r="CP472" i="97" s="1"/>
  <c r="CP473" i="97" s="1"/>
  <c r="L46" i="93"/>
  <c r="F46" i="93"/>
  <c r="G46" i="93"/>
  <c r="F44" i="93"/>
  <c r="D46" i="93"/>
  <c r="O44" i="93"/>
  <c r="D44" i="93"/>
  <c r="P48" i="93"/>
  <c r="O6" i="92"/>
  <c r="Q6" i="92" s="1"/>
  <c r="R6" i="92" s="1"/>
  <c r="P6" i="92"/>
  <c r="L46" i="92"/>
  <c r="P44" i="92"/>
  <c r="P48" i="92"/>
  <c r="E46" i="92"/>
  <c r="H46" i="92"/>
  <c r="C46" i="92"/>
  <c r="O48" i="92"/>
  <c r="G46" i="92"/>
  <c r="I34" i="93"/>
  <c r="I46" i="93" s="1"/>
  <c r="CP343" i="97" s="1"/>
  <c r="CP344" i="97" s="1"/>
  <c r="J34" i="93"/>
  <c r="J46" i="93" s="1"/>
  <c r="H46" i="93"/>
  <c r="CO343" i="97" s="1"/>
  <c r="CO344" i="97" s="1"/>
  <c r="CO569" i="97" s="1"/>
  <c r="O34" i="93"/>
  <c r="O46" i="93" s="1"/>
  <c r="M34" i="93"/>
  <c r="M46" i="93" s="1"/>
  <c r="CS343" i="97" s="1"/>
  <c r="R46" i="93"/>
  <c r="N34" i="93"/>
  <c r="N46" i="93" s="1"/>
  <c r="Q46" i="93"/>
  <c r="P46" i="93"/>
  <c r="M12" i="93"/>
  <c r="M18" i="93" s="1"/>
  <c r="M20" i="93" s="1"/>
  <c r="M44" i="93" s="1"/>
  <c r="K18" i="93"/>
  <c r="K20" i="93" s="1"/>
  <c r="K44" i="93" s="1"/>
  <c r="J34" i="92"/>
  <c r="J46" i="92" s="1"/>
  <c r="I34" i="92"/>
  <c r="I46" i="92" s="1"/>
  <c r="CP333" i="97" s="1"/>
  <c r="CP334" i="97" s="1"/>
  <c r="O16" i="92"/>
  <c r="O18" i="92" s="1"/>
  <c r="O20" i="92" s="1"/>
  <c r="O44" i="92" s="1"/>
  <c r="K16" i="92"/>
  <c r="K18" i="92" s="1"/>
  <c r="K20" i="92" s="1"/>
  <c r="K44" i="92" s="1"/>
  <c r="G16" i="92"/>
  <c r="G18" i="92" s="1"/>
  <c r="G20" i="92" s="1"/>
  <c r="G44" i="92" s="1"/>
  <c r="C16" i="92"/>
  <c r="C18" i="92" s="1"/>
  <c r="C20" i="92" s="1"/>
  <c r="C44" i="92" s="1"/>
  <c r="N16" i="92"/>
  <c r="N18" i="92" s="1"/>
  <c r="N20" i="92" s="1"/>
  <c r="N44" i="92" s="1"/>
  <c r="CT463" i="97" s="1"/>
  <c r="CT464" i="97" s="1"/>
  <c r="J16" i="92"/>
  <c r="J18" i="92" s="1"/>
  <c r="J20" i="92" s="1"/>
  <c r="J44" i="92" s="1"/>
  <c r="F16" i="92"/>
  <c r="F18" i="92" s="1"/>
  <c r="F20" i="92" s="1"/>
  <c r="F44" i="92" s="1"/>
  <c r="M16" i="92"/>
  <c r="M18" i="92" s="1"/>
  <c r="M20" i="92" s="1"/>
  <c r="M44" i="92" s="1"/>
  <c r="I16" i="92"/>
  <c r="I18" i="92" s="1"/>
  <c r="I20" i="92" s="1"/>
  <c r="I44" i="92" s="1"/>
  <c r="E16" i="92"/>
  <c r="E18" i="92" s="1"/>
  <c r="E20" i="92" s="1"/>
  <c r="E44" i="92" s="1"/>
  <c r="D16" i="92"/>
  <c r="D18" i="92" s="1"/>
  <c r="D20" i="92" s="1"/>
  <c r="D44" i="92" s="1"/>
  <c r="L16" i="92"/>
  <c r="L18" i="92" s="1"/>
  <c r="L20" i="92" s="1"/>
  <c r="L44" i="92" s="1"/>
  <c r="CS463" i="97" s="1"/>
  <c r="CS464" i="97" s="1"/>
  <c r="H16" i="92"/>
  <c r="H18" i="92" s="1"/>
  <c r="H20" i="92" s="1"/>
  <c r="H44" i="92" s="1"/>
  <c r="O34" i="92"/>
  <c r="O46" i="92" s="1"/>
  <c r="M34" i="92"/>
  <c r="M46" i="92" s="1"/>
  <c r="R34" i="92"/>
  <c r="R46" i="92" s="1"/>
  <c r="CW333" i="97" s="1"/>
  <c r="CW334" i="97" s="1"/>
  <c r="N34" i="92"/>
  <c r="N46" i="92" s="1"/>
  <c r="CT333" i="97" s="1"/>
  <c r="CT334" i="97" s="1"/>
  <c r="CT569" i="97" s="1"/>
  <c r="Q34" i="92"/>
  <c r="Q46" i="92" s="1"/>
  <c r="CV333" i="97" s="1"/>
  <c r="CV334" i="97" s="1"/>
  <c r="P34" i="92"/>
  <c r="P46" i="92" s="1"/>
  <c r="R44" i="92"/>
  <c r="CW463" i="97" s="1"/>
  <c r="CW464" i="97" s="1"/>
  <c r="H46" i="77"/>
  <c r="F46" i="77"/>
  <c r="I34" i="77"/>
  <c r="I46" i="77" s="1"/>
  <c r="O48" i="77"/>
  <c r="CU399" i="97" s="1"/>
  <c r="CU400" i="97" s="1"/>
  <c r="P6" i="77"/>
  <c r="O6" i="77"/>
  <c r="Q6" i="77" s="1"/>
  <c r="R6" i="77" s="1"/>
  <c r="R16" i="77"/>
  <c r="R18" i="77" s="1"/>
  <c r="R20" i="77" s="1"/>
  <c r="R44" i="77" s="1"/>
  <c r="CW453" i="97" s="1"/>
  <c r="CW454" i="97" s="1"/>
  <c r="Q16" i="77"/>
  <c r="Q18" i="77" s="1"/>
  <c r="Q20" i="77" s="1"/>
  <c r="Q44" i="77" s="1"/>
  <c r="CV453" i="97" s="1"/>
  <c r="CV454" i="97" s="1"/>
  <c r="P16" i="77"/>
  <c r="P18" i="77" s="1"/>
  <c r="P20" i="77" s="1"/>
  <c r="P44" i="77" s="1"/>
  <c r="CU453" i="97" s="1"/>
  <c r="CU454" i="97" s="1"/>
  <c r="R48" i="77"/>
  <c r="CW399" i="97" s="1"/>
  <c r="CW400" i="97" s="1"/>
  <c r="E46" i="77"/>
  <c r="D46" i="77"/>
  <c r="O16" i="77"/>
  <c r="O18" i="77" s="1"/>
  <c r="O20" i="77" s="1"/>
  <c r="O44" i="77" s="1"/>
  <c r="K16" i="77"/>
  <c r="K18" i="77" s="1"/>
  <c r="K20" i="77" s="1"/>
  <c r="K44" i="77" s="1"/>
  <c r="G16" i="77"/>
  <c r="G18" i="77" s="1"/>
  <c r="G20" i="77" s="1"/>
  <c r="G44" i="77" s="1"/>
  <c r="C16" i="77"/>
  <c r="C18" i="77" s="1"/>
  <c r="C20" i="77" s="1"/>
  <c r="C44" i="77" s="1"/>
  <c r="N16" i="77"/>
  <c r="N18" i="77" s="1"/>
  <c r="N20" i="77" s="1"/>
  <c r="N44" i="77" s="1"/>
  <c r="J16" i="77"/>
  <c r="J18" i="77" s="1"/>
  <c r="J20" i="77" s="1"/>
  <c r="J44" i="77" s="1"/>
  <c r="F16" i="77"/>
  <c r="F18" i="77" s="1"/>
  <c r="F20" i="77" s="1"/>
  <c r="F44" i="77" s="1"/>
  <c r="M16" i="77"/>
  <c r="M18" i="77" s="1"/>
  <c r="M20" i="77" s="1"/>
  <c r="M44" i="77" s="1"/>
  <c r="I16" i="77"/>
  <c r="I18" i="77" s="1"/>
  <c r="I20" i="77" s="1"/>
  <c r="I44" i="77" s="1"/>
  <c r="E16" i="77"/>
  <c r="E18" i="77" s="1"/>
  <c r="E20" i="77" s="1"/>
  <c r="E44" i="77" s="1"/>
  <c r="D16" i="77"/>
  <c r="D18" i="77" s="1"/>
  <c r="D20" i="77" s="1"/>
  <c r="D44" i="77" s="1"/>
  <c r="H16" i="77"/>
  <c r="H18" i="77" s="1"/>
  <c r="H20" i="77" s="1"/>
  <c r="H44" i="77" s="1"/>
  <c r="L16" i="77"/>
  <c r="L18" i="77" s="1"/>
  <c r="L20" i="77" s="1"/>
  <c r="L44" i="77" s="1"/>
  <c r="CS453" i="97" s="1"/>
  <c r="CS454" i="97" s="1"/>
  <c r="L46" i="77"/>
  <c r="CS323" i="97" s="1"/>
  <c r="J34" i="77"/>
  <c r="J46" i="77" s="1"/>
  <c r="O34" i="77"/>
  <c r="O46" i="77" s="1"/>
  <c r="M34" i="77"/>
  <c r="M46" i="77" s="1"/>
  <c r="R34" i="77"/>
  <c r="R46" i="77" s="1"/>
  <c r="CW323" i="97" s="1"/>
  <c r="CW324" i="97" s="1"/>
  <c r="N34" i="77"/>
  <c r="N46" i="77" s="1"/>
  <c r="Q34" i="77"/>
  <c r="Q46" i="77" s="1"/>
  <c r="CV323" i="97" s="1"/>
  <c r="CV324" i="97" s="1"/>
  <c r="P34" i="77"/>
  <c r="P46" i="77" s="1"/>
  <c r="CU323" i="97" s="1"/>
  <c r="CU324" i="97" s="1"/>
  <c r="P6" i="76"/>
  <c r="O6" i="76"/>
  <c r="Q6" i="76" s="1"/>
  <c r="R6" i="76" s="1"/>
  <c r="L46" i="76"/>
  <c r="CS314" i="97" s="1"/>
  <c r="E46" i="76"/>
  <c r="H46" i="76"/>
  <c r="R48" i="76"/>
  <c r="CW389" i="97" s="1"/>
  <c r="CW390" i="97" s="1"/>
  <c r="F46" i="76"/>
  <c r="D46" i="76"/>
  <c r="O48" i="76"/>
  <c r="CU389" i="97" s="1"/>
  <c r="CU390" i="97" s="1"/>
  <c r="O16" i="76"/>
  <c r="O18" i="76" s="1"/>
  <c r="O20" i="76" s="1"/>
  <c r="O44" i="76" s="1"/>
  <c r="K16" i="76"/>
  <c r="K18" i="76" s="1"/>
  <c r="K20" i="76" s="1"/>
  <c r="K44" i="76" s="1"/>
  <c r="G16" i="76"/>
  <c r="G18" i="76" s="1"/>
  <c r="G20" i="76" s="1"/>
  <c r="G44" i="76" s="1"/>
  <c r="C16" i="76"/>
  <c r="C18" i="76" s="1"/>
  <c r="C20" i="76" s="1"/>
  <c r="C44" i="76" s="1"/>
  <c r="N16" i="76"/>
  <c r="N18" i="76" s="1"/>
  <c r="N20" i="76" s="1"/>
  <c r="N44" i="76" s="1"/>
  <c r="J16" i="76"/>
  <c r="F16" i="76"/>
  <c r="F18" i="76" s="1"/>
  <c r="F20" i="76" s="1"/>
  <c r="F44" i="76" s="1"/>
  <c r="M16" i="76"/>
  <c r="M18" i="76" s="1"/>
  <c r="M20" i="76" s="1"/>
  <c r="M44" i="76" s="1"/>
  <c r="I16" i="76"/>
  <c r="I18" i="76" s="1"/>
  <c r="I20" i="76" s="1"/>
  <c r="I44" i="76" s="1"/>
  <c r="E16" i="76"/>
  <c r="E18" i="76" s="1"/>
  <c r="E20" i="76" s="1"/>
  <c r="E44" i="76" s="1"/>
  <c r="D16" i="76"/>
  <c r="D18" i="76" s="1"/>
  <c r="D20" i="76" s="1"/>
  <c r="D44" i="76" s="1"/>
  <c r="H16" i="76"/>
  <c r="H18" i="76" s="1"/>
  <c r="H20" i="76" s="1"/>
  <c r="H44" i="76" s="1"/>
  <c r="L16" i="76"/>
  <c r="L18" i="76" s="1"/>
  <c r="L20" i="76" s="1"/>
  <c r="L44" i="76" s="1"/>
  <c r="J18" i="76"/>
  <c r="J20" i="76" s="1"/>
  <c r="J44" i="76" s="1"/>
  <c r="J34" i="76"/>
  <c r="J46" i="76" s="1"/>
  <c r="O34" i="76"/>
  <c r="O46" i="76" s="1"/>
  <c r="M34" i="76"/>
  <c r="M46" i="76" s="1"/>
  <c r="R34" i="76"/>
  <c r="R46" i="76" s="1"/>
  <c r="CW314" i="97" s="1"/>
  <c r="CW315" i="97" s="1"/>
  <c r="N34" i="76"/>
  <c r="N46" i="76" s="1"/>
  <c r="Q34" i="76"/>
  <c r="Q46" i="76" s="1"/>
  <c r="CV314" i="97" s="1"/>
  <c r="CV315" i="97" s="1"/>
  <c r="P34" i="76"/>
  <c r="P46" i="76" s="1"/>
  <c r="CU314" i="97" s="1"/>
  <c r="CU315" i="97" s="1"/>
  <c r="R16" i="76"/>
  <c r="R18" i="76" s="1"/>
  <c r="R20" i="76" s="1"/>
  <c r="R44" i="76" s="1"/>
  <c r="CW444" i="97" s="1"/>
  <c r="CW445" i="97" s="1"/>
  <c r="Q16" i="76"/>
  <c r="Q18" i="76" s="1"/>
  <c r="Q20" i="76" s="1"/>
  <c r="Q44" i="76" s="1"/>
  <c r="CV444" i="97" s="1"/>
  <c r="CV445" i="97" s="1"/>
  <c r="P16" i="76"/>
  <c r="P18" i="76" s="1"/>
  <c r="P20" i="76" s="1"/>
  <c r="P44" i="76" s="1"/>
  <c r="P6" i="75"/>
  <c r="O6" i="75"/>
  <c r="Q6" i="75" s="1"/>
  <c r="R6" i="75" s="1"/>
  <c r="R18" i="75"/>
  <c r="R20" i="75" s="1"/>
  <c r="R44" i="75" s="1"/>
  <c r="CW435" i="97" s="1"/>
  <c r="CW436" i="97" s="1"/>
  <c r="Q44" i="75"/>
  <c r="CV435" i="97" s="1"/>
  <c r="CV436" i="97" s="1"/>
  <c r="Q48" i="75"/>
  <c r="CV379" i="97" s="1"/>
  <c r="CV380" i="97" s="1"/>
  <c r="J34" i="75"/>
  <c r="J46" i="75" s="1"/>
  <c r="O48" i="75"/>
  <c r="CU379" i="97" s="1"/>
  <c r="CU380" i="97" s="1"/>
  <c r="O34" i="75"/>
  <c r="O46" i="75" s="1"/>
  <c r="M34" i="75"/>
  <c r="M46" i="75" s="1"/>
  <c r="CS305" i="97" s="1"/>
  <c r="R34" i="75"/>
  <c r="R46" i="75" s="1"/>
  <c r="CW305" i="97" s="1"/>
  <c r="CW306" i="97" s="1"/>
  <c r="N34" i="75"/>
  <c r="N46" i="75" s="1"/>
  <c r="Q34" i="75"/>
  <c r="Q46" i="75" s="1"/>
  <c r="CV305" i="97" s="1"/>
  <c r="CV306" i="97" s="1"/>
  <c r="P34" i="75"/>
  <c r="P46" i="75" s="1"/>
  <c r="CU305" i="97" s="1"/>
  <c r="CU306" i="97" s="1"/>
  <c r="O16" i="75"/>
  <c r="O18" i="75" s="1"/>
  <c r="O20" i="75" s="1"/>
  <c r="O44" i="75" s="1"/>
  <c r="CU435" i="97" s="1"/>
  <c r="CU436" i="97" s="1"/>
  <c r="K16" i="75"/>
  <c r="K18" i="75" s="1"/>
  <c r="K20" i="75" s="1"/>
  <c r="K44" i="75" s="1"/>
  <c r="G16" i="75"/>
  <c r="G18" i="75" s="1"/>
  <c r="G20" i="75" s="1"/>
  <c r="G44" i="75" s="1"/>
  <c r="C16" i="75"/>
  <c r="C18" i="75" s="1"/>
  <c r="C20" i="75" s="1"/>
  <c r="C44" i="75" s="1"/>
  <c r="N16" i="75"/>
  <c r="N18" i="75" s="1"/>
  <c r="N20" i="75" s="1"/>
  <c r="N44" i="75" s="1"/>
  <c r="J16" i="75"/>
  <c r="J18" i="75" s="1"/>
  <c r="J20" i="75" s="1"/>
  <c r="J44" i="75" s="1"/>
  <c r="F16" i="75"/>
  <c r="F18" i="75" s="1"/>
  <c r="F20" i="75" s="1"/>
  <c r="F44" i="75" s="1"/>
  <c r="H16" i="75"/>
  <c r="H18" i="75" s="1"/>
  <c r="H20" i="75" s="1"/>
  <c r="H44" i="75" s="1"/>
  <c r="L16" i="75"/>
  <c r="L18" i="75" s="1"/>
  <c r="L20" i="75" s="1"/>
  <c r="L44" i="75" s="1"/>
  <c r="CS435" i="97" s="1"/>
  <c r="CS436" i="97" s="1"/>
  <c r="I16" i="75"/>
  <c r="I18" i="75" s="1"/>
  <c r="I20" i="75" s="1"/>
  <c r="I44" i="75" s="1"/>
  <c r="M16" i="75"/>
  <c r="M18" i="75" s="1"/>
  <c r="M20" i="75" s="1"/>
  <c r="M44" i="75" s="1"/>
  <c r="E16" i="75"/>
  <c r="E18" i="75" s="1"/>
  <c r="E20" i="75" s="1"/>
  <c r="E44" i="75" s="1"/>
  <c r="D16" i="75"/>
  <c r="D18" i="75" s="1"/>
  <c r="D20" i="75" s="1"/>
  <c r="D44" i="75" s="1"/>
  <c r="I20" i="73"/>
  <c r="I22" i="73" s="1"/>
  <c r="I46" i="73" s="1"/>
  <c r="P6" i="73"/>
  <c r="O6" i="73"/>
  <c r="Q6" i="73" s="1"/>
  <c r="R6" i="73" s="1"/>
  <c r="K20" i="73"/>
  <c r="K22" i="73" s="1"/>
  <c r="K46" i="73" s="1"/>
  <c r="G20" i="73"/>
  <c r="G22" i="73" s="1"/>
  <c r="G46" i="73" s="1"/>
  <c r="N48" i="73"/>
  <c r="P36" i="73"/>
  <c r="P48" i="73" s="1"/>
  <c r="O46" i="73"/>
  <c r="D46" i="73"/>
  <c r="H36" i="73"/>
  <c r="H48" i="73" s="1"/>
  <c r="R48" i="73"/>
  <c r="CW72" i="97" s="1"/>
  <c r="CW73" i="97" s="1"/>
  <c r="Q36" i="73"/>
  <c r="Q48" i="73" s="1"/>
  <c r="CV72" i="97" s="1"/>
  <c r="CV73" i="97" s="1"/>
  <c r="J36" i="73"/>
  <c r="J48" i="73" s="1"/>
  <c r="O36" i="73"/>
  <c r="O48" i="73" s="1"/>
  <c r="CU72" i="97" s="1"/>
  <c r="CU73" i="97" s="1"/>
  <c r="F46" i="73"/>
  <c r="E20" i="73"/>
  <c r="E22" i="73" s="1"/>
  <c r="E46" i="73" s="1"/>
  <c r="C20" i="73"/>
  <c r="C22" i="73" s="1"/>
  <c r="L48" i="73"/>
  <c r="CS72" i="97" s="1"/>
  <c r="J20" i="73"/>
  <c r="J22" i="73" s="1"/>
  <c r="J46" i="73" s="1"/>
  <c r="P18" i="73"/>
  <c r="P20" i="73" s="1"/>
  <c r="P22" i="73" s="1"/>
  <c r="P46" i="73" s="1"/>
  <c r="CU207" i="97" s="1"/>
  <c r="CU208" i="97" s="1"/>
  <c r="R18" i="73"/>
  <c r="R20" i="73" s="1"/>
  <c r="R22" i="73" s="1"/>
  <c r="R46" i="73" s="1"/>
  <c r="CW207" i="97" s="1"/>
  <c r="CW208" i="97" s="1"/>
  <c r="Q18" i="73"/>
  <c r="Q20" i="73" s="1"/>
  <c r="Q22" i="73" s="1"/>
  <c r="Q46" i="73" s="1"/>
  <c r="CV207" i="97" s="1"/>
  <c r="CV208" i="97" s="1"/>
  <c r="E48" i="73"/>
  <c r="R50" i="73"/>
  <c r="CW141" i="97" s="1"/>
  <c r="CW142" i="97" s="1"/>
  <c r="H46" i="73"/>
  <c r="O6" i="72"/>
  <c r="Q6" i="72" s="1"/>
  <c r="R6" i="72" s="1"/>
  <c r="P6" i="72"/>
  <c r="I20" i="72"/>
  <c r="I22" i="72" s="1"/>
  <c r="I46" i="72" s="1"/>
  <c r="R20" i="72"/>
  <c r="R22" i="72" s="1"/>
  <c r="R46" i="72" s="1"/>
  <c r="CW197" i="97" s="1"/>
  <c r="CW198" i="97" s="1"/>
  <c r="F20" i="72"/>
  <c r="F22" i="72" s="1"/>
  <c r="F46" i="72" s="1"/>
  <c r="H48" i="72"/>
  <c r="D48" i="72"/>
  <c r="E20" i="72"/>
  <c r="E22" i="72" s="1"/>
  <c r="E46" i="72" s="1"/>
  <c r="N46" i="72"/>
  <c r="F48" i="72"/>
  <c r="J36" i="72"/>
  <c r="J48" i="72" s="1"/>
  <c r="I36" i="72"/>
  <c r="I48" i="72" s="1"/>
  <c r="D20" i="72"/>
  <c r="D22" i="72" s="1"/>
  <c r="D46" i="72" s="1"/>
  <c r="P20" i="72"/>
  <c r="P22" i="72" s="1"/>
  <c r="P46" i="72" s="1"/>
  <c r="CU197" i="97" s="1"/>
  <c r="CU198" i="97" s="1"/>
  <c r="O50" i="72"/>
  <c r="CU131" i="97" s="1"/>
  <c r="CU132" i="97" s="1"/>
  <c r="R50" i="72"/>
  <c r="CW131" i="97" s="1"/>
  <c r="CW132" i="97" s="1"/>
  <c r="O20" i="72"/>
  <c r="O22" i="72" s="1"/>
  <c r="O46" i="72" s="1"/>
  <c r="O36" i="72"/>
  <c r="O48" i="72" s="1"/>
  <c r="M36" i="72"/>
  <c r="M48" i="72" s="1"/>
  <c r="CS62" i="97" s="1"/>
  <c r="R36" i="72"/>
  <c r="R48" i="72" s="1"/>
  <c r="CW62" i="97" s="1"/>
  <c r="CW63" i="97" s="1"/>
  <c r="N36" i="72"/>
  <c r="N48" i="72" s="1"/>
  <c r="Q36" i="72"/>
  <c r="Q48" i="72" s="1"/>
  <c r="CV62" i="97" s="1"/>
  <c r="CV63" i="97" s="1"/>
  <c r="P36" i="72"/>
  <c r="P48" i="72" s="1"/>
  <c r="C20" i="72"/>
  <c r="C22" i="72" s="1"/>
  <c r="Q20" i="72"/>
  <c r="Q22" i="72" s="1"/>
  <c r="Q46" i="72" s="1"/>
  <c r="CV197" i="97" s="1"/>
  <c r="CV198" i="97" s="1"/>
  <c r="H20" i="72"/>
  <c r="H22" i="72" s="1"/>
  <c r="H46" i="72" s="1"/>
  <c r="N50" i="72"/>
  <c r="P50" i="72"/>
  <c r="J20" i="72"/>
  <c r="J22" i="72" s="1"/>
  <c r="J46" i="72" s="1"/>
  <c r="O6" i="71"/>
  <c r="Q6" i="71" s="1"/>
  <c r="R6" i="71" s="1"/>
  <c r="P6" i="71"/>
  <c r="E48" i="71"/>
  <c r="D48" i="71"/>
  <c r="L48" i="71"/>
  <c r="R20" i="71"/>
  <c r="R22" i="71" s="1"/>
  <c r="R46" i="71" s="1"/>
  <c r="CW188" i="97" s="1"/>
  <c r="CW189" i="97" s="1"/>
  <c r="O36" i="71"/>
  <c r="O48" i="71" s="1"/>
  <c r="M36" i="71"/>
  <c r="M48" i="71" s="1"/>
  <c r="R36" i="71"/>
  <c r="R48" i="71" s="1"/>
  <c r="CW53" i="97" s="1"/>
  <c r="CW54" i="97" s="1"/>
  <c r="N36" i="71"/>
  <c r="N48" i="71" s="1"/>
  <c r="Q36" i="71"/>
  <c r="Q48" i="71" s="1"/>
  <c r="CV53" i="97" s="1"/>
  <c r="CV54" i="97" s="1"/>
  <c r="P36" i="71"/>
  <c r="P48" i="71" s="1"/>
  <c r="J36" i="71"/>
  <c r="J48" i="71" s="1"/>
  <c r="O18" i="71"/>
  <c r="K18" i="71"/>
  <c r="K20" i="71" s="1"/>
  <c r="K22" i="71" s="1"/>
  <c r="K46" i="71" s="1"/>
  <c r="G18" i="71"/>
  <c r="G20" i="71" s="1"/>
  <c r="G22" i="71" s="1"/>
  <c r="G46" i="71" s="1"/>
  <c r="C18" i="71"/>
  <c r="C20" i="71" s="1"/>
  <c r="C22" i="71" s="1"/>
  <c r="N18" i="71"/>
  <c r="N20" i="71" s="1"/>
  <c r="N22" i="71" s="1"/>
  <c r="N46" i="71" s="1"/>
  <c r="J18" i="71"/>
  <c r="F18" i="71"/>
  <c r="F20" i="71" s="1"/>
  <c r="F22" i="71" s="1"/>
  <c r="F46" i="71" s="1"/>
  <c r="M18" i="71"/>
  <c r="M20" i="71" s="1"/>
  <c r="M22" i="71" s="1"/>
  <c r="M46" i="71" s="1"/>
  <c r="I18" i="71"/>
  <c r="I20" i="71" s="1"/>
  <c r="I22" i="71" s="1"/>
  <c r="I46" i="71" s="1"/>
  <c r="E18" i="71"/>
  <c r="E20" i="71" s="1"/>
  <c r="E22" i="71" s="1"/>
  <c r="E46" i="71" s="1"/>
  <c r="D18" i="71"/>
  <c r="D20" i="71" s="1"/>
  <c r="D22" i="71" s="1"/>
  <c r="D46" i="71" s="1"/>
  <c r="H18" i="71"/>
  <c r="H20" i="71" s="1"/>
  <c r="H22" i="71" s="1"/>
  <c r="H46" i="71" s="1"/>
  <c r="L18" i="71"/>
  <c r="L20" i="71" s="1"/>
  <c r="L22" i="71" s="1"/>
  <c r="L46" i="71" s="1"/>
  <c r="O50" i="71"/>
  <c r="I36" i="71"/>
  <c r="I48" i="71" s="1"/>
  <c r="R50" i="71"/>
  <c r="CW121" i="97" s="1"/>
  <c r="CW122" i="97" s="1"/>
  <c r="O20" i="71"/>
  <c r="O22" i="71" s="1"/>
  <c r="O46" i="71" s="1"/>
  <c r="J20" i="71"/>
  <c r="J22" i="71" s="1"/>
  <c r="J46" i="71" s="1"/>
  <c r="P6" i="70"/>
  <c r="O6" i="70"/>
  <c r="Q6" i="70" s="1"/>
  <c r="R6" i="70" s="1"/>
  <c r="P20" i="70"/>
  <c r="P22" i="70" s="1"/>
  <c r="P46" i="70" s="1"/>
  <c r="CU179" i="97" s="1"/>
  <c r="CU180" i="97" s="1"/>
  <c r="L48" i="70"/>
  <c r="R46" i="70"/>
  <c r="CW179" i="97" s="1"/>
  <c r="CW180" i="97" s="1"/>
  <c r="H48" i="70"/>
  <c r="F48" i="70"/>
  <c r="J36" i="70"/>
  <c r="J48" i="70" s="1"/>
  <c r="D48" i="70"/>
  <c r="G48" i="70"/>
  <c r="N50" i="70"/>
  <c r="P50" i="70"/>
  <c r="O18" i="70"/>
  <c r="O20" i="70" s="1"/>
  <c r="O22" i="70" s="1"/>
  <c r="O46" i="70" s="1"/>
  <c r="K18" i="70"/>
  <c r="G18" i="70"/>
  <c r="G20" i="70" s="1"/>
  <c r="G22" i="70" s="1"/>
  <c r="G46" i="70" s="1"/>
  <c r="C18" i="70"/>
  <c r="C20" i="70" s="1"/>
  <c r="C22" i="70" s="1"/>
  <c r="C46" i="70" s="1"/>
  <c r="N18" i="70"/>
  <c r="N20" i="70" s="1"/>
  <c r="N22" i="70" s="1"/>
  <c r="N46" i="70" s="1"/>
  <c r="J18" i="70"/>
  <c r="F18" i="70"/>
  <c r="M18" i="70"/>
  <c r="M20" i="70" s="1"/>
  <c r="M22" i="70" s="1"/>
  <c r="M46" i="70" s="1"/>
  <c r="I18" i="70"/>
  <c r="I20" i="70" s="1"/>
  <c r="I22" i="70" s="1"/>
  <c r="I46" i="70" s="1"/>
  <c r="E18" i="70"/>
  <c r="D18" i="70"/>
  <c r="D20" i="70" s="1"/>
  <c r="D22" i="70" s="1"/>
  <c r="D46" i="70" s="1"/>
  <c r="H18" i="70"/>
  <c r="H20" i="70" s="1"/>
  <c r="H22" i="70" s="1"/>
  <c r="H46" i="70" s="1"/>
  <c r="L18" i="70"/>
  <c r="L20" i="70" s="1"/>
  <c r="L22" i="70" s="1"/>
  <c r="L46" i="70" s="1"/>
  <c r="CS179" i="97" s="1"/>
  <c r="CS180" i="97" s="1"/>
  <c r="J20" i="70"/>
  <c r="J22" i="70" s="1"/>
  <c r="J46" i="70" s="1"/>
  <c r="F20" i="70"/>
  <c r="F22" i="70" s="1"/>
  <c r="F46" i="70" s="1"/>
  <c r="R50" i="70"/>
  <c r="CW111" i="97" s="1"/>
  <c r="CW112" i="97" s="1"/>
  <c r="O36" i="70"/>
  <c r="O48" i="70" s="1"/>
  <c r="CU43" i="97" s="1"/>
  <c r="CU44" i="97" s="1"/>
  <c r="M36" i="70"/>
  <c r="M48" i="70" s="1"/>
  <c r="R36" i="70"/>
  <c r="R48" i="70" s="1"/>
  <c r="CW43" i="97" s="1"/>
  <c r="CW44" i="97" s="1"/>
  <c r="N36" i="70"/>
  <c r="N48" i="70" s="1"/>
  <c r="Q36" i="70"/>
  <c r="Q48" i="70" s="1"/>
  <c r="CV43" i="97" s="1"/>
  <c r="CV44" i="97" s="1"/>
  <c r="P36" i="70"/>
  <c r="P48" i="70" s="1"/>
  <c r="E48" i="70"/>
  <c r="I36" i="70"/>
  <c r="I48" i="70" s="1"/>
  <c r="K20" i="70"/>
  <c r="K22" i="70" s="1"/>
  <c r="K46" i="70" s="1"/>
  <c r="E20" i="70"/>
  <c r="E22" i="70" s="1"/>
  <c r="E46" i="70" s="1"/>
  <c r="O50" i="70"/>
  <c r="CU111" i="97" s="1"/>
  <c r="CU112" i="97" s="1"/>
  <c r="O6" i="69"/>
  <c r="Q6" i="69" s="1"/>
  <c r="R6" i="69" s="1"/>
  <c r="P6" i="69"/>
  <c r="L48" i="69"/>
  <c r="CS33" i="97" s="1"/>
  <c r="I36" i="69"/>
  <c r="K36" i="69"/>
  <c r="K48" i="69" s="1"/>
  <c r="E48" i="69"/>
  <c r="H48" i="69"/>
  <c r="D48" i="69"/>
  <c r="O36" i="69"/>
  <c r="O48" i="69" s="1"/>
  <c r="M36" i="69"/>
  <c r="M48" i="69" s="1"/>
  <c r="R36" i="69"/>
  <c r="R48" i="69" s="1"/>
  <c r="CW33" i="97" s="1"/>
  <c r="CW34" i="97" s="1"/>
  <c r="N36" i="69"/>
  <c r="N48" i="69" s="1"/>
  <c r="Q36" i="69"/>
  <c r="Q48" i="69" s="1"/>
  <c r="CV33" i="97" s="1"/>
  <c r="CV34" i="97" s="1"/>
  <c r="P36" i="69"/>
  <c r="P48" i="69" s="1"/>
  <c r="J36" i="69"/>
  <c r="J48" i="69" s="1"/>
  <c r="N50" i="69"/>
  <c r="R18" i="69"/>
  <c r="R20" i="69" s="1"/>
  <c r="R22" i="69" s="1"/>
  <c r="R46" i="69" s="1"/>
  <c r="CW170" i="97" s="1"/>
  <c r="CW171" i="97" s="1"/>
  <c r="Q18" i="69"/>
  <c r="Q20" i="69" s="1"/>
  <c r="Q22" i="69" s="1"/>
  <c r="Q46" i="69" s="1"/>
  <c r="CV170" i="97" s="1"/>
  <c r="CV171" i="97" s="1"/>
  <c r="P18" i="69"/>
  <c r="P20" i="69" s="1"/>
  <c r="P22" i="69" s="1"/>
  <c r="P46" i="69" s="1"/>
  <c r="R50" i="69"/>
  <c r="CW101" i="97" s="1"/>
  <c r="CW102" i="97" s="1"/>
  <c r="I48" i="69"/>
  <c r="O18" i="69"/>
  <c r="O20" i="69" s="1"/>
  <c r="O22" i="69" s="1"/>
  <c r="O46" i="69" s="1"/>
  <c r="K18" i="69"/>
  <c r="K20" i="69" s="1"/>
  <c r="K22" i="69" s="1"/>
  <c r="K46" i="69" s="1"/>
  <c r="G18" i="69"/>
  <c r="G20" i="69" s="1"/>
  <c r="G22" i="69" s="1"/>
  <c r="G46" i="69" s="1"/>
  <c r="C18" i="69"/>
  <c r="C20" i="69" s="1"/>
  <c r="C22" i="69" s="1"/>
  <c r="C46" i="69" s="1"/>
  <c r="N18" i="69"/>
  <c r="N20" i="69" s="1"/>
  <c r="N22" i="69" s="1"/>
  <c r="N46" i="69" s="1"/>
  <c r="J18" i="69"/>
  <c r="J20" i="69" s="1"/>
  <c r="J22" i="69" s="1"/>
  <c r="J46" i="69" s="1"/>
  <c r="F18" i="69"/>
  <c r="F20" i="69" s="1"/>
  <c r="F22" i="69" s="1"/>
  <c r="F46" i="69" s="1"/>
  <c r="M18" i="69"/>
  <c r="M20" i="69" s="1"/>
  <c r="M22" i="69" s="1"/>
  <c r="M46" i="69" s="1"/>
  <c r="I18" i="69"/>
  <c r="I20" i="69" s="1"/>
  <c r="I22" i="69" s="1"/>
  <c r="I46" i="69" s="1"/>
  <c r="E18" i="69"/>
  <c r="E20" i="69" s="1"/>
  <c r="E22" i="69" s="1"/>
  <c r="E46" i="69" s="1"/>
  <c r="L18" i="69"/>
  <c r="L20" i="69" s="1"/>
  <c r="L22" i="69" s="1"/>
  <c r="L46" i="69" s="1"/>
  <c r="CS170" i="97" s="1"/>
  <c r="CS171" i="97" s="1"/>
  <c r="H18" i="69"/>
  <c r="H20" i="69" s="1"/>
  <c r="H22" i="69" s="1"/>
  <c r="H46" i="69" s="1"/>
  <c r="D18" i="69"/>
  <c r="D20" i="69" s="1"/>
  <c r="D22" i="69" s="1"/>
  <c r="D46" i="69" s="1"/>
  <c r="P50" i="69"/>
  <c r="Q50" i="69"/>
  <c r="CV101" i="97" s="1"/>
  <c r="CV102" i="97" s="1"/>
  <c r="F14" i="68"/>
  <c r="N14" i="68"/>
  <c r="L36" i="68"/>
  <c r="G14" i="68"/>
  <c r="O14" i="68"/>
  <c r="G36" i="68"/>
  <c r="D48" i="68"/>
  <c r="C36" i="68"/>
  <c r="C48" i="68" s="1"/>
  <c r="M6" i="68"/>
  <c r="N6" i="68" s="1"/>
  <c r="L6" i="68"/>
  <c r="P36" i="68"/>
  <c r="R18" i="68"/>
  <c r="P18" i="68"/>
  <c r="Q18" i="68"/>
  <c r="M50" i="68"/>
  <c r="CS91" i="97" s="1"/>
  <c r="P38" i="68"/>
  <c r="O38" i="68"/>
  <c r="Q38" i="68"/>
  <c r="N38" i="68"/>
  <c r="R38" i="68"/>
  <c r="I14" i="68"/>
  <c r="E14" i="68"/>
  <c r="L14" i="68"/>
  <c r="H14" i="68"/>
  <c r="D14" i="68"/>
  <c r="J14" i="68"/>
  <c r="P14" i="68"/>
  <c r="E36" i="68"/>
  <c r="E48" i="68" s="1"/>
  <c r="I36" i="68"/>
  <c r="M36" i="68"/>
  <c r="M48" i="68" s="1"/>
  <c r="K36" i="68"/>
  <c r="K48" i="68" s="1"/>
  <c r="F36" i="68"/>
  <c r="F48" i="68" s="1"/>
  <c r="CU352" i="97" l="1"/>
  <c r="CU353" i="97" s="1"/>
  <c r="CU480" i="97"/>
  <c r="CU481" i="97" s="1"/>
  <c r="CU463" i="97"/>
  <c r="CU464" i="97" s="1"/>
  <c r="CS333" i="97"/>
  <c r="CU333" i="97"/>
  <c r="CU334" i="97" s="1"/>
  <c r="N41" i="102"/>
  <c r="CP463" i="97"/>
  <c r="CP464" i="97" s="1"/>
  <c r="CU444" i="97"/>
  <c r="CU445" i="97" s="1"/>
  <c r="CS444" i="97"/>
  <c r="CS445" i="97" s="1"/>
  <c r="CU62" i="97"/>
  <c r="CU63" i="97" s="1"/>
  <c r="CS188" i="97"/>
  <c r="CS189" i="97" s="1"/>
  <c r="CS53" i="97"/>
  <c r="CS43" i="97"/>
  <c r="CS472" i="97"/>
  <c r="CS473" i="97" s="1"/>
  <c r="CU343" i="97"/>
  <c r="CU344" i="97" s="1"/>
  <c r="CP569" i="97"/>
  <c r="CL366" i="97"/>
  <c r="CL371" i="97" s="1"/>
  <c r="CV343" i="97"/>
  <c r="CV344" i="97" s="1"/>
  <c r="CW344" i="97"/>
  <c r="CN404" i="97"/>
  <c r="CN410" i="97" s="1"/>
  <c r="CN301" i="97"/>
  <c r="CN307" i="97" s="1"/>
  <c r="CN477" i="97"/>
  <c r="CN482" i="97" s="1"/>
  <c r="CN458" i="97"/>
  <c r="CN465" i="97" s="1"/>
  <c r="CN279" i="97"/>
  <c r="CN288" i="97" s="1"/>
  <c r="CN384" i="97"/>
  <c r="CN391" i="97" s="1"/>
  <c r="CN560" i="97"/>
  <c r="CN565" i="97" s="1"/>
  <c r="CN552" i="97"/>
  <c r="CN557" i="97" s="1"/>
  <c r="CN268" i="97"/>
  <c r="CN276" i="97" s="1"/>
  <c r="CM193" i="97"/>
  <c r="CM199" i="97" s="1"/>
  <c r="CN86" i="97"/>
  <c r="CN93" i="97" s="1"/>
  <c r="CN510" i="97"/>
  <c r="CN515" i="97" s="1"/>
  <c r="CN319" i="97"/>
  <c r="CN325" i="97" s="1"/>
  <c r="CN212" i="97"/>
  <c r="CN217" i="97" s="1"/>
  <c r="CM58" i="97"/>
  <c r="CM64" i="97" s="1"/>
  <c r="CN394" i="97"/>
  <c r="CN401" i="97" s="1"/>
  <c r="CN535" i="97"/>
  <c r="CN541" i="97" s="1"/>
  <c r="CN485" i="97"/>
  <c r="CN491" i="97" s="1"/>
  <c r="CN126" i="97"/>
  <c r="CN133" i="97" s="1"/>
  <c r="CN96" i="97"/>
  <c r="CN103" i="97" s="1"/>
  <c r="CN175" i="97"/>
  <c r="CN181" i="97" s="1"/>
  <c r="CN136" i="97"/>
  <c r="CN143" i="97" s="1"/>
  <c r="CN431" i="97"/>
  <c r="CN437" i="97" s="1"/>
  <c r="CN440" i="97"/>
  <c r="CN446" i="97" s="1"/>
  <c r="CN422" i="97"/>
  <c r="CN428" i="97" s="1"/>
  <c r="CN328" i="97"/>
  <c r="CN335" i="97" s="1"/>
  <c r="CN502" i="97"/>
  <c r="CN507" i="97" s="1"/>
  <c r="CN241" i="97"/>
  <c r="CN247" i="97" s="1"/>
  <c r="CN67" i="97"/>
  <c r="CN74" i="97" s="1"/>
  <c r="CN48" i="97"/>
  <c r="CN55" i="97" s="1"/>
  <c r="CN526" i="97"/>
  <c r="CN532" i="97" s="1"/>
  <c r="CM250" i="97"/>
  <c r="CM256" i="97" s="1"/>
  <c r="CN202" i="97"/>
  <c r="CN209" i="97" s="1"/>
  <c r="CN184" i="97"/>
  <c r="CN190" i="97" s="1"/>
  <c r="CN166" i="97"/>
  <c r="CN172" i="97" s="1"/>
  <c r="CN77" i="97"/>
  <c r="CN83" i="97" s="1"/>
  <c r="CN338" i="97"/>
  <c r="CN345" i="97" s="1"/>
  <c r="CN259" i="97"/>
  <c r="CN265" i="97" s="1"/>
  <c r="CN518" i="97"/>
  <c r="CN523" i="97" s="1"/>
  <c r="CN348" i="97"/>
  <c r="CN354" i="97" s="1"/>
  <c r="CN146" i="97"/>
  <c r="CN152" i="97" s="1"/>
  <c r="CN38" i="97"/>
  <c r="CN45" i="97" s="1"/>
  <c r="CN468" i="97"/>
  <c r="CN474" i="97" s="1"/>
  <c r="CN310" i="97"/>
  <c r="CN316" i="97" s="1"/>
  <c r="I35" i="97"/>
  <c r="CN106" i="97"/>
  <c r="CN113" i="97" s="1"/>
  <c r="CN357" i="97"/>
  <c r="CN363" i="97" s="1"/>
  <c r="CN291" i="97"/>
  <c r="CN297" i="97" s="1"/>
  <c r="CL9" i="97"/>
  <c r="CN494" i="97"/>
  <c r="CN499" i="97" s="1"/>
  <c r="CN220" i="97"/>
  <c r="CN227" i="97" s="1"/>
  <c r="CN116" i="97"/>
  <c r="CN123" i="97" s="1"/>
  <c r="G549" i="97"/>
  <c r="G568" i="97"/>
  <c r="CN413" i="97"/>
  <c r="CN419" i="97" s="1"/>
  <c r="CN374" i="97"/>
  <c r="CN381" i="97" s="1"/>
  <c r="CN449" i="97"/>
  <c r="CN455" i="97" s="1"/>
  <c r="R16" i="93"/>
  <c r="R18" i="93" s="1"/>
  <c r="R20" i="93" s="1"/>
  <c r="R44" i="93" s="1"/>
  <c r="CW472" i="97" s="1"/>
  <c r="CW473" i="97" s="1"/>
  <c r="Q16" i="93"/>
  <c r="Q18" i="93" s="1"/>
  <c r="Q20" i="93" s="1"/>
  <c r="Q44" i="93" s="1"/>
  <c r="CV472" i="97" s="1"/>
  <c r="CV473" i="97" s="1"/>
  <c r="P16" i="93"/>
  <c r="P18" i="93" s="1"/>
  <c r="P20" i="93" s="1"/>
  <c r="P44" i="93" s="1"/>
  <c r="CU472" i="97" s="1"/>
  <c r="CU473" i="97" s="1"/>
  <c r="C46" i="71"/>
  <c r="C26" i="71"/>
  <c r="C40" i="71"/>
  <c r="C46" i="73"/>
  <c r="C40" i="73"/>
  <c r="C26" i="73"/>
  <c r="C46" i="72"/>
  <c r="C40" i="72"/>
  <c r="C26" i="72"/>
  <c r="P48" i="68"/>
  <c r="O36" i="68"/>
  <c r="O48" i="68" s="1"/>
  <c r="CU13" i="97" s="1"/>
  <c r="CU14" i="97" s="1"/>
  <c r="H36" i="68"/>
  <c r="H48" i="68" s="1"/>
  <c r="L48" i="68"/>
  <c r="CS13" i="97" s="1"/>
  <c r="Q46" i="68"/>
  <c r="CV150" i="97" s="1"/>
  <c r="CV151" i="97" s="1"/>
  <c r="G48" i="68"/>
  <c r="P50" i="68"/>
  <c r="R46" i="68"/>
  <c r="CW150" i="97" s="1"/>
  <c r="CW151" i="97" s="1"/>
  <c r="P20" i="68"/>
  <c r="P22" i="68" s="1"/>
  <c r="P46" i="68" s="1"/>
  <c r="Q50" i="68"/>
  <c r="CV91" i="97" s="1"/>
  <c r="CV92" i="97" s="1"/>
  <c r="I48" i="68"/>
  <c r="R50" i="68"/>
  <c r="CW91" i="97" s="1"/>
  <c r="CW92" i="97" s="1"/>
  <c r="R48" i="68"/>
  <c r="CW13" i="97" s="1"/>
  <c r="CW14" i="97" s="1"/>
  <c r="O18" i="68"/>
  <c r="O20" i="68" s="1"/>
  <c r="O22" i="68" s="1"/>
  <c r="O46" i="68" s="1"/>
  <c r="K18" i="68"/>
  <c r="K20" i="68" s="1"/>
  <c r="K22" i="68" s="1"/>
  <c r="K46" i="68" s="1"/>
  <c r="G18" i="68"/>
  <c r="G20" i="68" s="1"/>
  <c r="G22" i="68" s="1"/>
  <c r="G46" i="68" s="1"/>
  <c r="C18" i="68"/>
  <c r="C20" i="68" s="1"/>
  <c r="C22" i="68" s="1"/>
  <c r="C46" i="68" s="1"/>
  <c r="N18" i="68"/>
  <c r="N20" i="68" s="1"/>
  <c r="N22" i="68" s="1"/>
  <c r="N46" i="68" s="1"/>
  <c r="J18" i="68"/>
  <c r="J20" i="68" s="1"/>
  <c r="J22" i="68" s="1"/>
  <c r="J46" i="68" s="1"/>
  <c r="F18" i="68"/>
  <c r="F20" i="68" s="1"/>
  <c r="F22" i="68" s="1"/>
  <c r="F46" i="68" s="1"/>
  <c r="L18" i="68"/>
  <c r="L20" i="68" s="1"/>
  <c r="L22" i="68" s="1"/>
  <c r="L46" i="68" s="1"/>
  <c r="CS150" i="97" s="1"/>
  <c r="CS151" i="97" s="1"/>
  <c r="D18" i="68"/>
  <c r="D20" i="68" s="1"/>
  <c r="D22" i="68" s="1"/>
  <c r="D46" i="68" s="1"/>
  <c r="I18" i="68"/>
  <c r="I20" i="68" s="1"/>
  <c r="I22" i="68" s="1"/>
  <c r="I46" i="68" s="1"/>
  <c r="M18" i="68"/>
  <c r="M20" i="68" s="1"/>
  <c r="M22" i="68" s="1"/>
  <c r="M46" i="68" s="1"/>
  <c r="H18" i="68"/>
  <c r="H20" i="68" s="1"/>
  <c r="H22" i="68" s="1"/>
  <c r="H46" i="68" s="1"/>
  <c r="E18" i="68"/>
  <c r="E20" i="68" s="1"/>
  <c r="E22" i="68" s="1"/>
  <c r="E46" i="68" s="1"/>
  <c r="P6" i="68"/>
  <c r="O6" i="68"/>
  <c r="Q6" i="68" s="1"/>
  <c r="R6" i="68" s="1"/>
  <c r="N50" i="68"/>
  <c r="J36" i="68"/>
  <c r="J48" i="68" s="1"/>
  <c r="Q48" i="68"/>
  <c r="CV13" i="97" s="1"/>
  <c r="CV14" i="97" s="1"/>
  <c r="O50" i="68"/>
  <c r="CU91" i="97" s="1"/>
  <c r="CU92" i="97" s="1"/>
  <c r="N36" i="68"/>
  <c r="N48" i="68" s="1"/>
  <c r="M39" i="102" l="1"/>
  <c r="F18" i="88" s="1"/>
  <c r="L39" i="102"/>
  <c r="E18" i="88" s="1"/>
  <c r="P39" i="102"/>
  <c r="H18" i="88" s="1"/>
  <c r="Q39" i="102"/>
  <c r="I18" i="88" s="1"/>
  <c r="O39" i="102"/>
  <c r="G18" i="88" s="1"/>
  <c r="K39" i="102"/>
  <c r="D18" i="88" s="1"/>
  <c r="N43" i="102"/>
  <c r="Q41" i="102"/>
  <c r="M41" i="102"/>
  <c r="P41" i="102"/>
  <c r="L41" i="102"/>
  <c r="O41" i="102"/>
  <c r="K41" i="102"/>
  <c r="D39" i="102"/>
  <c r="F43" i="102"/>
  <c r="E39" i="102"/>
  <c r="I39" i="102"/>
  <c r="H39" i="102"/>
  <c r="G39" i="102"/>
  <c r="C39" i="102"/>
  <c r="D41" i="102"/>
  <c r="E20" i="31" s="1"/>
  <c r="H41" i="102"/>
  <c r="H20" i="31" s="1"/>
  <c r="I41" i="102"/>
  <c r="I20" i="31" s="1"/>
  <c r="E41" i="102"/>
  <c r="F20" i="31" s="1"/>
  <c r="G41" i="102"/>
  <c r="C41" i="102"/>
  <c r="D20" i="31" s="1"/>
  <c r="CU150" i="97"/>
  <c r="CU151" i="97" s="1"/>
  <c r="CU569" i="97"/>
  <c r="CM366" i="97"/>
  <c r="CM371" i="97" s="1"/>
  <c r="CL15" i="97"/>
  <c r="CO468" i="97"/>
  <c r="CO474" i="97" s="1"/>
  <c r="CO526" i="97"/>
  <c r="CO532" i="97" s="1"/>
  <c r="CO502" i="97"/>
  <c r="CO507" i="97" s="1"/>
  <c r="CO431" i="97"/>
  <c r="CO437" i="97" s="1"/>
  <c r="CO485" i="97"/>
  <c r="CO491" i="97" s="1"/>
  <c r="CO212" i="97"/>
  <c r="CO217" i="97" s="1"/>
  <c r="CO552" i="97"/>
  <c r="CO557" i="97" s="1"/>
  <c r="CO384" i="97"/>
  <c r="CO391" i="97" s="1"/>
  <c r="CO449" i="97"/>
  <c r="CO455" i="97" s="1"/>
  <c r="CO413" i="97"/>
  <c r="CO419" i="97" s="1"/>
  <c r="CO116" i="97"/>
  <c r="CO123" i="97" s="1"/>
  <c r="CO494" i="97"/>
  <c r="CO499" i="97" s="1"/>
  <c r="CO357" i="97"/>
  <c r="CO363" i="97" s="1"/>
  <c r="J28" i="97"/>
  <c r="I571" i="97"/>
  <c r="CO146" i="97"/>
  <c r="CO152" i="97" s="1"/>
  <c r="CO518" i="97"/>
  <c r="CO523" i="97" s="1"/>
  <c r="CO338" i="97"/>
  <c r="CO345" i="97" s="1"/>
  <c r="CO166" i="97"/>
  <c r="CO172" i="97" s="1"/>
  <c r="CO202" i="97"/>
  <c r="CO209" i="97" s="1"/>
  <c r="CO126" i="97"/>
  <c r="CO133" i="97" s="1"/>
  <c r="CO394" i="97"/>
  <c r="CO401" i="97" s="1"/>
  <c r="CO510" i="97"/>
  <c r="CO515" i="97" s="1"/>
  <c r="CN193" i="97"/>
  <c r="CN199" i="97" s="1"/>
  <c r="CO458" i="97"/>
  <c r="CO465" i="97" s="1"/>
  <c r="CO301" i="97"/>
  <c r="CO307" i="97" s="1"/>
  <c r="CO220" i="97"/>
  <c r="CO227" i="97" s="1"/>
  <c r="CO259" i="97"/>
  <c r="CO265" i="97" s="1"/>
  <c r="CO77" i="97"/>
  <c r="CO83" i="97" s="1"/>
  <c r="CO241" i="97"/>
  <c r="CO247" i="97" s="1"/>
  <c r="CO440" i="97"/>
  <c r="CO446" i="97" s="1"/>
  <c r="CO535" i="97"/>
  <c r="CO541" i="97" s="1"/>
  <c r="CO279" i="97"/>
  <c r="CO288" i="97" s="1"/>
  <c r="CO477" i="97"/>
  <c r="CO482" i="97" s="1"/>
  <c r="CO404" i="97"/>
  <c r="CO410" i="97" s="1"/>
  <c r="CO67" i="97"/>
  <c r="CO74" i="97" s="1"/>
  <c r="CO422" i="97"/>
  <c r="CO428" i="97" s="1"/>
  <c r="CO175" i="97"/>
  <c r="CO181" i="97" s="1"/>
  <c r="CO374" i="97"/>
  <c r="CO381" i="97" s="1"/>
  <c r="H544" i="97"/>
  <c r="G570" i="97"/>
  <c r="G572" i="97" s="1"/>
  <c r="CO291" i="97"/>
  <c r="CO297" i="97" s="1"/>
  <c r="CO106" i="97"/>
  <c r="CO113" i="97" s="1"/>
  <c r="CO310" i="97"/>
  <c r="CO316" i="97" s="1"/>
  <c r="CO38" i="97"/>
  <c r="CO45" i="97" s="1"/>
  <c r="CO348" i="97"/>
  <c r="CO354" i="97" s="1"/>
  <c r="CO184" i="97"/>
  <c r="CO190" i="97" s="1"/>
  <c r="CN250" i="97"/>
  <c r="CN256" i="97" s="1"/>
  <c r="CO48" i="97"/>
  <c r="CO55" i="97" s="1"/>
  <c r="CO328" i="97"/>
  <c r="CO335" i="97" s="1"/>
  <c r="CO136" i="97"/>
  <c r="CO143" i="97" s="1"/>
  <c r="CO96" i="97"/>
  <c r="CO103" i="97" s="1"/>
  <c r="CN58" i="97"/>
  <c r="CN64" i="97" s="1"/>
  <c r="CO319" i="97"/>
  <c r="CO325" i="97" s="1"/>
  <c r="CO86" i="97"/>
  <c r="CO93" i="97" s="1"/>
  <c r="CO268" i="97"/>
  <c r="CO276" i="97" s="1"/>
  <c r="CO560" i="97"/>
  <c r="CO565" i="97" s="1"/>
  <c r="D38" i="93"/>
  <c r="P43" i="102" l="1"/>
  <c r="H20" i="88"/>
  <c r="D20" i="88"/>
  <c r="K43" i="102"/>
  <c r="M43" i="102"/>
  <c r="F20" i="88"/>
  <c r="I20" i="88"/>
  <c r="Q43" i="102"/>
  <c r="G20" i="88"/>
  <c r="O43" i="102"/>
  <c r="L43" i="102"/>
  <c r="E20" i="88"/>
  <c r="D18" i="31"/>
  <c r="D24" i="31" s="1"/>
  <c r="C43" i="102"/>
  <c r="I18" i="31"/>
  <c r="I24" i="31" s="1"/>
  <c r="I43" i="102"/>
  <c r="E43" i="102"/>
  <c r="F18" i="31"/>
  <c r="F24" i="31" s="1"/>
  <c r="G43" i="102"/>
  <c r="G24" i="31"/>
  <c r="H43" i="102"/>
  <c r="H18" i="31"/>
  <c r="H24" i="31" s="1"/>
  <c r="D43" i="102"/>
  <c r="E18" i="31"/>
  <c r="E24" i="31" s="1"/>
  <c r="CN366" i="97"/>
  <c r="CN371" i="97" s="1"/>
  <c r="CP96" i="97"/>
  <c r="CP103" i="97" s="1"/>
  <c r="CP348" i="97"/>
  <c r="CP354" i="97" s="1"/>
  <c r="CP310" i="97"/>
  <c r="CP316" i="97" s="1"/>
  <c r="CP422" i="97"/>
  <c r="CP428" i="97" s="1"/>
  <c r="CP404" i="97"/>
  <c r="CP410" i="97" s="1"/>
  <c r="CP279" i="97"/>
  <c r="CP288" i="97" s="1"/>
  <c r="CP241" i="97"/>
  <c r="CP247" i="97" s="1"/>
  <c r="CP259" i="97"/>
  <c r="CP265" i="97" s="1"/>
  <c r="CP301" i="97"/>
  <c r="CP307" i="97" s="1"/>
  <c r="CP202" i="97"/>
  <c r="CP209" i="97" s="1"/>
  <c r="CP338" i="97"/>
  <c r="CP345" i="97" s="1"/>
  <c r="CP146" i="97"/>
  <c r="CP152" i="97" s="1"/>
  <c r="CP449" i="97"/>
  <c r="CP455" i="97" s="1"/>
  <c r="CP552" i="97"/>
  <c r="CP557" i="97" s="1"/>
  <c r="CP485" i="97"/>
  <c r="CP491" i="97" s="1"/>
  <c r="CP502" i="97"/>
  <c r="CP507" i="97" s="1"/>
  <c r="CP106" i="97"/>
  <c r="CP113" i="97" s="1"/>
  <c r="CP175" i="97"/>
  <c r="CP181" i="97" s="1"/>
  <c r="CP535" i="97"/>
  <c r="CP541" i="97" s="1"/>
  <c r="CP440" i="97"/>
  <c r="CP446" i="97" s="1"/>
  <c r="CP116" i="97"/>
  <c r="CP123" i="97" s="1"/>
  <c r="CP560" i="97"/>
  <c r="CP565" i="97" s="1"/>
  <c r="CO58" i="97"/>
  <c r="CO64" i="97" s="1"/>
  <c r="CP48" i="97"/>
  <c r="CP55" i="97" s="1"/>
  <c r="CP38" i="97"/>
  <c r="CP45" i="97" s="1"/>
  <c r="H549" i="97"/>
  <c r="H568" i="97"/>
  <c r="CP67" i="97"/>
  <c r="CP74" i="97" s="1"/>
  <c r="CP77" i="97"/>
  <c r="CP83" i="97" s="1"/>
  <c r="CP458" i="97"/>
  <c r="CP465" i="97" s="1"/>
  <c r="CP126" i="97"/>
  <c r="CP133" i="97" s="1"/>
  <c r="CP518" i="97"/>
  <c r="CP523" i="97" s="1"/>
  <c r="CP413" i="97"/>
  <c r="CP419" i="97" s="1"/>
  <c r="CO250" i="97"/>
  <c r="CO256" i="97" s="1"/>
  <c r="CP220" i="97"/>
  <c r="CP227" i="97" s="1"/>
  <c r="CP510" i="97"/>
  <c r="CP515" i="97" s="1"/>
  <c r="CP357" i="97"/>
  <c r="CP363" i="97" s="1"/>
  <c r="CP468" i="97"/>
  <c r="CP474" i="97" s="1"/>
  <c r="CP86" i="97"/>
  <c r="CP93" i="97" s="1"/>
  <c r="CP136" i="97"/>
  <c r="CP143" i="97" s="1"/>
  <c r="CP184" i="97"/>
  <c r="CP190" i="97" s="1"/>
  <c r="CP477" i="97"/>
  <c r="CP482" i="97" s="1"/>
  <c r="CP166" i="97"/>
  <c r="CP172" i="97" s="1"/>
  <c r="CP268" i="97"/>
  <c r="CP276" i="97" s="1"/>
  <c r="CP319" i="97"/>
  <c r="CP325" i="97" s="1"/>
  <c r="CP328" i="97"/>
  <c r="CP335" i="97" s="1"/>
  <c r="CP291" i="97"/>
  <c r="CP297" i="97" s="1"/>
  <c r="CP374" i="97"/>
  <c r="CP381" i="97" s="1"/>
  <c r="CO193" i="97"/>
  <c r="CO199" i="97" s="1"/>
  <c r="CP394" i="97"/>
  <c r="CP401" i="97" s="1"/>
  <c r="J35" i="97"/>
  <c r="CP494" i="97"/>
  <c r="CP499" i="97" s="1"/>
  <c r="CP384" i="97"/>
  <c r="CP391" i="97" s="1"/>
  <c r="CP212" i="97"/>
  <c r="CP217" i="97" s="1"/>
  <c r="CP431" i="97"/>
  <c r="CP437" i="97" s="1"/>
  <c r="CP526" i="97"/>
  <c r="CP532" i="97" s="1"/>
  <c r="CM9" i="97"/>
  <c r="D24" i="93"/>
  <c r="Q44" i="102" l="1"/>
  <c r="I44" i="102"/>
  <c r="CO366" i="97"/>
  <c r="CO371" i="97" s="1"/>
  <c r="CP250" i="97"/>
  <c r="CP256" i="97" s="1"/>
  <c r="CQ458" i="97"/>
  <c r="CQ465" i="97" s="1"/>
  <c r="CQ116" i="97"/>
  <c r="CQ123" i="97" s="1"/>
  <c r="CQ449" i="97"/>
  <c r="CQ455" i="97" s="1"/>
  <c r="CQ526" i="97"/>
  <c r="CQ532" i="97" s="1"/>
  <c r="CQ212" i="97"/>
  <c r="CQ217" i="97" s="1"/>
  <c r="CQ394" i="97"/>
  <c r="CQ401" i="97" s="1"/>
  <c r="CQ374" i="97"/>
  <c r="CQ381" i="97" s="1"/>
  <c r="CQ136" i="97"/>
  <c r="CQ143" i="97" s="1"/>
  <c r="CQ38" i="97"/>
  <c r="CQ45" i="97" s="1"/>
  <c r="CQ106" i="97"/>
  <c r="CQ113" i="97" s="1"/>
  <c r="CQ338" i="97"/>
  <c r="CQ345" i="97" s="1"/>
  <c r="CQ241" i="97"/>
  <c r="CQ247" i="97" s="1"/>
  <c r="CQ279" i="97"/>
  <c r="CQ288" i="97" s="1"/>
  <c r="CQ422" i="97"/>
  <c r="CQ428" i="97" s="1"/>
  <c r="CQ348" i="97"/>
  <c r="CQ354" i="97" s="1"/>
  <c r="CQ202" i="97"/>
  <c r="CQ209" i="97" s="1"/>
  <c r="CQ268" i="97"/>
  <c r="CQ276" i="97" s="1"/>
  <c r="CQ510" i="97"/>
  <c r="CQ515" i="97" s="1"/>
  <c r="CQ518" i="97"/>
  <c r="CQ523" i="97" s="1"/>
  <c r="CP58" i="97"/>
  <c r="CP64" i="97" s="1"/>
  <c r="CQ494" i="97"/>
  <c r="CQ499" i="97" s="1"/>
  <c r="CQ328" i="97"/>
  <c r="CQ335" i="97" s="1"/>
  <c r="CQ477" i="97"/>
  <c r="CQ482" i="97" s="1"/>
  <c r="CQ468" i="97"/>
  <c r="CQ474" i="97" s="1"/>
  <c r="CQ67" i="97"/>
  <c r="CQ74" i="97" s="1"/>
  <c r="CQ535" i="97"/>
  <c r="CQ541" i="97" s="1"/>
  <c r="CQ485" i="97"/>
  <c r="CQ491" i="97" s="1"/>
  <c r="CQ301" i="97"/>
  <c r="CQ307" i="97" s="1"/>
  <c r="CP193" i="97"/>
  <c r="CP199" i="97" s="1"/>
  <c r="CQ291" i="97"/>
  <c r="CQ297" i="97" s="1"/>
  <c r="CQ319" i="97"/>
  <c r="CQ325" i="97" s="1"/>
  <c r="CQ166" i="97"/>
  <c r="CQ172" i="97" s="1"/>
  <c r="CQ184" i="97"/>
  <c r="CQ190" i="97" s="1"/>
  <c r="CQ86" i="97"/>
  <c r="CQ93" i="97" s="1"/>
  <c r="CQ357" i="97"/>
  <c r="CQ363" i="97" s="1"/>
  <c r="CQ126" i="97"/>
  <c r="CQ133" i="97" s="1"/>
  <c r="CM15" i="97"/>
  <c r="CQ431" i="97"/>
  <c r="CQ437" i="97" s="1"/>
  <c r="CQ384" i="97"/>
  <c r="CQ391" i="97" s="1"/>
  <c r="K28" i="97"/>
  <c r="J571" i="97"/>
  <c r="CQ220" i="97"/>
  <c r="CQ227" i="97" s="1"/>
  <c r="CQ413" i="97"/>
  <c r="CQ419" i="97" s="1"/>
  <c r="CQ77" i="97"/>
  <c r="CQ83" i="97" s="1"/>
  <c r="I544" i="97"/>
  <c r="H570" i="97"/>
  <c r="H572" i="97" s="1"/>
  <c r="CQ48" i="97"/>
  <c r="CQ55" i="97" s="1"/>
  <c r="CQ560" i="97"/>
  <c r="CQ565" i="97" s="1"/>
  <c r="CQ440" i="97"/>
  <c r="CQ446" i="97" s="1"/>
  <c r="CQ175" i="97"/>
  <c r="CQ181" i="97" s="1"/>
  <c r="CQ502" i="97"/>
  <c r="CQ507" i="97" s="1"/>
  <c r="CQ552" i="97"/>
  <c r="CQ557" i="97" s="1"/>
  <c r="CQ146" i="97"/>
  <c r="CQ152" i="97" s="1"/>
  <c r="CQ259" i="97"/>
  <c r="CQ265" i="97" s="1"/>
  <c r="CQ404" i="97"/>
  <c r="CQ410" i="97" s="1"/>
  <c r="CQ310" i="97"/>
  <c r="CQ316" i="97" s="1"/>
  <c r="CQ96" i="97"/>
  <c r="CQ103" i="97" s="1"/>
  <c r="E24" i="93"/>
  <c r="F24" i="93" s="1"/>
  <c r="E38" i="93"/>
  <c r="F38" i="93" s="1"/>
  <c r="CP366" i="97" l="1"/>
  <c r="CP371" i="97" s="1"/>
  <c r="CR440" i="97"/>
  <c r="CR446" i="97" s="1"/>
  <c r="CR220" i="97"/>
  <c r="CR227" i="97" s="1"/>
  <c r="CR184" i="97"/>
  <c r="CR190" i="97" s="1"/>
  <c r="CR477" i="97"/>
  <c r="CR482" i="97" s="1"/>
  <c r="CR348" i="97"/>
  <c r="CR354" i="97" s="1"/>
  <c r="CR279" i="97"/>
  <c r="CR288" i="97" s="1"/>
  <c r="CR384" i="97"/>
  <c r="CR391" i="97" s="1"/>
  <c r="CN9" i="97"/>
  <c r="CR357" i="97"/>
  <c r="CR363" i="97" s="1"/>
  <c r="CR319" i="97"/>
  <c r="CR325" i="97" s="1"/>
  <c r="CQ193" i="97"/>
  <c r="CQ199" i="97" s="1"/>
  <c r="CR485" i="97"/>
  <c r="CR491" i="97" s="1"/>
  <c r="CR67" i="97"/>
  <c r="CR74" i="97" s="1"/>
  <c r="CR494" i="97"/>
  <c r="CR499" i="97" s="1"/>
  <c r="CR268" i="97"/>
  <c r="CR276" i="97" s="1"/>
  <c r="CR338" i="97"/>
  <c r="CR345" i="97" s="1"/>
  <c r="CR374" i="97"/>
  <c r="CR381" i="97" s="1"/>
  <c r="CR212" i="97"/>
  <c r="CR217" i="97" s="1"/>
  <c r="CR449" i="97"/>
  <c r="CR455" i="97" s="1"/>
  <c r="CR310" i="97"/>
  <c r="CR316" i="97" s="1"/>
  <c r="CR518" i="97"/>
  <c r="CR523" i="97" s="1"/>
  <c r="CR38" i="97"/>
  <c r="CR45" i="97" s="1"/>
  <c r="CR458" i="97"/>
  <c r="CR465" i="97" s="1"/>
  <c r="CR259" i="97"/>
  <c r="CR265" i="97" s="1"/>
  <c r="CR552" i="97"/>
  <c r="CR557" i="97" s="1"/>
  <c r="CR431" i="97"/>
  <c r="CR437" i="97" s="1"/>
  <c r="CR126" i="97"/>
  <c r="CR133" i="97" s="1"/>
  <c r="CR166" i="97"/>
  <c r="CR172" i="97" s="1"/>
  <c r="CR468" i="97"/>
  <c r="CR474" i="97" s="1"/>
  <c r="CR202" i="97"/>
  <c r="CR209" i="97" s="1"/>
  <c r="CR241" i="97"/>
  <c r="CR247" i="97" s="1"/>
  <c r="CR526" i="97"/>
  <c r="CR532" i="97" s="1"/>
  <c r="CQ250" i="97"/>
  <c r="CQ256" i="97" s="1"/>
  <c r="CR502" i="97"/>
  <c r="CR507" i="97" s="1"/>
  <c r="CR48" i="97"/>
  <c r="CR55" i="97" s="1"/>
  <c r="CR96" i="97"/>
  <c r="CR103" i="97" s="1"/>
  <c r="CR404" i="97"/>
  <c r="CR410" i="97" s="1"/>
  <c r="CR175" i="97"/>
  <c r="CR181" i="97" s="1"/>
  <c r="CR560" i="97"/>
  <c r="CR565" i="97" s="1"/>
  <c r="I549" i="97"/>
  <c r="I568" i="97"/>
  <c r="CR413" i="97"/>
  <c r="CR419" i="97" s="1"/>
  <c r="CR146" i="97"/>
  <c r="CR152" i="97" s="1"/>
  <c r="CR77" i="97"/>
  <c r="CR83" i="97" s="1"/>
  <c r="K35" i="97"/>
  <c r="CR86" i="97"/>
  <c r="CR93" i="97" s="1"/>
  <c r="CR291" i="97"/>
  <c r="CR297" i="97" s="1"/>
  <c r="CR301" i="97"/>
  <c r="CR307" i="97" s="1"/>
  <c r="CR535" i="97"/>
  <c r="CR541" i="97" s="1"/>
  <c r="CR328" i="97"/>
  <c r="CR335" i="97" s="1"/>
  <c r="CQ58" i="97"/>
  <c r="CQ64" i="97" s="1"/>
  <c r="CR510" i="97"/>
  <c r="CR515" i="97" s="1"/>
  <c r="CR422" i="97"/>
  <c r="CR428" i="97" s="1"/>
  <c r="CR106" i="97"/>
  <c r="CR113" i="97" s="1"/>
  <c r="CR136" i="97"/>
  <c r="CR143" i="97" s="1"/>
  <c r="CR394" i="97"/>
  <c r="CR401" i="97" s="1"/>
  <c r="CR116" i="97"/>
  <c r="CR123" i="97" s="1"/>
  <c r="D24" i="77"/>
  <c r="D38" i="77"/>
  <c r="D26" i="70"/>
  <c r="CQ366" i="97" l="1"/>
  <c r="CQ371" i="97" s="1"/>
  <c r="CS241" i="97"/>
  <c r="CS247" i="97" s="1"/>
  <c r="CS374" i="97"/>
  <c r="CS279" i="97"/>
  <c r="CS288" i="97" s="1"/>
  <c r="CS116" i="97"/>
  <c r="CR58" i="97"/>
  <c r="CR64" i="97" s="1"/>
  <c r="L28" i="97"/>
  <c r="K571" i="97"/>
  <c r="J544" i="97"/>
  <c r="I570" i="97"/>
  <c r="I572" i="97" s="1"/>
  <c r="CS96" i="97"/>
  <c r="CR250" i="97"/>
  <c r="CR256" i="97" s="1"/>
  <c r="CS126" i="97"/>
  <c r="CS458" i="97"/>
  <c r="CS465" i="97" s="1"/>
  <c r="CS518" i="97"/>
  <c r="CS523" i="97" s="1"/>
  <c r="CS449" i="97"/>
  <c r="CS455" i="97" s="1"/>
  <c r="CS268" i="97"/>
  <c r="CS276" i="97" s="1"/>
  <c r="CR193" i="97"/>
  <c r="CR199" i="97" s="1"/>
  <c r="CS357" i="97"/>
  <c r="CN15" i="97"/>
  <c r="CS535" i="97"/>
  <c r="CS541" i="97" s="1"/>
  <c r="CS146" i="97"/>
  <c r="CS152" i="97" s="1"/>
  <c r="CS502" i="97"/>
  <c r="CS507" i="97" s="1"/>
  <c r="CS552" i="97"/>
  <c r="CS557" i="97" s="1"/>
  <c r="CS67" i="97"/>
  <c r="CS477" i="97"/>
  <c r="CS482" i="97" s="1"/>
  <c r="CS136" i="97"/>
  <c r="CS394" i="97"/>
  <c r="CS301" i="97"/>
  <c r="CS77" i="97"/>
  <c r="CS83" i="97" s="1"/>
  <c r="CS413" i="97"/>
  <c r="CS526" i="97"/>
  <c r="CS532" i="97" s="1"/>
  <c r="CS431" i="97"/>
  <c r="CS437" i="97" s="1"/>
  <c r="CS259" i="97"/>
  <c r="CS265" i="97" s="1"/>
  <c r="CS38" i="97"/>
  <c r="CS338" i="97"/>
  <c r="CS485" i="97"/>
  <c r="CS491" i="97" s="1"/>
  <c r="CS440" i="97"/>
  <c r="CS446" i="97" s="1"/>
  <c r="CS175" i="97"/>
  <c r="CS181" i="97" s="1"/>
  <c r="CS468" i="97"/>
  <c r="CS474" i="97" s="1"/>
  <c r="CS220" i="97"/>
  <c r="CS227" i="97" s="1"/>
  <c r="CS422" i="97"/>
  <c r="CS291" i="97"/>
  <c r="CS297" i="97" s="1"/>
  <c r="CS328" i="97"/>
  <c r="CS106" i="97"/>
  <c r="CS510" i="97"/>
  <c r="CS515" i="97" s="1"/>
  <c r="CS86" i="97"/>
  <c r="CS560" i="97"/>
  <c r="CS565" i="97" s="1"/>
  <c r="CS404" i="97"/>
  <c r="CS48" i="97"/>
  <c r="CS202" i="97"/>
  <c r="CS209" i="97" s="1"/>
  <c r="CS166" i="97"/>
  <c r="CS172" i="97" s="1"/>
  <c r="CS310" i="97"/>
  <c r="CS212" i="97"/>
  <c r="CS217" i="97" s="1"/>
  <c r="CS494" i="97"/>
  <c r="CS499" i="97" s="1"/>
  <c r="CS319" i="97"/>
  <c r="CS384" i="97"/>
  <c r="CS348" i="97"/>
  <c r="CS184" i="97"/>
  <c r="CS190" i="97" s="1"/>
  <c r="E26" i="70"/>
  <c r="F26" i="70" s="1"/>
  <c r="D40" i="70"/>
  <c r="E40" i="70" s="1"/>
  <c r="F40" i="70" s="1"/>
  <c r="CR366" i="97" l="1"/>
  <c r="CR371" i="97" s="1"/>
  <c r="CT220" i="97"/>
  <c r="CT227" i="97" s="1"/>
  <c r="CT485" i="97"/>
  <c r="CT491" i="97" s="1"/>
  <c r="CT502" i="97"/>
  <c r="CT507" i="97" s="1"/>
  <c r="CT268" i="97"/>
  <c r="CT276" i="97" s="1"/>
  <c r="CT166" i="97"/>
  <c r="CT172" i="97" s="1"/>
  <c r="CT431" i="97"/>
  <c r="CT437" i="97" s="1"/>
  <c r="CT518" i="97"/>
  <c r="CT523" i="97" s="1"/>
  <c r="CS193" i="97"/>
  <c r="CS199" i="97" s="1"/>
  <c r="CT449" i="97"/>
  <c r="CT455" i="97" s="1"/>
  <c r="L35" i="97"/>
  <c r="CT440" i="97"/>
  <c r="CT446" i="97" s="1"/>
  <c r="CT184" i="97"/>
  <c r="CT190" i="97" s="1"/>
  <c r="CT494" i="97"/>
  <c r="CT499" i="97" s="1"/>
  <c r="CT202" i="97"/>
  <c r="CT209" i="97" s="1"/>
  <c r="CT560" i="97"/>
  <c r="CT565" i="97" s="1"/>
  <c r="CT468" i="97"/>
  <c r="CT474" i="97" s="1"/>
  <c r="CT259" i="97"/>
  <c r="CT265" i="97" s="1"/>
  <c r="CT526" i="97"/>
  <c r="CT532" i="97" s="1"/>
  <c r="CT77" i="97"/>
  <c r="CT83" i="97" s="1"/>
  <c r="CT477" i="97"/>
  <c r="CT482" i="97" s="1"/>
  <c r="CT552" i="97"/>
  <c r="CT557" i="97" s="1"/>
  <c r="CT146" i="97"/>
  <c r="CT152" i="97" s="1"/>
  <c r="CO9" i="97"/>
  <c r="CT458" i="97"/>
  <c r="CT465" i="97" s="1"/>
  <c r="CS250" i="97"/>
  <c r="CS256" i="97" s="1"/>
  <c r="J549" i="97"/>
  <c r="J568" i="97"/>
  <c r="CT510" i="97"/>
  <c r="CT515" i="97" s="1"/>
  <c r="CT212" i="97"/>
  <c r="CT217" i="97" s="1"/>
  <c r="CT291" i="97"/>
  <c r="CT297" i="97" s="1"/>
  <c r="CT175" i="97"/>
  <c r="CT181" i="97" s="1"/>
  <c r="CT535" i="97"/>
  <c r="CT541" i="97" s="1"/>
  <c r="CS58" i="97"/>
  <c r="CT279" i="97"/>
  <c r="CT288" i="97" s="1"/>
  <c r="CT241" i="97"/>
  <c r="CT247" i="97" s="1"/>
  <c r="D40" i="71"/>
  <c r="G40" i="70"/>
  <c r="CS366" i="97" l="1"/>
  <c r="CS371" i="97" s="1"/>
  <c r="CT193" i="97"/>
  <c r="CT199" i="97" s="1"/>
  <c r="CU518" i="97"/>
  <c r="CU523" i="97" s="1"/>
  <c r="CU166" i="97"/>
  <c r="CU172" i="97" s="1"/>
  <c r="CU510" i="97"/>
  <c r="CU515" i="97" s="1"/>
  <c r="CU202" i="97"/>
  <c r="CU209" i="97" s="1"/>
  <c r="CU146" i="97"/>
  <c r="CU152" i="97" s="1"/>
  <c r="CU477" i="97"/>
  <c r="CU482" i="97" s="1"/>
  <c r="CU77" i="97"/>
  <c r="CU83" i="97" s="1"/>
  <c r="CU259" i="97"/>
  <c r="CU265" i="97" s="1"/>
  <c r="CU468" i="97"/>
  <c r="CU474" i="97" s="1"/>
  <c r="CU560" i="97"/>
  <c r="CU565" i="97" s="1"/>
  <c r="CU440" i="97"/>
  <c r="CU446" i="97" s="1"/>
  <c r="M28" i="97"/>
  <c r="L571" i="97"/>
  <c r="CU502" i="97"/>
  <c r="CU507" i="97" s="1"/>
  <c r="CU220" i="97"/>
  <c r="CU227" i="97" s="1"/>
  <c r="CU458" i="97"/>
  <c r="CU465" i="97" s="1"/>
  <c r="CU184" i="97"/>
  <c r="CU190" i="97" s="1"/>
  <c r="CU449" i="97"/>
  <c r="CU455" i="97" s="1"/>
  <c r="CU268" i="97"/>
  <c r="CU276" i="97" s="1"/>
  <c r="CT250" i="97"/>
  <c r="CT256" i="97" s="1"/>
  <c r="CU494" i="97"/>
  <c r="CU499" i="97" s="1"/>
  <c r="CU241" i="97"/>
  <c r="CU247" i="97" s="1"/>
  <c r="CU175" i="97"/>
  <c r="CU181" i="97" s="1"/>
  <c r="CU291" i="97"/>
  <c r="CU297" i="97" s="1"/>
  <c r="CU279" i="97"/>
  <c r="CU288" i="97" s="1"/>
  <c r="CU535" i="97"/>
  <c r="CU541" i="97" s="1"/>
  <c r="CU212" i="97"/>
  <c r="CU217" i="97" s="1"/>
  <c r="K544" i="97"/>
  <c r="J570" i="97"/>
  <c r="J572" i="97" s="1"/>
  <c r="CO15" i="97"/>
  <c r="CU552" i="97"/>
  <c r="CU557" i="97" s="1"/>
  <c r="CU526" i="97"/>
  <c r="CU532" i="97" s="1"/>
  <c r="CU431" i="97"/>
  <c r="CU437" i="97" s="1"/>
  <c r="CU485" i="97"/>
  <c r="CU491" i="97" s="1"/>
  <c r="D26" i="71"/>
  <c r="E26" i="71"/>
  <c r="F26" i="71" s="1"/>
  <c r="G26" i="70"/>
  <c r="H26" i="70" s="1"/>
  <c r="H40" i="70"/>
  <c r="CT366" i="97" l="1"/>
  <c r="CT371" i="97" s="1"/>
  <c r="CV526" i="97"/>
  <c r="CV532" i="97" s="1"/>
  <c r="CV291" i="97"/>
  <c r="CV297" i="97" s="1"/>
  <c r="CW291" i="97" s="1"/>
  <c r="CW297" i="97" s="1"/>
  <c r="CX291" i="97" s="1"/>
  <c r="CX297" i="97" s="1"/>
  <c r="CY291" i="97" s="1"/>
  <c r="CY297" i="97" s="1"/>
  <c r="CV468" i="97"/>
  <c r="CV474" i="97" s="1"/>
  <c r="CW468" i="97" s="1"/>
  <c r="CW474" i="97" s="1"/>
  <c r="CX468" i="97" s="1"/>
  <c r="CX474" i="97" s="1"/>
  <c r="CY468" i="97" s="1"/>
  <c r="CY474" i="97" s="1"/>
  <c r="CV77" i="97"/>
  <c r="CV83" i="97" s="1"/>
  <c r="CW77" i="97" s="1"/>
  <c r="CW83" i="97" s="1"/>
  <c r="CX77" i="97" s="1"/>
  <c r="CX83" i="97" s="1"/>
  <c r="CY77" i="97" s="1"/>
  <c r="CY83" i="97" s="1"/>
  <c r="CV146" i="97"/>
  <c r="CV152" i="97" s="1"/>
  <c r="CW146" i="97" s="1"/>
  <c r="CW152" i="97" s="1"/>
  <c r="CX146" i="97" s="1"/>
  <c r="CX152" i="97" s="1"/>
  <c r="CY146" i="97" s="1"/>
  <c r="CY152" i="97" s="1"/>
  <c r="CV202" i="97"/>
  <c r="CV209" i="97" s="1"/>
  <c r="CW202" i="97" s="1"/>
  <c r="CW209" i="97" s="1"/>
  <c r="CX202" i="97" s="1"/>
  <c r="CX209" i="97" s="1"/>
  <c r="CY202" i="97" s="1"/>
  <c r="CY209" i="97" s="1"/>
  <c r="CV166" i="97"/>
  <c r="CV172" i="97" s="1"/>
  <c r="CW166" i="97" s="1"/>
  <c r="CW172" i="97" s="1"/>
  <c r="CX166" i="97" s="1"/>
  <c r="CX172" i="97" s="1"/>
  <c r="CY166" i="97" s="1"/>
  <c r="CY172" i="97" s="1"/>
  <c r="CV518" i="97"/>
  <c r="CV523" i="97" s="1"/>
  <c r="CV431" i="97"/>
  <c r="CV437" i="97" s="1"/>
  <c r="CW431" i="97" s="1"/>
  <c r="CW437" i="97" s="1"/>
  <c r="CX431" i="97" s="1"/>
  <c r="CX437" i="97" s="1"/>
  <c r="CY431" i="97" s="1"/>
  <c r="CY437" i="97" s="1"/>
  <c r="K549" i="97"/>
  <c r="K568" i="97"/>
  <c r="CV175" i="97"/>
  <c r="CV181" i="97" s="1"/>
  <c r="CW175" i="97" s="1"/>
  <c r="CW181" i="97" s="1"/>
  <c r="CX175" i="97" s="1"/>
  <c r="CX181" i="97" s="1"/>
  <c r="CY175" i="97" s="1"/>
  <c r="CY181" i="97" s="1"/>
  <c r="CV449" i="97"/>
  <c r="CV455" i="97" s="1"/>
  <c r="CW449" i="97" s="1"/>
  <c r="CW455" i="97" s="1"/>
  <c r="CX449" i="97" s="1"/>
  <c r="CX455" i="97" s="1"/>
  <c r="CY449" i="97" s="1"/>
  <c r="CY455" i="97" s="1"/>
  <c r="CV279" i="97"/>
  <c r="CV288" i="97" s="1"/>
  <c r="CV241" i="97"/>
  <c r="CV247" i="97" s="1"/>
  <c r="CU250" i="97"/>
  <c r="CU256" i="97" s="1"/>
  <c r="CV184" i="97"/>
  <c r="CV190" i="97" s="1"/>
  <c r="CW184" i="97" s="1"/>
  <c r="CW190" i="97" s="1"/>
  <c r="CX184" i="97" s="1"/>
  <c r="CX190" i="97" s="1"/>
  <c r="CY184" i="97" s="1"/>
  <c r="CY190" i="97" s="1"/>
  <c r="M35" i="97"/>
  <c r="CV440" i="97"/>
  <c r="CV446" i="97" s="1"/>
  <c r="CW440" i="97" s="1"/>
  <c r="CW446" i="97" s="1"/>
  <c r="CX440" i="97" s="1"/>
  <c r="CX446" i="97" s="1"/>
  <c r="CY440" i="97" s="1"/>
  <c r="CY446" i="97" s="1"/>
  <c r="CV552" i="97"/>
  <c r="CV557" i="97" s="1"/>
  <c r="CV535" i="97"/>
  <c r="CV541" i="97" s="1"/>
  <c r="CV494" i="97"/>
  <c r="CV499" i="97" s="1"/>
  <c r="CW494" i="97" s="1"/>
  <c r="CW499" i="97" s="1"/>
  <c r="CX494" i="97" s="1"/>
  <c r="CX499" i="97" s="1"/>
  <c r="CY494" i="97" s="1"/>
  <c r="CY499" i="97" s="1"/>
  <c r="CV220" i="97"/>
  <c r="CV227" i="97" s="1"/>
  <c r="CW220" i="97" s="1"/>
  <c r="CV485" i="97"/>
  <c r="CV491" i="97" s="1"/>
  <c r="CW485" i="97" s="1"/>
  <c r="CW491" i="97" s="1"/>
  <c r="CX485" i="97" s="1"/>
  <c r="CX491" i="97" s="1"/>
  <c r="CY485" i="97" s="1"/>
  <c r="CY491" i="97" s="1"/>
  <c r="CP9" i="97"/>
  <c r="CV212" i="97"/>
  <c r="CV217" i="97" s="1"/>
  <c r="CW212" i="97" s="1"/>
  <c r="CW217" i="97" s="1"/>
  <c r="CX212" i="97" s="1"/>
  <c r="CX217" i="97" s="1"/>
  <c r="CY212" i="97" s="1"/>
  <c r="CY217" i="97" s="1"/>
  <c r="CV268" i="97"/>
  <c r="CV276" i="97" s="1"/>
  <c r="CV502" i="97"/>
  <c r="CV507" i="97" s="1"/>
  <c r="CW502" i="97" s="1"/>
  <c r="CW507" i="97" s="1"/>
  <c r="CX502" i="97" s="1"/>
  <c r="CX507" i="97" s="1"/>
  <c r="CY502" i="97" s="1"/>
  <c r="CY507" i="97" s="1"/>
  <c r="CV259" i="97"/>
  <c r="CV265" i="97" s="1"/>
  <c r="CV477" i="97"/>
  <c r="CV482" i="97" s="1"/>
  <c r="CW477" i="97" s="1"/>
  <c r="CW482" i="97" s="1"/>
  <c r="CX477" i="97" s="1"/>
  <c r="CX482" i="97" s="1"/>
  <c r="CY477" i="97" s="1"/>
  <c r="CY482" i="97" s="1"/>
  <c r="CV458" i="97"/>
  <c r="CV465" i="97" s="1"/>
  <c r="CW458" i="97" s="1"/>
  <c r="CW465" i="97" s="1"/>
  <c r="CX458" i="97" s="1"/>
  <c r="CX465" i="97" s="1"/>
  <c r="CY458" i="97" s="1"/>
  <c r="CY465" i="97" s="1"/>
  <c r="CV560" i="97"/>
  <c r="CV565" i="97" s="1"/>
  <c r="CW560" i="97" s="1"/>
  <c r="CW565" i="97" s="1"/>
  <c r="CX560" i="97" s="1"/>
  <c r="CX565" i="97" s="1"/>
  <c r="CY560" i="97" s="1"/>
  <c r="CY565" i="97" s="1"/>
  <c r="CV510" i="97"/>
  <c r="CV515" i="97" s="1"/>
  <c r="CW510" i="97" s="1"/>
  <c r="CU193" i="97"/>
  <c r="CU199" i="97" s="1"/>
  <c r="E40" i="71"/>
  <c r="F40" i="71" s="1"/>
  <c r="G26" i="71"/>
  <c r="CW552" i="97" l="1"/>
  <c r="CW557" i="97" s="1"/>
  <c r="CW535" i="97"/>
  <c r="CW541" i="97" s="1"/>
  <c r="CW526" i="97"/>
  <c r="CW532" i="97" s="1"/>
  <c r="CW518" i="97"/>
  <c r="CW523" i="97" s="1"/>
  <c r="CW279" i="97"/>
  <c r="CW288" i="97" s="1"/>
  <c r="CW268" i="97"/>
  <c r="CW276" i="97" s="1"/>
  <c r="CW259" i="97"/>
  <c r="CW265" i="97" s="1"/>
  <c r="CW241" i="97"/>
  <c r="CW247" i="97" s="1"/>
  <c r="CU366" i="97"/>
  <c r="CU371" i="97" s="1"/>
  <c r="N28" i="97"/>
  <c r="M571" i="97"/>
  <c r="CV250" i="97"/>
  <c r="L544" i="97"/>
  <c r="K570" i="97"/>
  <c r="K572" i="97" s="1"/>
  <c r="CV193" i="97"/>
  <c r="CV199" i="97" s="1"/>
  <c r="CW193" i="97" s="1"/>
  <c r="CW199" i="97" s="1"/>
  <c r="CX193" i="97" s="1"/>
  <c r="CX199" i="97" s="1"/>
  <c r="CY193" i="97" s="1"/>
  <c r="CY199" i="97" s="1"/>
  <c r="CP15" i="97"/>
  <c r="G40" i="71"/>
  <c r="H26" i="71"/>
  <c r="CX552" i="97" l="1"/>
  <c r="CX557" i="97" s="1"/>
  <c r="CY552" i="97" s="1"/>
  <c r="CY557" i="97" s="1"/>
  <c r="CX535" i="97"/>
  <c r="CX541" i="97" s="1"/>
  <c r="CY535" i="97" s="1"/>
  <c r="CY541" i="97" s="1"/>
  <c r="CX526" i="97"/>
  <c r="CX532" i="97" s="1"/>
  <c r="CY526" i="97" s="1"/>
  <c r="CY532" i="97" s="1"/>
  <c r="CX518" i="97"/>
  <c r="CX523" i="97" s="1"/>
  <c r="CY518" i="97" s="1"/>
  <c r="CY523" i="97" s="1"/>
  <c r="CX279" i="97"/>
  <c r="CX288" i="97" s="1"/>
  <c r="CY279" i="97" s="1"/>
  <c r="CY288" i="97" s="1"/>
  <c r="CX268" i="97"/>
  <c r="CX276" i="97" s="1"/>
  <c r="CY268" i="97" s="1"/>
  <c r="CY276" i="97" s="1"/>
  <c r="CX259" i="97"/>
  <c r="CX265" i="97" s="1"/>
  <c r="CY259" i="97" s="1"/>
  <c r="CY265" i="97" s="1"/>
  <c r="CX241" i="97"/>
  <c r="CX247" i="97" s="1"/>
  <c r="CY241" i="97" s="1"/>
  <c r="CY247" i="97" s="1"/>
  <c r="CV366" i="97"/>
  <c r="CV371" i="97" s="1"/>
  <c r="CW366" i="97" s="1"/>
  <c r="CW371" i="97" s="1"/>
  <c r="CX366" i="97" s="1"/>
  <c r="CX371" i="97" s="1"/>
  <c r="CY366" i="97" s="1"/>
  <c r="CY371" i="97" s="1"/>
  <c r="CQ9" i="97"/>
  <c r="L549" i="97"/>
  <c r="L568" i="97"/>
  <c r="N35" i="97"/>
  <c r="I26" i="71"/>
  <c r="H40" i="71"/>
  <c r="I26" i="70"/>
  <c r="J26" i="70" s="1"/>
  <c r="K26" i="70" s="1"/>
  <c r="L26" i="70" s="1"/>
  <c r="I40" i="70"/>
  <c r="J40" i="70" s="1"/>
  <c r="K40" i="70" s="1"/>
  <c r="L40" i="70" s="1"/>
  <c r="M40" i="70" s="1"/>
  <c r="N40" i="70" s="1"/>
  <c r="O28" i="97" l="1"/>
  <c r="N571" i="97"/>
  <c r="M544" i="97"/>
  <c r="L570" i="97"/>
  <c r="L572" i="97" s="1"/>
  <c r="CQ15" i="97"/>
  <c r="I40" i="71"/>
  <c r="J26" i="71"/>
  <c r="K26" i="71" s="1"/>
  <c r="L26" i="71" s="1"/>
  <c r="M26" i="71" s="1"/>
  <c r="N26" i="71" s="1"/>
  <c r="O26" i="71" s="1"/>
  <c r="P26" i="71" s="1"/>
  <c r="Q26" i="71" s="1"/>
  <c r="R26" i="71" s="1"/>
  <c r="M26" i="70"/>
  <c r="N26" i="70" s="1"/>
  <c r="M549" i="97" l="1"/>
  <c r="M568" i="97"/>
  <c r="CR9" i="97"/>
  <c r="O35" i="97"/>
  <c r="J40" i="71"/>
  <c r="K40" i="71" s="1"/>
  <c r="L40" i="71" s="1"/>
  <c r="M40" i="71" s="1"/>
  <c r="N40" i="71" s="1"/>
  <c r="O40" i="71" s="1"/>
  <c r="P40" i="71" s="1"/>
  <c r="Q40" i="71" s="1"/>
  <c r="R40" i="71" s="1"/>
  <c r="P28" i="97" l="1"/>
  <c r="O571" i="97"/>
  <c r="CR15" i="97"/>
  <c r="N544" i="97"/>
  <c r="M570" i="97"/>
  <c r="M572" i="97" s="1"/>
  <c r="O26" i="70"/>
  <c r="P26" i="70" s="1"/>
  <c r="O40" i="70"/>
  <c r="P40" i="70" s="1"/>
  <c r="CS9" i="97" l="1"/>
  <c r="N549" i="97"/>
  <c r="N568" i="97"/>
  <c r="P35" i="97"/>
  <c r="Q28" i="97" l="1"/>
  <c r="P571" i="97"/>
  <c r="O544" i="97"/>
  <c r="N570" i="97"/>
  <c r="N572" i="97" s="1"/>
  <c r="D38" i="75"/>
  <c r="D24" i="75"/>
  <c r="O549" i="97" l="1"/>
  <c r="O568" i="97"/>
  <c r="Q35" i="97"/>
  <c r="D24" i="76"/>
  <c r="D38" i="76"/>
  <c r="R28" i="97" l="1"/>
  <c r="Q571" i="97"/>
  <c r="P544" i="97"/>
  <c r="O570" i="97"/>
  <c r="O572" i="97" s="1"/>
  <c r="E38" i="76"/>
  <c r="E24" i="76"/>
  <c r="P549" i="97" l="1"/>
  <c r="P568" i="97"/>
  <c r="R35" i="97"/>
  <c r="F24" i="76"/>
  <c r="S28" i="97" l="1"/>
  <c r="R571" i="97"/>
  <c r="Q544" i="97"/>
  <c r="P570" i="97"/>
  <c r="P572" i="97" s="1"/>
  <c r="F38" i="76"/>
  <c r="Q549" i="97" l="1"/>
  <c r="Q568" i="97"/>
  <c r="S35" i="97"/>
  <c r="G38" i="76"/>
  <c r="G24" i="76"/>
  <c r="T28" i="97" l="1"/>
  <c r="S571" i="97"/>
  <c r="R544" i="97"/>
  <c r="Q570" i="97"/>
  <c r="Q572" i="97" s="1"/>
  <c r="D38" i="79"/>
  <c r="D24" i="79"/>
  <c r="T35" i="97" l="1"/>
  <c r="R549" i="97"/>
  <c r="R568" i="97"/>
  <c r="E24" i="79"/>
  <c r="E38" i="79"/>
  <c r="S544" i="97" l="1"/>
  <c r="R570" i="97"/>
  <c r="R572" i="97" s="1"/>
  <c r="U28" i="97"/>
  <c r="T571" i="97"/>
  <c r="F38" i="79"/>
  <c r="F24" i="79"/>
  <c r="G38" i="79"/>
  <c r="U35" i="97" l="1"/>
  <c r="S549" i="97"/>
  <c r="S568" i="97"/>
  <c r="H38" i="79"/>
  <c r="G24" i="79"/>
  <c r="H24" i="79" s="1"/>
  <c r="T544" i="97" l="1"/>
  <c r="S570" i="97"/>
  <c r="S572" i="97" s="1"/>
  <c r="V28" i="97"/>
  <c r="U571" i="97"/>
  <c r="I24" i="79"/>
  <c r="J24" i="79" s="1"/>
  <c r="K24" i="79" s="1"/>
  <c r="L24" i="79" s="1"/>
  <c r="M24" i="79" s="1"/>
  <c r="N24" i="79" s="1"/>
  <c r="O24" i="79" s="1"/>
  <c r="P24" i="79" s="1"/>
  <c r="Q24" i="79" s="1"/>
  <c r="R24" i="79" s="1"/>
  <c r="I38" i="79"/>
  <c r="J38" i="79" s="1"/>
  <c r="K38" i="79" s="1"/>
  <c r="L38" i="79" s="1"/>
  <c r="M38" i="79" s="1"/>
  <c r="N38" i="79" s="1"/>
  <c r="O38" i="79" s="1"/>
  <c r="P38" i="79" s="1"/>
  <c r="Q38" i="79" s="1"/>
  <c r="R38" i="79" s="1"/>
  <c r="V35" i="97" l="1"/>
  <c r="T549" i="97"/>
  <c r="T568" i="97"/>
  <c r="D24" i="80"/>
  <c r="E24" i="80" s="1"/>
  <c r="F24" i="80" s="1"/>
  <c r="G24" i="80" s="1"/>
  <c r="D38" i="80"/>
  <c r="E38" i="80" s="1"/>
  <c r="F38" i="80" s="1"/>
  <c r="U544" i="97" l="1"/>
  <c r="T570" i="97"/>
  <c r="T572" i="97" s="1"/>
  <c r="W28" i="97"/>
  <c r="V571" i="97"/>
  <c r="G38" i="80"/>
  <c r="U549" i="97" l="1"/>
  <c r="U568" i="97"/>
  <c r="W35" i="97"/>
  <c r="H38" i="80"/>
  <c r="I38" i="80" s="1"/>
  <c r="J38" i="80" s="1"/>
  <c r="K38" i="80" s="1"/>
  <c r="L38" i="80" s="1"/>
  <c r="M38" i="80" s="1"/>
  <c r="N38" i="80" s="1"/>
  <c r="O38" i="80" s="1"/>
  <c r="P38" i="80" s="1"/>
  <c r="Q38" i="80" s="1"/>
  <c r="R38" i="80" s="1"/>
  <c r="H24" i="80"/>
  <c r="I24" i="80" s="1"/>
  <c r="J24" i="80" s="1"/>
  <c r="K24" i="80" s="1"/>
  <c r="L24" i="80" s="1"/>
  <c r="M24" i="80" s="1"/>
  <c r="N24" i="80" s="1"/>
  <c r="O24" i="80" s="1"/>
  <c r="P24" i="80" s="1"/>
  <c r="Q24" i="80" s="1"/>
  <c r="R24" i="80" s="1"/>
  <c r="X28" i="97" l="1"/>
  <c r="W571" i="97"/>
  <c r="V544" i="97"/>
  <c r="U570" i="97"/>
  <c r="U572" i="97" s="1"/>
  <c r="H38" i="76"/>
  <c r="I38" i="76" s="1"/>
  <c r="H24" i="76"/>
  <c r="I24" i="76" s="1"/>
  <c r="V549" i="97" l="1"/>
  <c r="V568" i="97"/>
  <c r="X35" i="97"/>
  <c r="J24" i="76"/>
  <c r="K24" i="76" s="1"/>
  <c r="L24" i="76" s="1"/>
  <c r="M24" i="76" s="1"/>
  <c r="N24" i="76" s="1"/>
  <c r="J38" i="76"/>
  <c r="K38" i="76" s="1"/>
  <c r="L38" i="76" s="1"/>
  <c r="M38" i="76" s="1"/>
  <c r="N38" i="76" s="1"/>
  <c r="Y28" i="97" l="1"/>
  <c r="X571" i="97"/>
  <c r="W544" i="97"/>
  <c r="V570" i="97"/>
  <c r="V572" i="97" s="1"/>
  <c r="O38" i="76"/>
  <c r="P38" i="76" s="1"/>
  <c r="Q38" i="76" s="1"/>
  <c r="O24" i="76"/>
  <c r="P24" i="76" s="1"/>
  <c r="Q24" i="76" s="1"/>
  <c r="W549" i="97" l="1"/>
  <c r="W568" i="97"/>
  <c r="Y35" i="97"/>
  <c r="Z28" i="97" l="1"/>
  <c r="Y571" i="97"/>
  <c r="X544" i="97"/>
  <c r="W570" i="97"/>
  <c r="W572" i="97" s="1"/>
  <c r="D40" i="69"/>
  <c r="E40" i="69" s="1"/>
  <c r="D26" i="69"/>
  <c r="E26" i="69" s="1"/>
  <c r="X549" i="97" l="1"/>
  <c r="X568" i="97"/>
  <c r="Z35" i="97"/>
  <c r="F26" i="69"/>
  <c r="F40" i="69"/>
  <c r="AA28" i="97" l="1"/>
  <c r="Z571" i="97"/>
  <c r="Y544" i="97"/>
  <c r="X570" i="97"/>
  <c r="X572" i="97" s="1"/>
  <c r="G26" i="69"/>
  <c r="Y549" i="97" l="1"/>
  <c r="Y568" i="97"/>
  <c r="AA35" i="97"/>
  <c r="G40" i="69"/>
  <c r="H26" i="69"/>
  <c r="I26" i="69" s="1"/>
  <c r="AB28" i="97" l="1"/>
  <c r="AA571" i="97"/>
  <c r="Z544" i="97"/>
  <c r="Y570" i="97"/>
  <c r="Y572" i="97" s="1"/>
  <c r="H40" i="69"/>
  <c r="I40" i="69" s="1"/>
  <c r="J26" i="69"/>
  <c r="Z549" i="97" l="1"/>
  <c r="Z568" i="97"/>
  <c r="AB35" i="97"/>
  <c r="J40" i="69"/>
  <c r="AC28" i="97" l="1"/>
  <c r="AB571" i="97"/>
  <c r="AA544" i="97"/>
  <c r="Z570" i="97"/>
  <c r="Z572" i="97" s="1"/>
  <c r="K26" i="69"/>
  <c r="L26" i="69" s="1"/>
  <c r="M26" i="69" s="1"/>
  <c r="AA549" i="97" l="1"/>
  <c r="AA568" i="97"/>
  <c r="AC35" i="97"/>
  <c r="K40" i="69"/>
  <c r="L40" i="69" s="1"/>
  <c r="M40" i="69" s="1"/>
  <c r="N40" i="69" s="1"/>
  <c r="N26" i="69"/>
  <c r="AD28" i="97" l="1"/>
  <c r="AC571" i="97"/>
  <c r="AB544" i="97"/>
  <c r="AA570" i="97"/>
  <c r="AA572" i="97" s="1"/>
  <c r="O26" i="69"/>
  <c r="P26" i="69" s="1"/>
  <c r="AB549" i="97" l="1"/>
  <c r="AB568" i="97"/>
  <c r="AD35" i="97"/>
  <c r="Q26" i="69"/>
  <c r="O40" i="69"/>
  <c r="P40" i="69" s="1"/>
  <c r="Q40" i="69" s="1"/>
  <c r="AE28" i="97" l="1"/>
  <c r="AD571" i="97"/>
  <c r="AC544" i="97"/>
  <c r="AB570" i="97"/>
  <c r="AB572" i="97" s="1"/>
  <c r="R26" i="69"/>
  <c r="R40" i="69"/>
  <c r="AC549" i="97" l="1"/>
  <c r="AC568" i="97"/>
  <c r="AE35" i="97"/>
  <c r="D40" i="72"/>
  <c r="E40" i="72" s="1"/>
  <c r="D26" i="72"/>
  <c r="E26" i="72" s="1"/>
  <c r="AF28" i="97" l="1"/>
  <c r="AE571" i="97"/>
  <c r="AD544" i="97"/>
  <c r="AC570" i="97"/>
  <c r="AC572" i="97" s="1"/>
  <c r="F26" i="72"/>
  <c r="F40" i="72"/>
  <c r="AD549" i="97" l="1"/>
  <c r="AD568" i="97"/>
  <c r="AF35" i="97"/>
  <c r="G40" i="72"/>
  <c r="AG28" i="97" l="1"/>
  <c r="AF571" i="97"/>
  <c r="AE544" i="97"/>
  <c r="AD570" i="97"/>
  <c r="AD572" i="97" s="1"/>
  <c r="G26" i="72"/>
  <c r="H40" i="72"/>
  <c r="I40" i="72" s="1"/>
  <c r="AE549" i="97" l="1"/>
  <c r="AE568" i="97"/>
  <c r="AG35" i="97"/>
  <c r="J40" i="72"/>
  <c r="H26" i="72"/>
  <c r="I26" i="72" s="1"/>
  <c r="AH28" i="97" l="1"/>
  <c r="AG571" i="97"/>
  <c r="AF544" i="97"/>
  <c r="AE570" i="97"/>
  <c r="AE572" i="97" s="1"/>
  <c r="K40" i="72"/>
  <c r="J26" i="72"/>
  <c r="K26" i="72" s="1"/>
  <c r="AF549" i="97" l="1"/>
  <c r="AF568" i="97"/>
  <c r="AH35" i="97"/>
  <c r="L40" i="72"/>
  <c r="M40" i="72" s="1"/>
  <c r="N40" i="72" s="1"/>
  <c r="L26" i="72"/>
  <c r="M26" i="72" s="1"/>
  <c r="N26" i="72" s="1"/>
  <c r="AI28" i="97" l="1"/>
  <c r="AH571" i="97"/>
  <c r="AG544" i="97"/>
  <c r="AF570" i="97"/>
  <c r="AF572" i="97" s="1"/>
  <c r="O26" i="72"/>
  <c r="P26" i="72" s="1"/>
  <c r="AG549" i="97" l="1"/>
  <c r="AG568" i="97"/>
  <c r="AI35" i="97"/>
  <c r="Q26" i="72"/>
  <c r="R26" i="72" s="1"/>
  <c r="O40" i="72"/>
  <c r="P40" i="72" s="1"/>
  <c r="Q40" i="72" s="1"/>
  <c r="AJ28" i="97" l="1"/>
  <c r="AI571" i="97"/>
  <c r="AH544" i="97"/>
  <c r="AG570" i="97"/>
  <c r="AG572" i="97" s="1"/>
  <c r="R40" i="72"/>
  <c r="AH549" i="97" l="1"/>
  <c r="AH568" i="97"/>
  <c r="AJ35" i="97"/>
  <c r="D40" i="73"/>
  <c r="D26" i="73"/>
  <c r="AK28" i="97" l="1"/>
  <c r="AJ571" i="97"/>
  <c r="AI544" i="97"/>
  <c r="AH570" i="97"/>
  <c r="AH572" i="97" s="1"/>
  <c r="E26" i="73"/>
  <c r="E40" i="73"/>
  <c r="AI549" i="97" l="1"/>
  <c r="AI568" i="97"/>
  <c r="AK35" i="97"/>
  <c r="F40" i="73"/>
  <c r="AL28" i="97" l="1"/>
  <c r="AK571" i="97"/>
  <c r="AJ544" i="97"/>
  <c r="AI570" i="97"/>
  <c r="AI572" i="97" s="1"/>
  <c r="F26" i="73"/>
  <c r="AJ549" i="97" l="1"/>
  <c r="AJ568" i="97"/>
  <c r="AL35" i="97"/>
  <c r="G40" i="73"/>
  <c r="AM28" i="97" l="1"/>
  <c r="AL571" i="97"/>
  <c r="AK544" i="97"/>
  <c r="AJ570" i="97"/>
  <c r="AJ572" i="97" s="1"/>
  <c r="G26" i="73"/>
  <c r="H26" i="73"/>
  <c r="I26" i="73" s="1"/>
  <c r="AK549" i="97" l="1"/>
  <c r="AK568" i="97"/>
  <c r="AM35" i="97"/>
  <c r="H40" i="73"/>
  <c r="I40" i="73" s="1"/>
  <c r="J26" i="73"/>
  <c r="AN28" i="97" l="1"/>
  <c r="AM571" i="97"/>
  <c r="AL544" i="97"/>
  <c r="AK570" i="97"/>
  <c r="AK572" i="97" s="1"/>
  <c r="J40" i="73"/>
  <c r="AL549" i="97" l="1"/>
  <c r="AL568" i="97"/>
  <c r="AN35" i="97"/>
  <c r="K26" i="73"/>
  <c r="AO28" i="97" l="1"/>
  <c r="AN571" i="97"/>
  <c r="AM544" i="97"/>
  <c r="AL570" i="97"/>
  <c r="AL572" i="97" s="1"/>
  <c r="L26" i="73"/>
  <c r="M26" i="73" s="1"/>
  <c r="K40" i="73"/>
  <c r="L40" i="73" s="1"/>
  <c r="M40" i="73" s="1"/>
  <c r="AM549" i="97" l="1"/>
  <c r="AM568" i="97"/>
  <c r="AO35" i="97"/>
  <c r="N26" i="73"/>
  <c r="AP28" i="97" l="1"/>
  <c r="AO571" i="97"/>
  <c r="AN544" i="97"/>
  <c r="AM570" i="97"/>
  <c r="AM572" i="97" s="1"/>
  <c r="N40" i="73"/>
  <c r="AN549" i="97" l="1"/>
  <c r="AN568" i="97"/>
  <c r="AP35" i="97"/>
  <c r="O26" i="73"/>
  <c r="AQ28" i="97" l="1"/>
  <c r="AP571" i="97"/>
  <c r="AO544" i="97"/>
  <c r="AN570" i="97"/>
  <c r="AN572" i="97" s="1"/>
  <c r="P26" i="73"/>
  <c r="Q26" i="73" s="1"/>
  <c r="O40" i="73"/>
  <c r="P40" i="73" s="1"/>
  <c r="Q40" i="73" s="1"/>
  <c r="AO549" i="97" l="1"/>
  <c r="AO568" i="97"/>
  <c r="AQ35" i="97"/>
  <c r="R26" i="73"/>
  <c r="R40" i="73"/>
  <c r="AR28" i="97" l="1"/>
  <c r="AQ571" i="97"/>
  <c r="AP544" i="97"/>
  <c r="AO570" i="97"/>
  <c r="AO572" i="97" s="1"/>
  <c r="E38" i="75"/>
  <c r="F38" i="75" s="1"/>
  <c r="E24" i="75"/>
  <c r="F24" i="75" s="1"/>
  <c r="AP549" i="97" l="1"/>
  <c r="AP568" i="97"/>
  <c r="AR35" i="97"/>
  <c r="G24" i="75"/>
  <c r="AS28" i="97" l="1"/>
  <c r="AR571" i="97"/>
  <c r="AQ544" i="97"/>
  <c r="AP570" i="97"/>
  <c r="AP572" i="97" s="1"/>
  <c r="G38" i="75"/>
  <c r="H24" i="75"/>
  <c r="AQ549" i="97" l="1"/>
  <c r="AQ568" i="97"/>
  <c r="AS35" i="97"/>
  <c r="I24" i="75"/>
  <c r="H38" i="75"/>
  <c r="AT28" i="97" l="1"/>
  <c r="AS571" i="97"/>
  <c r="AR544" i="97"/>
  <c r="AQ570" i="97"/>
  <c r="AQ572" i="97" s="1"/>
  <c r="I38" i="75"/>
  <c r="J24" i="75"/>
  <c r="AR549" i="97" l="1"/>
  <c r="AR568" i="97"/>
  <c r="AT35" i="97"/>
  <c r="J38" i="75"/>
  <c r="K24" i="75"/>
  <c r="L24" i="75" s="1"/>
  <c r="AU28" i="97" l="1"/>
  <c r="AT571" i="97"/>
  <c r="AS544" i="97"/>
  <c r="AR570" i="97"/>
  <c r="AR572" i="97" s="1"/>
  <c r="M24" i="75"/>
  <c r="N24" i="75" s="1"/>
  <c r="K38" i="75"/>
  <c r="L38" i="75" s="1"/>
  <c r="M38" i="75" s="1"/>
  <c r="N38" i="75" s="1"/>
  <c r="AS549" i="97" l="1"/>
  <c r="AS568" i="97"/>
  <c r="AU35" i="97"/>
  <c r="O24" i="75"/>
  <c r="P24" i="75" s="1"/>
  <c r="Q24" i="75" s="1"/>
  <c r="R24" i="75" s="1"/>
  <c r="AV28" i="97" l="1"/>
  <c r="AU571" i="97"/>
  <c r="AT544" i="97"/>
  <c r="AS570" i="97"/>
  <c r="AS572" i="97" s="1"/>
  <c r="O38" i="75"/>
  <c r="P38" i="75" s="1"/>
  <c r="Q38" i="75" s="1"/>
  <c r="R38" i="75" s="1"/>
  <c r="AT549" i="97" l="1"/>
  <c r="AT568" i="97"/>
  <c r="AV35" i="97"/>
  <c r="AW28" i="97" l="1"/>
  <c r="AV571" i="97"/>
  <c r="AU544" i="97"/>
  <c r="AT570" i="97"/>
  <c r="AT572" i="97" s="1"/>
  <c r="E38" i="77"/>
  <c r="E24" i="77"/>
  <c r="AU549" i="97" l="1"/>
  <c r="AU568" i="97"/>
  <c r="AW35" i="97"/>
  <c r="F24" i="77"/>
  <c r="F38" i="77"/>
  <c r="AX28" i="97" l="1"/>
  <c r="AW571" i="97"/>
  <c r="AV544" i="97"/>
  <c r="AU570" i="97"/>
  <c r="AU572" i="97" s="1"/>
  <c r="G38" i="77"/>
  <c r="G24" i="77"/>
  <c r="H38" i="77"/>
  <c r="AV549" i="97" l="1"/>
  <c r="AV568" i="97"/>
  <c r="AX35" i="97"/>
  <c r="I38" i="77"/>
  <c r="H24" i="77"/>
  <c r="I24" i="77" s="1"/>
  <c r="AY28" i="97" l="1"/>
  <c r="AX571" i="97"/>
  <c r="AW544" i="97"/>
  <c r="AV570" i="97"/>
  <c r="AV572" i="97" s="1"/>
  <c r="J38" i="77"/>
  <c r="AW549" i="97" l="1"/>
  <c r="AW568" i="97"/>
  <c r="AY35" i="97"/>
  <c r="K38" i="77"/>
  <c r="J24" i="77"/>
  <c r="AZ28" i="97" l="1"/>
  <c r="AY571" i="97"/>
  <c r="AX544" i="97"/>
  <c r="AW570" i="97"/>
  <c r="AW572" i="97" s="1"/>
  <c r="L38" i="77"/>
  <c r="M38" i="77" s="1"/>
  <c r="K24" i="77"/>
  <c r="L24" i="77" s="1"/>
  <c r="M24" i="77" s="1"/>
  <c r="AX549" i="97" l="1"/>
  <c r="AX568" i="97"/>
  <c r="AZ35" i="97"/>
  <c r="G38" i="93"/>
  <c r="G24" i="93"/>
  <c r="BA28" i="97" l="1"/>
  <c r="AZ571" i="97"/>
  <c r="AY544" i="97"/>
  <c r="AX570" i="97"/>
  <c r="AX572" i="97" s="1"/>
  <c r="H24" i="93"/>
  <c r="I24" i="93" s="1"/>
  <c r="J24" i="93" s="1"/>
  <c r="K24" i="93" s="1"/>
  <c r="L24" i="93" s="1"/>
  <c r="M24" i="93" s="1"/>
  <c r="N24" i="93" s="1"/>
  <c r="O24" i="93" s="1"/>
  <c r="P24" i="93" s="1"/>
  <c r="Q24" i="93" s="1"/>
  <c r="R24" i="93" s="1"/>
  <c r="H38" i="93"/>
  <c r="I38" i="93" s="1"/>
  <c r="J38" i="93" s="1"/>
  <c r="K38" i="93" s="1"/>
  <c r="L38" i="93" s="1"/>
  <c r="M38" i="93" s="1"/>
  <c r="N38" i="93" s="1"/>
  <c r="O38" i="93" s="1"/>
  <c r="P38" i="93" s="1"/>
  <c r="Q38" i="93" s="1"/>
  <c r="R38" i="93" s="1"/>
  <c r="AY549" i="97" l="1"/>
  <c r="AY568" i="97"/>
  <c r="BA35" i="97"/>
  <c r="D38" i="92"/>
  <c r="D24" i="92"/>
  <c r="BB28" i="97" l="1"/>
  <c r="BA571" i="97"/>
  <c r="AZ544" i="97"/>
  <c r="AY570" i="97"/>
  <c r="AY572" i="97" s="1"/>
  <c r="E38" i="92"/>
  <c r="AZ549" i="97" l="1"/>
  <c r="AZ568" i="97"/>
  <c r="BB35" i="97"/>
  <c r="F38" i="92"/>
  <c r="G38" i="92" s="1"/>
  <c r="E24" i="92"/>
  <c r="F24" i="92" s="1"/>
  <c r="G24" i="92" s="1"/>
  <c r="BC28" i="97" l="1"/>
  <c r="BB571" i="97"/>
  <c r="BA544" i="97"/>
  <c r="AZ570" i="97"/>
  <c r="AZ572" i="97" s="1"/>
  <c r="H38" i="92"/>
  <c r="H24" i="92"/>
  <c r="BA549" i="97" l="1"/>
  <c r="BA568" i="97"/>
  <c r="BC35" i="97"/>
  <c r="I38" i="92"/>
  <c r="BD28" i="97" l="1"/>
  <c r="BC571" i="97"/>
  <c r="BB544" i="97"/>
  <c r="BA570" i="97"/>
  <c r="BA572" i="97" s="1"/>
  <c r="J38" i="92"/>
  <c r="K38" i="92" s="1"/>
  <c r="I24" i="92"/>
  <c r="BB549" i="97" l="1"/>
  <c r="BB568" i="97"/>
  <c r="BD35" i="97"/>
  <c r="J24" i="92"/>
  <c r="K24" i="92" s="1"/>
  <c r="BE28" i="97" l="1"/>
  <c r="BD571" i="97"/>
  <c r="BC544" i="97"/>
  <c r="BB570" i="97"/>
  <c r="BB572" i="97" s="1"/>
  <c r="L38" i="92"/>
  <c r="M38" i="92" s="1"/>
  <c r="N38" i="92" s="1"/>
  <c r="L24" i="92"/>
  <c r="M24" i="92" s="1"/>
  <c r="N24" i="92" s="1"/>
  <c r="BC549" i="97" l="1"/>
  <c r="BC568" i="97"/>
  <c r="BE35" i="97"/>
  <c r="O38" i="92"/>
  <c r="BF28" i="97" l="1"/>
  <c r="BE571" i="97"/>
  <c r="BD544" i="97"/>
  <c r="BC570" i="97"/>
  <c r="BC572" i="97" s="1"/>
  <c r="P38" i="92"/>
  <c r="Q38" i="92" s="1"/>
  <c r="O24" i="92"/>
  <c r="P24" i="92" s="1"/>
  <c r="Q24" i="92" s="1"/>
  <c r="BD549" i="97" l="1"/>
  <c r="BD568" i="97"/>
  <c r="BF35" i="97"/>
  <c r="R38" i="92"/>
  <c r="R24" i="92"/>
  <c r="BG28" i="97" l="1"/>
  <c r="BF571" i="97"/>
  <c r="BE544" i="97"/>
  <c r="BD570" i="97"/>
  <c r="BD572" i="97" s="1"/>
  <c r="C26" i="68"/>
  <c r="BE549" i="97" l="1"/>
  <c r="BE568" i="97"/>
  <c r="BG35" i="97"/>
  <c r="D26" i="68"/>
  <c r="E26" i="68" s="1"/>
  <c r="D40" i="68"/>
  <c r="BH28" i="97" l="1"/>
  <c r="BG571" i="97"/>
  <c r="BF544" i="97"/>
  <c r="BE570" i="97"/>
  <c r="BE572" i="97" s="1"/>
  <c r="E40" i="68"/>
  <c r="F26" i="68"/>
  <c r="BF549" i="97" l="1"/>
  <c r="BF568" i="97"/>
  <c r="BH35" i="97"/>
  <c r="G26" i="68"/>
  <c r="F40" i="68"/>
  <c r="G40" i="68" s="1"/>
  <c r="BI28" i="97" l="1"/>
  <c r="BH571" i="97"/>
  <c r="BG544" i="97"/>
  <c r="BF570" i="97"/>
  <c r="BF572" i="97" s="1"/>
  <c r="H26" i="68"/>
  <c r="H40" i="68"/>
  <c r="BG549" i="97" l="1"/>
  <c r="BG568" i="97"/>
  <c r="BI35" i="97"/>
  <c r="I26" i="68"/>
  <c r="BJ28" i="97" l="1"/>
  <c r="BI571" i="97"/>
  <c r="BH544" i="97"/>
  <c r="BG570" i="97"/>
  <c r="BG572" i="97" s="1"/>
  <c r="J26" i="68"/>
  <c r="I40" i="68"/>
  <c r="BH549" i="97" l="1"/>
  <c r="BH568" i="97"/>
  <c r="BJ35" i="97"/>
  <c r="J40" i="68"/>
  <c r="K26" i="68"/>
  <c r="BK28" i="97" l="1"/>
  <c r="BJ571" i="97"/>
  <c r="BI544" i="97"/>
  <c r="BH570" i="97"/>
  <c r="BH572" i="97" s="1"/>
  <c r="L26" i="68"/>
  <c r="M26" i="68" s="1"/>
  <c r="K40" i="68"/>
  <c r="BI549" i="97" l="1"/>
  <c r="BI568" i="97"/>
  <c r="BK35" i="97"/>
  <c r="L40" i="68"/>
  <c r="M40" i="68" s="1"/>
  <c r="BL28" i="97" l="1"/>
  <c r="BK571" i="97"/>
  <c r="BJ544" i="97"/>
  <c r="BI570" i="97"/>
  <c r="BI572" i="97" s="1"/>
  <c r="N38" i="77"/>
  <c r="O38" i="77" s="1"/>
  <c r="P38" i="77" s="1"/>
  <c r="N24" i="77"/>
  <c r="O24" i="77" s="1"/>
  <c r="P24" i="77" s="1"/>
  <c r="BJ549" i="97" l="1"/>
  <c r="BJ568" i="97"/>
  <c r="BL35" i="97"/>
  <c r="Q38" i="77"/>
  <c r="R38" i="77" s="1"/>
  <c r="BM28" i="97" l="1"/>
  <c r="BL571" i="97"/>
  <c r="BK544" i="97"/>
  <c r="BJ570" i="97"/>
  <c r="BJ572" i="97" s="1"/>
  <c r="Q24" i="77"/>
  <c r="R24" i="77" s="1"/>
  <c r="BK549" i="97" l="1"/>
  <c r="BK568" i="97"/>
  <c r="BM35" i="97"/>
  <c r="N40" i="68"/>
  <c r="N26" i="68"/>
  <c r="BN28" i="97" l="1"/>
  <c r="BM571" i="97"/>
  <c r="BL544" i="97"/>
  <c r="BK570" i="97"/>
  <c r="BK572" i="97" s="1"/>
  <c r="O26" i="68"/>
  <c r="O40" i="68"/>
  <c r="P40" i="68" s="1"/>
  <c r="Q40" i="68" s="1"/>
  <c r="R40" i="68" s="1"/>
  <c r="BL549" i="97" l="1"/>
  <c r="BL568" i="97"/>
  <c r="BN35" i="97"/>
  <c r="P26" i="68"/>
  <c r="Q26" i="68" s="1"/>
  <c r="BO28" i="97" l="1"/>
  <c r="BN571" i="97"/>
  <c r="BM544" i="97"/>
  <c r="BL570" i="97"/>
  <c r="BL572" i="97" s="1"/>
  <c r="BM549" i="97" l="1"/>
  <c r="BM568" i="97"/>
  <c r="BO35" i="97"/>
  <c r="BP28" i="97" l="1"/>
  <c r="BO571" i="97"/>
  <c r="BN544" i="97"/>
  <c r="BM570" i="97"/>
  <c r="BM572" i="97" s="1"/>
  <c r="A29" i="46"/>
  <c r="A30" i="46"/>
  <c r="A31" i="46"/>
  <c r="A32" i="46"/>
  <c r="A33" i="46" s="1"/>
  <c r="A34" i="46" s="1"/>
  <c r="A35" i="46" s="1"/>
  <c r="BN549" i="97" l="1"/>
  <c r="BN568" i="97"/>
  <c r="BP35" i="97"/>
  <c r="BQ28" i="97" l="1"/>
  <c r="BP571" i="97"/>
  <c r="BO544" i="97"/>
  <c r="BN570" i="97"/>
  <c r="BN572" i="97" s="1"/>
  <c r="BO549" i="97" l="1"/>
  <c r="BO568" i="97"/>
  <c r="BQ35" i="97"/>
  <c r="BR28" i="97" l="1"/>
  <c r="BQ571" i="97"/>
  <c r="BP544" i="97"/>
  <c r="BO570" i="97"/>
  <c r="BO572" i="97" s="1"/>
  <c r="M43" i="86"/>
  <c r="L43" i="86"/>
  <c r="K43" i="86"/>
  <c r="J43" i="86"/>
  <c r="I43" i="86"/>
  <c r="H43" i="86"/>
  <c r="G43" i="86"/>
  <c r="F43" i="86"/>
  <c r="E43" i="86"/>
  <c r="D43" i="86"/>
  <c r="C43" i="86"/>
  <c r="B43" i="86"/>
  <c r="M25" i="86"/>
  <c r="L25" i="86"/>
  <c r="K25" i="86"/>
  <c r="J25" i="86"/>
  <c r="I25" i="86"/>
  <c r="H25" i="86"/>
  <c r="G25" i="86"/>
  <c r="F25" i="86"/>
  <c r="E25" i="86"/>
  <c r="D25" i="86"/>
  <c r="C25" i="86"/>
  <c r="M21" i="86"/>
  <c r="L21" i="86"/>
  <c r="K21" i="86"/>
  <c r="J21" i="86"/>
  <c r="I21" i="86"/>
  <c r="H21" i="86"/>
  <c r="G21" i="86"/>
  <c r="F21" i="86"/>
  <c r="E21" i="86"/>
  <c r="D21" i="86"/>
  <c r="C21" i="86"/>
  <c r="M17" i="86"/>
  <c r="L17" i="86"/>
  <c r="J17" i="86"/>
  <c r="I17" i="86"/>
  <c r="H17" i="86"/>
  <c r="G17" i="86"/>
  <c r="F17" i="86"/>
  <c r="E17" i="86"/>
  <c r="D17" i="86"/>
  <c r="C17" i="86"/>
  <c r="M13" i="86"/>
  <c r="L13" i="86"/>
  <c r="K13" i="86"/>
  <c r="J13" i="86"/>
  <c r="I13" i="86"/>
  <c r="H13" i="86"/>
  <c r="G13" i="86"/>
  <c r="F13" i="86"/>
  <c r="E13" i="86"/>
  <c r="D13" i="86"/>
  <c r="C13" i="86"/>
  <c r="C9" i="86"/>
  <c r="D9" i="86"/>
  <c r="D32" i="86" s="1"/>
  <c r="E9" i="86"/>
  <c r="F9" i="86"/>
  <c r="F32" i="86" s="1"/>
  <c r="G9" i="86"/>
  <c r="H9" i="86"/>
  <c r="H32" i="86" s="1"/>
  <c r="I9" i="86"/>
  <c r="J9" i="86"/>
  <c r="J32" i="86" s="1"/>
  <c r="K9" i="86"/>
  <c r="L9" i="86"/>
  <c r="L32" i="86" s="1"/>
  <c r="M9" i="86"/>
  <c r="K17" i="86" l="1"/>
  <c r="M32" i="86"/>
  <c r="E32" i="86"/>
  <c r="BP549" i="97"/>
  <c r="BP568" i="97"/>
  <c r="BR35" i="97"/>
  <c r="N40" i="86"/>
  <c r="AC23" i="99" s="1"/>
  <c r="N41" i="86"/>
  <c r="K32" i="86"/>
  <c r="G32" i="86"/>
  <c r="C32" i="86"/>
  <c r="I32" i="86"/>
  <c r="G13" i="107" l="1"/>
  <c r="AC33" i="99"/>
  <c r="BS28" i="97"/>
  <c r="BR571" i="97"/>
  <c r="BQ544" i="97"/>
  <c r="BP570" i="97"/>
  <c r="BP572" i="97" s="1"/>
  <c r="F31" i="22"/>
  <c r="F32" i="22"/>
  <c r="F33" i="22" s="1"/>
  <c r="F13" i="22"/>
  <c r="F14" i="22" s="1"/>
  <c r="F15" i="22" s="1"/>
  <c r="F16" i="22" s="1"/>
  <c r="F17" i="22" s="1"/>
  <c r="F18" i="22" s="1"/>
  <c r="F19" i="22" s="1"/>
  <c r="F20" i="22" s="1"/>
  <c r="F21" i="22" s="1"/>
  <c r="F22" i="22" s="1"/>
  <c r="F23" i="22" s="1"/>
  <c r="F24" i="22" s="1"/>
  <c r="F25" i="22" s="1"/>
  <c r="F26" i="22" s="1"/>
  <c r="F27" i="22" s="1"/>
  <c r="F28" i="22" s="1"/>
  <c r="F29" i="22" s="1"/>
  <c r="F30" i="22" s="1"/>
  <c r="BQ549" i="97" l="1"/>
  <c r="BQ568" i="97"/>
  <c r="BS35" i="97"/>
  <c r="BT28" i="97" l="1"/>
  <c r="BS571" i="97"/>
  <c r="BR544" i="97"/>
  <c r="BQ570" i="97"/>
  <c r="BQ572" i="97" s="1"/>
  <c r="D45" i="96"/>
  <c r="E45" i="96"/>
  <c r="E38" i="96"/>
  <c r="D38" i="96"/>
  <c r="D40" i="96" l="1"/>
  <c r="D80" i="96"/>
  <c r="D82" i="96" s="1"/>
  <c r="D47" i="96"/>
  <c r="D87" i="96"/>
  <c r="D89" i="96" s="1"/>
  <c r="E80" i="96"/>
  <c r="E82" i="96" s="1"/>
  <c r="E40" i="96"/>
  <c r="E47" i="96"/>
  <c r="E87" i="96"/>
  <c r="E89" i="96" s="1"/>
  <c r="BR549" i="97"/>
  <c r="BR568" i="97"/>
  <c r="BT35" i="97"/>
  <c r="BU28" i="97" l="1"/>
  <c r="BT571" i="97"/>
  <c r="BS544" i="97"/>
  <c r="BR570" i="97"/>
  <c r="BR572" i="97" s="1"/>
  <c r="BS549" i="97" l="1"/>
  <c r="BS568" i="97"/>
  <c r="BU35" i="97"/>
  <c r="BV28" i="97" l="1"/>
  <c r="BU571" i="97"/>
  <c r="BT544" i="97"/>
  <c r="BS570" i="97"/>
  <c r="BS572" i="97" s="1"/>
  <c r="J45" i="96"/>
  <c r="I38" i="96"/>
  <c r="J38" i="96"/>
  <c r="I45" i="96"/>
  <c r="I17" i="96" l="1"/>
  <c r="D17" i="96"/>
  <c r="I40" i="96"/>
  <c r="I80" i="96"/>
  <c r="I82" i="96" s="1"/>
  <c r="E17" i="96"/>
  <c r="J17" i="96"/>
  <c r="J80" i="96"/>
  <c r="J82" i="96" s="1"/>
  <c r="J40" i="96"/>
  <c r="J87" i="96"/>
  <c r="J89" i="96" s="1"/>
  <c r="J47" i="96"/>
  <c r="I87" i="96"/>
  <c r="I89" i="96" s="1"/>
  <c r="I47" i="96"/>
  <c r="BT549" i="97"/>
  <c r="BT568" i="97"/>
  <c r="BV35" i="97"/>
  <c r="J31" i="96" l="1"/>
  <c r="E31" i="96"/>
  <c r="I10" i="96"/>
  <c r="D10" i="96"/>
  <c r="D31" i="96"/>
  <c r="I31" i="96"/>
  <c r="E10" i="96"/>
  <c r="J10" i="96"/>
  <c r="J59" i="96"/>
  <c r="J61" i="96" s="1"/>
  <c r="J19" i="96"/>
  <c r="D59" i="96"/>
  <c r="D61" i="96" s="1"/>
  <c r="D19" i="96"/>
  <c r="E59" i="96"/>
  <c r="E61" i="96" s="1"/>
  <c r="E19" i="96"/>
  <c r="I59" i="96"/>
  <c r="I61" i="96" s="1"/>
  <c r="I19" i="96"/>
  <c r="BW28" i="97"/>
  <c r="BV571" i="97"/>
  <c r="BU544" i="97"/>
  <c r="BT570" i="97"/>
  <c r="BT572" i="97" s="1"/>
  <c r="J52" i="96" l="1"/>
  <c r="J54" i="96" s="1"/>
  <c r="J12" i="96"/>
  <c r="D52" i="96"/>
  <c r="D54" i="96" s="1"/>
  <c r="D12" i="96"/>
  <c r="E52" i="96"/>
  <c r="E54" i="96" s="1"/>
  <c r="E12" i="96"/>
  <c r="I52" i="96"/>
  <c r="I54" i="96" s="1"/>
  <c r="I12" i="96"/>
  <c r="I73" i="96"/>
  <c r="I75" i="96" s="1"/>
  <c r="I33" i="96"/>
  <c r="E73" i="96"/>
  <c r="E75" i="96" s="1"/>
  <c r="E33" i="96"/>
  <c r="D73" i="96"/>
  <c r="D75" i="96" s="1"/>
  <c r="D33" i="96"/>
  <c r="J33" i="96"/>
  <c r="J73" i="96"/>
  <c r="J75" i="96" s="1"/>
  <c r="BU549" i="97"/>
  <c r="BU568" i="97"/>
  <c r="BW35" i="97"/>
  <c r="BX28" i="97" l="1"/>
  <c r="BW571" i="97"/>
  <c r="BV544" i="97"/>
  <c r="BU570" i="97"/>
  <c r="BU572" i="97" s="1"/>
  <c r="BV549" i="97" l="1"/>
  <c r="BV568" i="97"/>
  <c r="BX35" i="97"/>
  <c r="BY28" i="97" l="1"/>
  <c r="BX571" i="97"/>
  <c r="BW544" i="97"/>
  <c r="BV570" i="97"/>
  <c r="BV572" i="97" s="1"/>
  <c r="BW549" i="97" l="1"/>
  <c r="BW568" i="97"/>
  <c r="BY35" i="97"/>
  <c r="BZ28" i="97" l="1"/>
  <c r="BY571" i="97"/>
  <c r="BX544" i="97"/>
  <c r="BW570" i="97"/>
  <c r="BW572" i="97" s="1"/>
  <c r="BX549" i="97" l="1"/>
  <c r="BX568" i="97"/>
  <c r="BZ35" i="97"/>
  <c r="CA28" i="97" l="1"/>
  <c r="BZ571" i="97"/>
  <c r="BY544" i="97"/>
  <c r="BX570" i="97"/>
  <c r="BX572" i="97" s="1"/>
  <c r="BY549" i="97" l="1"/>
  <c r="BY568" i="97"/>
  <c r="CA35" i="97"/>
  <c r="CB28" i="97" l="1"/>
  <c r="CA571" i="97"/>
  <c r="BZ544" i="97"/>
  <c r="BY570" i="97"/>
  <c r="BY572" i="97" s="1"/>
  <c r="BZ549" i="97" l="1"/>
  <c r="BZ568" i="97"/>
  <c r="CB35" i="97"/>
  <c r="A2" i="89"/>
  <c r="A4" i="89"/>
  <c r="C7" i="89"/>
  <c r="C32" i="89" s="1"/>
  <c r="P25" i="89"/>
  <c r="B26" i="89"/>
  <c r="P31" i="89"/>
  <c r="B32" i="89"/>
  <c r="F48" i="89"/>
  <c r="J48" i="89"/>
  <c r="N48" i="89"/>
  <c r="B48" i="89"/>
  <c r="A2" i="88"/>
  <c r="A4" i="88"/>
  <c r="A10" i="88"/>
  <c r="A11" i="88" s="1"/>
  <c r="A12" i="88" s="1"/>
  <c r="A13" i="88" s="1"/>
  <c r="A14" i="88" s="1"/>
  <c r="A15" i="88" s="1"/>
  <c r="A16" i="88" l="1"/>
  <c r="A17" i="88" s="1"/>
  <c r="A18" i="88" s="1"/>
  <c r="A19" i="88" s="1"/>
  <c r="A20" i="88" s="1"/>
  <c r="A21" i="88" s="1"/>
  <c r="A22" i="88" s="1"/>
  <c r="A23" i="88" s="1"/>
  <c r="A24" i="88" s="1"/>
  <c r="A25" i="88" s="1"/>
  <c r="A26" i="88" s="1"/>
  <c r="A27" i="88" s="1"/>
  <c r="A28" i="88" s="1"/>
  <c r="A29" i="88" s="1"/>
  <c r="A30" i="88" s="1"/>
  <c r="A31" i="88" s="1"/>
  <c r="A32" i="88" s="1"/>
  <c r="A33" i="88" s="1"/>
  <c r="A34" i="88" s="1"/>
  <c r="A35" i="88" s="1"/>
  <c r="A36" i="88" s="1"/>
  <c r="CC28" i="97"/>
  <c r="CB571" i="97"/>
  <c r="CA544" i="97"/>
  <c r="BZ570" i="97"/>
  <c r="BZ572" i="97" s="1"/>
  <c r="D7" i="89"/>
  <c r="E7" i="89" s="1"/>
  <c r="C26" i="89"/>
  <c r="P10" i="89"/>
  <c r="P18" i="89"/>
  <c r="R18" i="89" s="1"/>
  <c r="P14" i="89"/>
  <c r="O21" i="89"/>
  <c r="P33" i="89"/>
  <c r="N23" i="89"/>
  <c r="C21" i="89"/>
  <c r="P17" i="89"/>
  <c r="R17" i="89" s="1"/>
  <c r="J23" i="89"/>
  <c r="F23" i="89"/>
  <c r="B23" i="89"/>
  <c r="K21" i="89"/>
  <c r="G21" i="89"/>
  <c r="P45" i="89"/>
  <c r="M48" i="89"/>
  <c r="P12" i="89"/>
  <c r="N21" i="89"/>
  <c r="F21" i="89"/>
  <c r="B21" i="89"/>
  <c r="P37" i="89"/>
  <c r="P27" i="89"/>
  <c r="D22" i="104" s="1"/>
  <c r="P15" i="89"/>
  <c r="R15" i="89" s="1"/>
  <c r="P13" i="89"/>
  <c r="R13" i="89" s="1"/>
  <c r="O23" i="89"/>
  <c r="K23" i="89"/>
  <c r="G23" i="89"/>
  <c r="C23" i="89"/>
  <c r="M21" i="89"/>
  <c r="I21" i="89"/>
  <c r="P8" i="89"/>
  <c r="I48" i="89"/>
  <c r="P41" i="89"/>
  <c r="M46" i="89"/>
  <c r="I46" i="89"/>
  <c r="P39" i="89"/>
  <c r="P20" i="89"/>
  <c r="M23" i="89"/>
  <c r="I23" i="89"/>
  <c r="P11" i="89"/>
  <c r="L21" i="89"/>
  <c r="H21" i="89"/>
  <c r="D21" i="89"/>
  <c r="J21" i="89"/>
  <c r="P44" i="89"/>
  <c r="P28" i="89"/>
  <c r="E22" i="104" s="1"/>
  <c r="P16" i="89"/>
  <c r="L23" i="89"/>
  <c r="H23" i="89"/>
  <c r="D23" i="89"/>
  <c r="P9" i="89"/>
  <c r="R9" i="89" s="1"/>
  <c r="N46" i="89"/>
  <c r="F46" i="89"/>
  <c r="L48" i="89"/>
  <c r="O46" i="89"/>
  <c r="G46" i="89"/>
  <c r="P42" i="89"/>
  <c r="O48" i="89"/>
  <c r="K48" i="89"/>
  <c r="G48" i="89"/>
  <c r="C48" i="89"/>
  <c r="P35" i="89"/>
  <c r="B46" i="89"/>
  <c r="D48" i="89"/>
  <c r="C46" i="89"/>
  <c r="P40" i="89"/>
  <c r="P38" i="89"/>
  <c r="J46" i="89"/>
  <c r="H48" i="89"/>
  <c r="K46" i="89"/>
  <c r="E46" i="89"/>
  <c r="P43" i="89"/>
  <c r="P36" i="89"/>
  <c r="P34" i="89"/>
  <c r="L46" i="89"/>
  <c r="H46" i="89"/>
  <c r="D46" i="89"/>
  <c r="F7" i="89"/>
  <c r="E26" i="89"/>
  <c r="E32" i="89"/>
  <c r="E48" i="89"/>
  <c r="P19" i="89"/>
  <c r="R19" i="89" s="1"/>
  <c r="D32" i="89"/>
  <c r="E21" i="89"/>
  <c r="E23" i="89"/>
  <c r="D26" i="89"/>
  <c r="Q11" i="89" l="1"/>
  <c r="Q23" i="89" s="1"/>
  <c r="Q14" i="89"/>
  <c r="Q16" i="89"/>
  <c r="Q10" i="89"/>
  <c r="R10" i="89" s="1"/>
  <c r="Q8" i="89"/>
  <c r="Q12" i="89"/>
  <c r="R12" i="89" s="1"/>
  <c r="H22" i="110" s="1"/>
  <c r="R14" i="89"/>
  <c r="I22" i="110" s="1"/>
  <c r="R16" i="89"/>
  <c r="R20" i="89"/>
  <c r="R8" i="89"/>
  <c r="J24" i="96"/>
  <c r="E24" i="96"/>
  <c r="D24" i="96"/>
  <c r="I24" i="96"/>
  <c r="CC35" i="97"/>
  <c r="CA549" i="97"/>
  <c r="CA568" i="97"/>
  <c r="P23" i="89"/>
  <c r="P21" i="89"/>
  <c r="P46" i="89"/>
  <c r="P48" i="89"/>
  <c r="G7" i="89"/>
  <c r="F26" i="89"/>
  <c r="F32" i="89"/>
  <c r="R23" i="89" l="1"/>
  <c r="R11" i="89"/>
  <c r="G22" i="109"/>
  <c r="G22" i="110"/>
  <c r="E22" i="110"/>
  <c r="E22" i="109"/>
  <c r="Q21" i="89"/>
  <c r="F22" i="110"/>
  <c r="F22" i="109"/>
  <c r="D22" i="109"/>
  <c r="D22" i="110"/>
  <c r="R21" i="89"/>
  <c r="I66" i="96"/>
  <c r="I68" i="96" s="1"/>
  <c r="I26" i="96"/>
  <c r="D26" i="96"/>
  <c r="D66" i="96"/>
  <c r="D68" i="96" s="1"/>
  <c r="E66" i="96"/>
  <c r="E68" i="96" s="1"/>
  <c r="E26" i="96"/>
  <c r="J66" i="96"/>
  <c r="J68" i="96" s="1"/>
  <c r="J26" i="96"/>
  <c r="CB544" i="97"/>
  <c r="CA570" i="97"/>
  <c r="CA572" i="97" s="1"/>
  <c r="CD28" i="97"/>
  <c r="CC571" i="97"/>
  <c r="G32" i="89"/>
  <c r="G26" i="89"/>
  <c r="H7" i="89"/>
  <c r="CD35" i="97" l="1"/>
  <c r="CB549" i="97"/>
  <c r="CB568" i="97"/>
  <c r="I7" i="89"/>
  <c r="H26" i="89"/>
  <c r="H32" i="89"/>
  <c r="CC544" i="97" l="1"/>
  <c r="CB570" i="97"/>
  <c r="CB572" i="97" s="1"/>
  <c r="CE28" i="97"/>
  <c r="CD571" i="97"/>
  <c r="J7" i="89"/>
  <c r="I26" i="89"/>
  <c r="I32" i="89"/>
  <c r="CE35" i="97" l="1"/>
  <c r="CC549" i="97"/>
  <c r="CC568" i="97"/>
  <c r="K7" i="89"/>
  <c r="J26" i="89"/>
  <c r="J32" i="89"/>
  <c r="CD544" i="97" l="1"/>
  <c r="CC570" i="97"/>
  <c r="CC572" i="97" s="1"/>
  <c r="CF28" i="97"/>
  <c r="CE571" i="97"/>
  <c r="K32" i="89"/>
  <c r="L7" i="89"/>
  <c r="K26" i="89"/>
  <c r="CF35" i="97" l="1"/>
  <c r="CD549" i="97"/>
  <c r="CD568" i="97"/>
  <c r="M7" i="89"/>
  <c r="L26" i="89"/>
  <c r="L32" i="89"/>
  <c r="CE544" i="97" l="1"/>
  <c r="CD570" i="97"/>
  <c r="CD572" i="97" s="1"/>
  <c r="CG28" i="97"/>
  <c r="CF571" i="97"/>
  <c r="N7" i="89"/>
  <c r="M26" i="89"/>
  <c r="M32" i="89"/>
  <c r="CG35" i="97" l="1"/>
  <c r="CE549" i="97"/>
  <c r="CE568" i="97"/>
  <c r="O7" i="89"/>
  <c r="N26" i="89"/>
  <c r="N32" i="89"/>
  <c r="CF544" i="97" l="1"/>
  <c r="CE570" i="97"/>
  <c r="CE572" i="97" s="1"/>
  <c r="CH28" i="97"/>
  <c r="CG571" i="97"/>
  <c r="O32" i="89"/>
  <c r="O26" i="89"/>
  <c r="CH35" i="97" l="1"/>
  <c r="CF549" i="97"/>
  <c r="CF568" i="97"/>
  <c r="C7" i="86"/>
  <c r="D7" i="86" s="1"/>
  <c r="B9" i="86"/>
  <c r="B13" i="86"/>
  <c r="B17" i="86"/>
  <c r="B25" i="86"/>
  <c r="B37" i="86"/>
  <c r="CG544" i="97" l="1"/>
  <c r="CF570" i="97"/>
  <c r="CF572" i="97" s="1"/>
  <c r="CI28" i="97"/>
  <c r="CH571" i="97"/>
  <c r="C37" i="86"/>
  <c r="N20" i="86"/>
  <c r="AC17" i="99" s="1"/>
  <c r="N30" i="86"/>
  <c r="N39" i="86"/>
  <c r="N12" i="86"/>
  <c r="AC12" i="99" s="1"/>
  <c r="N8" i="86"/>
  <c r="AC8" i="99" s="1"/>
  <c r="N15" i="86"/>
  <c r="AC13" i="99" s="1"/>
  <c r="N16" i="86"/>
  <c r="AC15" i="99" s="1"/>
  <c r="N28" i="86"/>
  <c r="N27" i="86"/>
  <c r="AC18" i="99" s="1"/>
  <c r="N29" i="86"/>
  <c r="AC24" i="99" s="1"/>
  <c r="N38" i="86"/>
  <c r="N43" i="86" s="1"/>
  <c r="N24" i="86"/>
  <c r="AC22" i="99" s="1"/>
  <c r="B21" i="86"/>
  <c r="B32" i="86" s="1"/>
  <c r="D37" i="86"/>
  <c r="E7" i="86"/>
  <c r="N19" i="86"/>
  <c r="AC16" i="99" s="1"/>
  <c r="N23" i="86"/>
  <c r="AC21" i="99" s="1"/>
  <c r="N11" i="86"/>
  <c r="AC11" i="99" s="1"/>
  <c r="CI35" i="97" l="1"/>
  <c r="CG549" i="97"/>
  <c r="CG568" i="97"/>
  <c r="N13" i="86"/>
  <c r="E13" i="107" s="1"/>
  <c r="N17" i="86"/>
  <c r="F13" i="107" s="1"/>
  <c r="N9" i="86"/>
  <c r="D13" i="107" s="1"/>
  <c r="N25" i="86"/>
  <c r="E15" i="108" s="1"/>
  <c r="N21" i="86"/>
  <c r="D15" i="108" s="1"/>
  <c r="J46" i="86"/>
  <c r="I46" i="86"/>
  <c r="E46" i="86"/>
  <c r="M46" i="86"/>
  <c r="L46" i="86"/>
  <c r="C46" i="86"/>
  <c r="G46" i="86"/>
  <c r="H46" i="86"/>
  <c r="K46" i="86"/>
  <c r="B46" i="86"/>
  <c r="E37" i="86"/>
  <c r="F7" i="86"/>
  <c r="F46" i="86"/>
  <c r="D46" i="86"/>
  <c r="CH544" i="97" l="1"/>
  <c r="CG570" i="97"/>
  <c r="CG572" i="97" s="1"/>
  <c r="CJ28" i="97"/>
  <c r="CI571" i="97"/>
  <c r="N32" i="86"/>
  <c r="N46" i="86" s="1"/>
  <c r="G7" i="86"/>
  <c r="F37" i="86"/>
  <c r="CJ35" i="97" l="1"/>
  <c r="CH549" i="97"/>
  <c r="CH568" i="97"/>
  <c r="H7" i="86"/>
  <c r="G37" i="86"/>
  <c r="CI544" i="97" l="1"/>
  <c r="CH570" i="97"/>
  <c r="CH572" i="97" s="1"/>
  <c r="CK28" i="97"/>
  <c r="CJ571" i="97"/>
  <c r="H37" i="86"/>
  <c r="I7" i="86"/>
  <c r="CK35" i="97" l="1"/>
  <c r="CI549" i="97"/>
  <c r="CI568" i="97"/>
  <c r="I37" i="86"/>
  <c r="J7" i="86"/>
  <c r="CJ544" i="97" l="1"/>
  <c r="CI570" i="97"/>
  <c r="CI572" i="97" s="1"/>
  <c r="CL28" i="97"/>
  <c r="CK571" i="97"/>
  <c r="K7" i="86"/>
  <c r="J37" i="86"/>
  <c r="CL35" i="97" l="1"/>
  <c r="CJ549" i="97"/>
  <c r="CJ568" i="97"/>
  <c r="L7" i="86"/>
  <c r="K37" i="86"/>
  <c r="CK544" i="97" l="1"/>
  <c r="CJ570" i="97"/>
  <c r="CJ572" i="97" s="1"/>
  <c r="CM28" i="97"/>
  <c r="CL571" i="97"/>
  <c r="L37" i="86"/>
  <c r="M7" i="86"/>
  <c r="M37" i="86" s="1"/>
  <c r="CM35" i="97" l="1"/>
  <c r="CK549" i="97"/>
  <c r="CK568" i="97"/>
  <c r="CL544" i="97" l="1"/>
  <c r="CK570" i="97"/>
  <c r="CK572" i="97" s="1"/>
  <c r="CN28" i="97"/>
  <c r="CM571" i="97"/>
  <c r="CN35" i="97" l="1"/>
  <c r="CL549" i="97"/>
  <c r="CL568" i="97"/>
  <c r="CM544" i="97" l="1"/>
  <c r="CL570" i="97"/>
  <c r="CL572" i="97" s="1"/>
  <c r="CO28" i="97"/>
  <c r="CN571" i="97"/>
  <c r="F34" i="45"/>
  <c r="F35" i="45"/>
  <c r="F38" i="45"/>
  <c r="CO35" i="97" l="1"/>
  <c r="CM549" i="97"/>
  <c r="CM568" i="97"/>
  <c r="F33" i="45"/>
  <c r="F36" i="45"/>
  <c r="CN544" i="97" l="1"/>
  <c r="CM570" i="97"/>
  <c r="CM572" i="97" s="1"/>
  <c r="CP28" i="97"/>
  <c r="CO571" i="97"/>
  <c r="E12" i="88"/>
  <c r="F12" i="88"/>
  <c r="H12" i="88"/>
  <c r="CP35" i="97" l="1"/>
  <c r="CN549" i="97"/>
  <c r="CN568" i="97"/>
  <c r="I14" i="88"/>
  <c r="F14" i="88"/>
  <c r="E14" i="88"/>
  <c r="D14" i="88"/>
  <c r="I12" i="88"/>
  <c r="D12" i="88"/>
  <c r="CO544" i="97" l="1"/>
  <c r="CN570" i="97"/>
  <c r="CN572" i="97" s="1"/>
  <c r="CQ28" i="97"/>
  <c r="CP571" i="97"/>
  <c r="CQ35" i="97" l="1"/>
  <c r="CO549" i="97"/>
  <c r="CO568" i="97"/>
  <c r="CP544" i="97" l="1"/>
  <c r="CO570" i="97"/>
  <c r="CO572" i="97" s="1"/>
  <c r="CR28" i="97"/>
  <c r="CQ571" i="97"/>
  <c r="A4" i="22"/>
  <c r="I28" i="22"/>
  <c r="N22" i="98" s="1"/>
  <c r="I29" i="22"/>
  <c r="O22" i="98" s="1"/>
  <c r="I27" i="22"/>
  <c r="L22" i="98" s="1"/>
  <c r="I26" i="22"/>
  <c r="K22" i="98" s="1"/>
  <c r="I25" i="22"/>
  <c r="J22" i="98" s="1"/>
  <c r="I22" i="98" l="1"/>
  <c r="C15" i="98" s="1"/>
  <c r="CR35" i="97"/>
  <c r="CP549" i="97"/>
  <c r="CP568" i="97"/>
  <c r="I30" i="22"/>
  <c r="F10" i="22"/>
  <c r="F11" i="22" s="1"/>
  <c r="F12" i="22" s="1"/>
  <c r="CQ544" i="97" l="1"/>
  <c r="CP570" i="97"/>
  <c r="CP572" i="97" s="1"/>
  <c r="CS28" i="97"/>
  <c r="CR571" i="97"/>
  <c r="G12" i="88"/>
  <c r="CQ549" i="97" l="1"/>
  <c r="CQ568" i="97"/>
  <c r="E17" i="30"/>
  <c r="E19" i="30" s="1"/>
  <c r="D13" i="96" l="1"/>
  <c r="E34" i="96" s="1"/>
  <c r="E35" i="96" s="1"/>
  <c r="CY53" i="97" s="1"/>
  <c r="CY54" i="97" s="1"/>
  <c r="C14" i="102"/>
  <c r="E20" i="96"/>
  <c r="E21" i="96" s="1"/>
  <c r="CY33" i="97" s="1"/>
  <c r="CY34" i="97" s="1"/>
  <c r="E27" i="96"/>
  <c r="E28" i="96" s="1"/>
  <c r="CY43" i="97" s="1"/>
  <c r="CY44" i="97" s="1"/>
  <c r="D41" i="96"/>
  <c r="D42" i="96" s="1"/>
  <c r="CX62" i="97" s="1"/>
  <c r="CX63" i="97" s="1"/>
  <c r="I48" i="96"/>
  <c r="I49" i="96" s="1"/>
  <c r="CX361" i="97" s="1"/>
  <c r="CX362" i="97" s="1"/>
  <c r="E55" i="96"/>
  <c r="E56" i="96" s="1"/>
  <c r="CY91" i="97" s="1"/>
  <c r="CY92" i="97" s="1"/>
  <c r="E69" i="96"/>
  <c r="E70" i="96" s="1"/>
  <c r="CY111" i="97" s="1"/>
  <c r="CY112" i="97" s="1"/>
  <c r="I76" i="96"/>
  <c r="I77" i="96" s="1"/>
  <c r="CX408" i="97" s="1"/>
  <c r="CX409" i="97" s="1"/>
  <c r="J83" i="96"/>
  <c r="J84" i="96" s="1"/>
  <c r="CY417" i="97" s="1"/>
  <c r="CY418" i="97" s="1"/>
  <c r="E13" i="96"/>
  <c r="E14" i="96" s="1"/>
  <c r="CY13" i="97" s="1"/>
  <c r="CY14" i="97" s="1"/>
  <c r="I20" i="96"/>
  <c r="I21" i="96" s="1"/>
  <c r="CX314" i="97" s="1"/>
  <c r="CX315" i="97" s="1"/>
  <c r="I27" i="96"/>
  <c r="I28" i="96" s="1"/>
  <c r="CX323" i="97" s="1"/>
  <c r="CX324" i="97" s="1"/>
  <c r="E41" i="96"/>
  <c r="E42" i="96" s="1"/>
  <c r="CY62" i="97" s="1"/>
  <c r="CY63" i="97" s="1"/>
  <c r="I13" i="96"/>
  <c r="I14" i="96" s="1"/>
  <c r="CX305" i="97" s="1"/>
  <c r="CX306" i="97" s="1"/>
  <c r="J20" i="96"/>
  <c r="J21" i="96" s="1"/>
  <c r="CY314" i="97" s="1"/>
  <c r="CY315" i="97" s="1"/>
  <c r="J27" i="96"/>
  <c r="J28" i="96" s="1"/>
  <c r="CY323" i="97" s="1"/>
  <c r="CY324" i="97" s="1"/>
  <c r="J34" i="96"/>
  <c r="J35" i="96" s="1"/>
  <c r="CY343" i="97" s="1"/>
  <c r="CY344" i="97" s="1"/>
  <c r="I41" i="96"/>
  <c r="I42" i="96" s="1"/>
  <c r="CX352" i="97" s="1"/>
  <c r="CX353" i="97" s="1"/>
  <c r="D48" i="96"/>
  <c r="D49" i="96" s="1"/>
  <c r="CX72" i="97" s="1"/>
  <c r="CX73" i="97" s="1"/>
  <c r="J55" i="96"/>
  <c r="J56" i="96" s="1"/>
  <c r="CY379" i="97" s="1"/>
  <c r="CY380" i="97" s="1"/>
  <c r="J62" i="96"/>
  <c r="J63" i="96" s="1"/>
  <c r="CY389" i="97" s="1"/>
  <c r="CY390" i="97" s="1"/>
  <c r="J69" i="96"/>
  <c r="J70" i="96" s="1"/>
  <c r="CY399" i="97" s="1"/>
  <c r="CY400" i="97" s="1"/>
  <c r="D76" i="96"/>
  <c r="D77" i="96" s="1"/>
  <c r="CX121" i="97" s="1"/>
  <c r="CX122" i="97" s="1"/>
  <c r="E83" i="96"/>
  <c r="E84" i="96" s="1"/>
  <c r="CY131" i="97" s="1"/>
  <c r="CY132" i="97" s="1"/>
  <c r="J90" i="96"/>
  <c r="J91" i="96" s="1"/>
  <c r="CY426" i="97" s="1"/>
  <c r="CY427" i="97" s="1"/>
  <c r="D34" i="96"/>
  <c r="D35" i="96" s="1"/>
  <c r="CX53" i="97" s="1"/>
  <c r="CX54" i="97" s="1"/>
  <c r="D55" i="96"/>
  <c r="D56" i="96" s="1"/>
  <c r="CX91" i="97" s="1"/>
  <c r="CX92" i="97" s="1"/>
  <c r="D69" i="96"/>
  <c r="D70" i="96" s="1"/>
  <c r="CX111" i="97" s="1"/>
  <c r="CX112" i="97" s="1"/>
  <c r="E48" i="96"/>
  <c r="E49" i="96" s="1"/>
  <c r="CY72" i="97" s="1"/>
  <c r="CY73" i="97" s="1"/>
  <c r="I55" i="96"/>
  <c r="I56" i="96" s="1"/>
  <c r="CX379" i="97" s="1"/>
  <c r="CX380" i="97" s="1"/>
  <c r="I69" i="96"/>
  <c r="I70" i="96" s="1"/>
  <c r="CX399" i="97" s="1"/>
  <c r="CX400" i="97" s="1"/>
  <c r="E76" i="96"/>
  <c r="E77" i="96" s="1"/>
  <c r="CY121" i="97" s="1"/>
  <c r="CY122" i="97" s="1"/>
  <c r="D83" i="96"/>
  <c r="D84" i="96" s="1"/>
  <c r="CX131" i="97" s="1"/>
  <c r="CX132" i="97" s="1"/>
  <c r="D90" i="96"/>
  <c r="D91" i="96" s="1"/>
  <c r="CX141" i="97" s="1"/>
  <c r="CX142" i="97" s="1"/>
  <c r="J48" i="96"/>
  <c r="J49" i="96" s="1"/>
  <c r="CY361" i="97" s="1"/>
  <c r="CY362" i="97" s="1"/>
  <c r="D62" i="96"/>
  <c r="D63" i="96" s="1"/>
  <c r="CX101" i="97" s="1"/>
  <c r="CX102" i="97" s="1"/>
  <c r="J76" i="96"/>
  <c r="J77" i="96" s="1"/>
  <c r="CY408" i="97" s="1"/>
  <c r="CY409" i="97" s="1"/>
  <c r="J41" i="96"/>
  <c r="J42" i="96" s="1"/>
  <c r="CY352" i="97" s="1"/>
  <c r="CY353" i="97" s="1"/>
  <c r="D20" i="96"/>
  <c r="D21" i="96" s="1"/>
  <c r="CX33" i="97" s="1"/>
  <c r="CX34" i="97" s="1"/>
  <c r="I90" i="96"/>
  <c r="I91" i="96" s="1"/>
  <c r="CX426" i="97" s="1"/>
  <c r="CX427" i="97" s="1"/>
  <c r="D27" i="96"/>
  <c r="D28" i="96" s="1"/>
  <c r="CX43" i="97" s="1"/>
  <c r="CX44" i="97" s="1"/>
  <c r="I62" i="96"/>
  <c r="I63" i="96" s="1"/>
  <c r="CX389" i="97" s="1"/>
  <c r="CX390" i="97" s="1"/>
  <c r="I83" i="96"/>
  <c r="I84" i="96" s="1"/>
  <c r="CX417" i="97" s="1"/>
  <c r="CX418" i="97" s="1"/>
  <c r="D14" i="96"/>
  <c r="CX13" i="97" s="1"/>
  <c r="CX14" i="97" s="1"/>
  <c r="CR544" i="97"/>
  <c r="CQ570" i="97"/>
  <c r="CQ572" i="97" s="1"/>
  <c r="D26" i="88"/>
  <c r="E20" i="30"/>
  <c r="E21" i="30" s="1"/>
  <c r="J13" i="96" l="1"/>
  <c r="J14" i="96" s="1"/>
  <c r="CY305" i="97" s="1"/>
  <c r="CY306" i="97" s="1"/>
  <c r="I34" i="96"/>
  <c r="I35" i="96" s="1"/>
  <c r="CX343" i="97" s="1"/>
  <c r="CX344" i="97" s="1"/>
  <c r="E90" i="96"/>
  <c r="E91" i="96" s="1"/>
  <c r="CY141" i="97" s="1"/>
  <c r="CY142" i="97" s="1"/>
  <c r="E62" i="96"/>
  <c r="E63" i="96" s="1"/>
  <c r="CY101" i="97" s="1"/>
  <c r="CY102" i="97" s="1"/>
  <c r="L14" i="102"/>
  <c r="L17" i="102" s="1"/>
  <c r="L18" i="102" s="1"/>
  <c r="D14" i="102"/>
  <c r="D17" i="102" s="1"/>
  <c r="D18" i="102" s="1"/>
  <c r="O14" i="102"/>
  <c r="O17" i="102" s="1"/>
  <c r="O18" i="102" s="1"/>
  <c r="F14" i="102"/>
  <c r="F17" i="102" s="1"/>
  <c r="H14" i="102"/>
  <c r="H17" i="102" s="1"/>
  <c r="H18" i="102" s="1"/>
  <c r="E14" i="102"/>
  <c r="E17" i="102" s="1"/>
  <c r="E18" i="102" s="1"/>
  <c r="K14" i="102"/>
  <c r="K17" i="102" s="1"/>
  <c r="K18" i="102" s="1"/>
  <c r="G14" i="102"/>
  <c r="G17" i="102" s="1"/>
  <c r="G18" i="102" s="1"/>
  <c r="C17" i="102"/>
  <c r="C18" i="102" s="1"/>
  <c r="M14" i="102"/>
  <c r="M17" i="102" s="1"/>
  <c r="M18" i="102" s="1"/>
  <c r="I14" i="102"/>
  <c r="I17" i="102" s="1"/>
  <c r="I18" i="102" s="1"/>
  <c r="CS70" i="97" s="1"/>
  <c r="CS73" i="97" s="1"/>
  <c r="CS74" i="97" s="1"/>
  <c r="P14" i="102"/>
  <c r="P17" i="102" s="1"/>
  <c r="P18" i="102" s="1"/>
  <c r="Q14" i="102"/>
  <c r="Q17" i="102" s="1"/>
  <c r="Q18" i="102" s="1"/>
  <c r="N14" i="102"/>
  <c r="N17" i="102" s="1"/>
  <c r="D30" i="88"/>
  <c r="D14" i="110" s="1"/>
  <c r="D32" i="88"/>
  <c r="D16" i="110" s="1"/>
  <c r="CX569" i="97"/>
  <c r="CR549" i="97"/>
  <c r="CR568" i="97"/>
  <c r="E26" i="88"/>
  <c r="G26" i="88"/>
  <c r="H26" i="88"/>
  <c r="H30" i="88" s="1"/>
  <c r="H14" i="110" s="1"/>
  <c r="I26" i="88"/>
  <c r="F26" i="88"/>
  <c r="G25" i="46"/>
  <c r="G18" i="46"/>
  <c r="G14" i="46"/>
  <c r="G21" i="46"/>
  <c r="CY569" i="97" l="1"/>
  <c r="CT67" i="97"/>
  <c r="CT74" i="97" s="1"/>
  <c r="CS376" i="97"/>
  <c r="CS303" i="97"/>
  <c r="CS306" i="97" s="1"/>
  <c r="CS307" i="97" s="1"/>
  <c r="N20" i="102"/>
  <c r="N18" i="102"/>
  <c r="CS396" i="97"/>
  <c r="CS321" i="97"/>
  <c r="CS324" i="97" s="1"/>
  <c r="CS325" i="97" s="1"/>
  <c r="CS41" i="97"/>
  <c r="CS44" i="97" s="1"/>
  <c r="CS45" i="97" s="1"/>
  <c r="CS108" i="97"/>
  <c r="CS98" i="97"/>
  <c r="CS31" i="97"/>
  <c r="CS34" i="97" s="1"/>
  <c r="CS35" i="97" s="1"/>
  <c r="CS406" i="97"/>
  <c r="CS340" i="97"/>
  <c r="CS344" i="97" s="1"/>
  <c r="CS345" i="97" s="1"/>
  <c r="CS424" i="97"/>
  <c r="CS359" i="97"/>
  <c r="CS362" i="97" s="1"/>
  <c r="CS363" i="97" s="1"/>
  <c r="CS11" i="97"/>
  <c r="CS14" i="97" s="1"/>
  <c r="CS88" i="97"/>
  <c r="CS128" i="97"/>
  <c r="CS60" i="97"/>
  <c r="CS63" i="97" s="1"/>
  <c r="CS64" i="97" s="1"/>
  <c r="CS312" i="97"/>
  <c r="CS315" i="97" s="1"/>
  <c r="CS316" i="97" s="1"/>
  <c r="CS386" i="97"/>
  <c r="CS350" i="97"/>
  <c r="CS353" i="97" s="1"/>
  <c r="CS354" i="97" s="1"/>
  <c r="CS415" i="97"/>
  <c r="F18" i="102"/>
  <c r="F20" i="102"/>
  <c r="G30" i="88"/>
  <c r="G14" i="110" s="1"/>
  <c r="F30" i="88"/>
  <c r="F14" i="110" s="1"/>
  <c r="F32" i="88"/>
  <c r="F16" i="110" s="1"/>
  <c r="E30" i="88"/>
  <c r="E14" i="110" s="1"/>
  <c r="E32" i="88"/>
  <c r="E16" i="110" s="1"/>
  <c r="I30" i="88"/>
  <c r="I14" i="110" s="1"/>
  <c r="I32" i="88"/>
  <c r="I16" i="110" s="1"/>
  <c r="CS544" i="97"/>
  <c r="CR570" i="97"/>
  <c r="CR572" i="97" s="1"/>
  <c r="G16" i="46"/>
  <c r="G29" i="46"/>
  <c r="G28" i="46"/>
  <c r="G15" i="46"/>
  <c r="D20" i="102" l="1"/>
  <c r="D21" i="102" s="1"/>
  <c r="E20" i="102"/>
  <c r="E21" i="102" s="1"/>
  <c r="F21" i="102"/>
  <c r="CT319" i="97"/>
  <c r="CT325" i="97" s="1"/>
  <c r="CT301" i="97"/>
  <c r="CT307" i="97" s="1"/>
  <c r="CT58" i="97"/>
  <c r="CT64" i="97" s="1"/>
  <c r="CT348" i="97"/>
  <c r="CT354" i="97" s="1"/>
  <c r="CT338" i="97"/>
  <c r="CT345" i="97" s="1"/>
  <c r="CT357" i="97"/>
  <c r="CT363" i="97" s="1"/>
  <c r="CT310" i="97"/>
  <c r="CT316" i="97" s="1"/>
  <c r="CT38" i="97"/>
  <c r="CT45" i="97" s="1"/>
  <c r="CU67" i="97"/>
  <c r="CU74" i="97" s="1"/>
  <c r="CT28" i="97"/>
  <c r="CT35" i="97" s="1"/>
  <c r="CS15" i="97"/>
  <c r="L20" i="102"/>
  <c r="L21" i="102" s="1"/>
  <c r="CS387" i="97" s="1"/>
  <c r="CS390" i="97" s="1"/>
  <c r="CS391" i="97" s="1"/>
  <c r="O20" i="102"/>
  <c r="O21" i="102" s="1"/>
  <c r="CS407" i="97" s="1"/>
  <c r="CS409" i="97" s="1"/>
  <c r="CS410" i="97" s="1"/>
  <c r="M20" i="102"/>
  <c r="M21" i="102" s="1"/>
  <c r="CS397" i="97" s="1"/>
  <c r="CS400" i="97" s="1"/>
  <c r="CS401" i="97" s="1"/>
  <c r="N21" i="102"/>
  <c r="CS330" i="97" s="1"/>
  <c r="CS334" i="97" s="1"/>
  <c r="CS335" i="97" s="1"/>
  <c r="P20" i="102"/>
  <c r="P21" i="102" s="1"/>
  <c r="CS416" i="97" s="1"/>
  <c r="CS418" i="97" s="1"/>
  <c r="CS419" i="97" s="1"/>
  <c r="Q20" i="102"/>
  <c r="Q21" i="102" s="1"/>
  <c r="CS425" i="97" s="1"/>
  <c r="CS427" i="97" s="1"/>
  <c r="CS428" i="97" s="1"/>
  <c r="K20" i="102"/>
  <c r="K21" i="102" s="1"/>
  <c r="G20" i="102"/>
  <c r="I20" i="102"/>
  <c r="C20" i="102"/>
  <c r="C21" i="102" s="1"/>
  <c r="CS99" i="97"/>
  <c r="CS109" i="97"/>
  <c r="CS112" i="97" s="1"/>
  <c r="CS113" i="97" s="1"/>
  <c r="CS51" i="97"/>
  <c r="CS54" i="97" s="1"/>
  <c r="CS55" i="97" s="1"/>
  <c r="H20" i="102"/>
  <c r="CS102" i="97"/>
  <c r="CS103" i="97" s="1"/>
  <c r="CS549" i="97"/>
  <c r="CS568" i="97"/>
  <c r="A10" i="22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H21" i="102" l="1"/>
  <c r="CS129" i="97" s="1"/>
  <c r="CS132" i="97" s="1"/>
  <c r="CS133" i="97" s="1"/>
  <c r="CT126" i="97" s="1"/>
  <c r="CT133" i="97" s="1"/>
  <c r="I21" i="102"/>
  <c r="CS139" i="97" s="1"/>
  <c r="CS142" i="97" s="1"/>
  <c r="CS143" i="97" s="1"/>
  <c r="CT136" i="97" s="1"/>
  <c r="CT143" i="97" s="1"/>
  <c r="G21" i="102"/>
  <c r="CS119" i="97" s="1"/>
  <c r="CS122" i="97" s="1"/>
  <c r="CT328" i="97"/>
  <c r="CT335" i="97" s="1"/>
  <c r="CT422" i="97"/>
  <c r="CT428" i="97" s="1"/>
  <c r="CT394" i="97"/>
  <c r="CT401" i="97" s="1"/>
  <c r="CU38" i="97"/>
  <c r="CU45" i="97" s="1"/>
  <c r="CU357" i="97"/>
  <c r="CU363" i="97" s="1"/>
  <c r="CU348" i="97"/>
  <c r="CU354" i="97" s="1"/>
  <c r="CU301" i="97"/>
  <c r="CU307" i="97" s="1"/>
  <c r="CT106" i="97"/>
  <c r="CT113" i="97" s="1"/>
  <c r="CT404" i="97"/>
  <c r="CT410" i="97" s="1"/>
  <c r="CT96" i="97"/>
  <c r="CT103" i="97" s="1"/>
  <c r="CT48" i="97"/>
  <c r="CT55" i="97" s="1"/>
  <c r="CT413" i="97"/>
  <c r="CT419" i="97" s="1"/>
  <c r="CT384" i="97"/>
  <c r="CT391" i="97" s="1"/>
  <c r="CU310" i="97"/>
  <c r="CU316" i="97" s="1"/>
  <c r="CU338" i="97"/>
  <c r="CU345" i="97" s="1"/>
  <c r="CU58" i="97"/>
  <c r="CU64" i="97" s="1"/>
  <c r="CU319" i="97"/>
  <c r="CU325" i="97" s="1"/>
  <c r="CV67" i="97"/>
  <c r="CV74" i="97" s="1"/>
  <c r="CU28" i="97"/>
  <c r="CU35" i="97" s="1"/>
  <c r="CV28" i="97" s="1"/>
  <c r="CT9" i="97"/>
  <c r="CT15" i="97" s="1"/>
  <c r="Q22" i="102"/>
  <c r="CS377" i="97"/>
  <c r="CS380" i="97" s="1"/>
  <c r="CS381" i="97" s="1"/>
  <c r="CS89" i="97"/>
  <c r="CS92" i="97" s="1"/>
  <c r="CS93" i="97" s="1"/>
  <c r="CT544" i="97"/>
  <c r="I22" i="102" l="1"/>
  <c r="CS123" i="97"/>
  <c r="CT116" i="97" s="1"/>
  <c r="CT123" i="97" s="1"/>
  <c r="CS569" i="97"/>
  <c r="CW67" i="97"/>
  <c r="CW74" i="97" s="1"/>
  <c r="CT86" i="97"/>
  <c r="CT93" i="97" s="1"/>
  <c r="CV319" i="97"/>
  <c r="CV325" i="97" s="1"/>
  <c r="CV338" i="97"/>
  <c r="CV345" i="97" s="1"/>
  <c r="CU384" i="97"/>
  <c r="CU391" i="97" s="1"/>
  <c r="CU136" i="97"/>
  <c r="CU143" i="97" s="1"/>
  <c r="CU96" i="97"/>
  <c r="CU103" i="97" s="1"/>
  <c r="CU106" i="97"/>
  <c r="CU113" i="97" s="1"/>
  <c r="CV348" i="97"/>
  <c r="CV354" i="97" s="1"/>
  <c r="CV38" i="97"/>
  <c r="CV45" i="97" s="1"/>
  <c r="CU126" i="97"/>
  <c r="CU133" i="97" s="1"/>
  <c r="CU328" i="97"/>
  <c r="CU335" i="97" s="1"/>
  <c r="CT374" i="97"/>
  <c r="CT381" i="97" s="1"/>
  <c r="CV58" i="97"/>
  <c r="CV64" i="97" s="1"/>
  <c r="CV310" i="97"/>
  <c r="CV316" i="97" s="1"/>
  <c r="CU413" i="97"/>
  <c r="CU419" i="97" s="1"/>
  <c r="CU48" i="97"/>
  <c r="CU55" i="97" s="1"/>
  <c r="CU404" i="97"/>
  <c r="CU410" i="97" s="1"/>
  <c r="CV301" i="97"/>
  <c r="CV307" i="97" s="1"/>
  <c r="CV357" i="97"/>
  <c r="CV363" i="97" s="1"/>
  <c r="CU394" i="97"/>
  <c r="CU401" i="97" s="1"/>
  <c r="CU422" i="97"/>
  <c r="CU428" i="97" s="1"/>
  <c r="CU116" i="97"/>
  <c r="CU123" i="97" s="1"/>
  <c r="CS571" i="97"/>
  <c r="CS570" i="97"/>
  <c r="CU9" i="97"/>
  <c r="CU15" i="97" s="1"/>
  <c r="CV35" i="97"/>
  <c r="CT549" i="97"/>
  <c r="CT568" i="97"/>
  <c r="G14" i="88"/>
  <c r="CT571" i="97" l="1"/>
  <c r="CW301" i="97"/>
  <c r="CW307" i="97" s="1"/>
  <c r="CW310" i="97"/>
  <c r="CW316" i="97" s="1"/>
  <c r="CW348" i="97"/>
  <c r="CW354" i="97" s="1"/>
  <c r="CW319" i="97"/>
  <c r="CW325" i="97" s="1"/>
  <c r="CX67" i="97"/>
  <c r="CX74" i="97" s="1"/>
  <c r="CY67" i="97" s="1"/>
  <c r="CY74" i="97" s="1"/>
  <c r="CW357" i="97"/>
  <c r="CW363" i="97" s="1"/>
  <c r="CW58" i="97"/>
  <c r="CW64" i="97" s="1"/>
  <c r="CW38" i="97"/>
  <c r="CW45" i="97" s="1"/>
  <c r="CW338" i="97"/>
  <c r="CW345" i="97" s="1"/>
  <c r="CV116" i="97"/>
  <c r="CV123" i="97" s="1"/>
  <c r="CV394" i="97"/>
  <c r="CV401" i="97" s="1"/>
  <c r="CV48" i="97"/>
  <c r="CV55" i="97" s="1"/>
  <c r="CU374" i="97"/>
  <c r="CU381" i="97" s="1"/>
  <c r="CV126" i="97"/>
  <c r="CV133" i="97" s="1"/>
  <c r="CV96" i="97"/>
  <c r="CV103" i="97" s="1"/>
  <c r="CV384" i="97"/>
  <c r="CV391" i="97" s="1"/>
  <c r="CV422" i="97"/>
  <c r="CV428" i="97" s="1"/>
  <c r="CV404" i="97"/>
  <c r="CV410" i="97" s="1"/>
  <c r="CV413" i="97"/>
  <c r="CV419" i="97" s="1"/>
  <c r="CV328" i="97"/>
  <c r="CV335" i="97" s="1"/>
  <c r="CV106" i="97"/>
  <c r="CV113" i="97" s="1"/>
  <c r="CV136" i="97"/>
  <c r="CV143" i="97" s="1"/>
  <c r="CU86" i="97"/>
  <c r="CU93" i="97" s="1"/>
  <c r="CU571" i="97" s="1"/>
  <c r="CS572" i="97"/>
  <c r="CV9" i="97"/>
  <c r="CV15" i="97" s="1"/>
  <c r="G32" i="88"/>
  <c r="G16" i="110" s="1"/>
  <c r="CU544" i="97"/>
  <c r="CT570" i="97"/>
  <c r="CT572" i="97" s="1"/>
  <c r="CW28" i="97"/>
  <c r="D31" i="22"/>
  <c r="N12" i="98" s="1"/>
  <c r="CW136" i="97" l="1"/>
  <c r="CW143" i="97" s="1"/>
  <c r="CW404" i="97"/>
  <c r="CW410" i="97" s="1"/>
  <c r="CW384" i="97"/>
  <c r="CW391" i="97" s="1"/>
  <c r="CW126" i="97"/>
  <c r="CW133" i="97" s="1"/>
  <c r="CW48" i="97"/>
  <c r="CW55" i="97" s="1"/>
  <c r="CW116" i="97"/>
  <c r="CW123" i="97" s="1"/>
  <c r="CW328" i="97"/>
  <c r="CW335" i="97" s="1"/>
  <c r="CX38" i="97"/>
  <c r="CX45" i="97" s="1"/>
  <c r="CY38" i="97" s="1"/>
  <c r="CY45" i="97" s="1"/>
  <c r="CX357" i="97"/>
  <c r="CX363" i="97" s="1"/>
  <c r="CY357" i="97" s="1"/>
  <c r="CY363" i="97" s="1"/>
  <c r="CX319" i="97"/>
  <c r="CX325" i="97" s="1"/>
  <c r="CY319" i="97" s="1"/>
  <c r="CY325" i="97" s="1"/>
  <c r="CX310" i="97"/>
  <c r="CX316" i="97" s="1"/>
  <c r="CY310" i="97" s="1"/>
  <c r="CY316" i="97" s="1"/>
  <c r="CW106" i="97"/>
  <c r="CW113" i="97" s="1"/>
  <c r="CW413" i="97"/>
  <c r="CW419" i="97" s="1"/>
  <c r="CW422" i="97"/>
  <c r="CW428" i="97" s="1"/>
  <c r="CW96" i="97"/>
  <c r="CW103" i="97" s="1"/>
  <c r="CW394" i="97"/>
  <c r="CW401" i="97" s="1"/>
  <c r="CW9" i="97"/>
  <c r="CW15" i="97" s="1"/>
  <c r="CX338" i="97"/>
  <c r="CX345" i="97" s="1"/>
  <c r="CY338" i="97" s="1"/>
  <c r="CY345" i="97" s="1"/>
  <c r="CX58" i="97"/>
  <c r="CX64" i="97" s="1"/>
  <c r="CY58" i="97" s="1"/>
  <c r="CY64" i="97" s="1"/>
  <c r="CX348" i="97"/>
  <c r="CX354" i="97" s="1"/>
  <c r="CY348" i="97" s="1"/>
  <c r="CY354" i="97" s="1"/>
  <c r="CX301" i="97"/>
  <c r="CX307" i="97" s="1"/>
  <c r="CY301" i="97" s="1"/>
  <c r="CY307" i="97" s="1"/>
  <c r="CV86" i="97"/>
  <c r="CV93" i="97" s="1"/>
  <c r="CV374" i="97"/>
  <c r="CV381" i="97" s="1"/>
  <c r="CW35" i="97"/>
  <c r="CU549" i="97"/>
  <c r="CU568" i="97"/>
  <c r="D32" i="22"/>
  <c r="O12" i="98" s="1"/>
  <c r="CW86" i="97" l="1"/>
  <c r="CW93" i="97" s="1"/>
  <c r="CX394" i="97"/>
  <c r="CX401" i="97" s="1"/>
  <c r="CY394" i="97" s="1"/>
  <c r="CY401" i="97" s="1"/>
  <c r="CX422" i="97"/>
  <c r="CX428" i="97" s="1"/>
  <c r="CY422" i="97" s="1"/>
  <c r="CY428" i="97" s="1"/>
  <c r="CX106" i="97"/>
  <c r="CX113" i="97" s="1"/>
  <c r="CY106" i="97" s="1"/>
  <c r="CY113" i="97" s="1"/>
  <c r="CX116" i="97"/>
  <c r="CX123" i="97" s="1"/>
  <c r="CY116" i="97" s="1"/>
  <c r="CY123" i="97" s="1"/>
  <c r="CX126" i="97"/>
  <c r="CX133" i="97" s="1"/>
  <c r="CY126" i="97" s="1"/>
  <c r="CY133" i="97" s="1"/>
  <c r="CX404" i="97"/>
  <c r="CX410" i="97" s="1"/>
  <c r="CY404" i="97" s="1"/>
  <c r="CY410" i="97" s="1"/>
  <c r="CW374" i="97"/>
  <c r="CW381" i="97" s="1"/>
  <c r="CW571" i="97" s="1"/>
  <c r="CX9" i="97"/>
  <c r="CX15" i="97" s="1"/>
  <c r="CY9" i="97" s="1"/>
  <c r="CY15" i="97" s="1"/>
  <c r="CX96" i="97"/>
  <c r="CX103" i="97" s="1"/>
  <c r="CY96" i="97" s="1"/>
  <c r="CY103" i="97" s="1"/>
  <c r="CX413" i="97"/>
  <c r="CX419" i="97" s="1"/>
  <c r="CY413" i="97" s="1"/>
  <c r="CY419" i="97" s="1"/>
  <c r="CX328" i="97"/>
  <c r="CX335" i="97" s="1"/>
  <c r="CY328" i="97" s="1"/>
  <c r="CY335" i="97" s="1"/>
  <c r="CX48" i="97"/>
  <c r="CX55" i="97" s="1"/>
  <c r="CY48" i="97" s="1"/>
  <c r="CY55" i="97" s="1"/>
  <c r="CX384" i="97"/>
  <c r="CX391" i="97" s="1"/>
  <c r="CY384" i="97" s="1"/>
  <c r="CY391" i="97" s="1"/>
  <c r="CX136" i="97"/>
  <c r="CX143" i="97" s="1"/>
  <c r="CY136" i="97" s="1"/>
  <c r="CY143" i="97" s="1"/>
  <c r="CV571" i="97"/>
  <c r="CV544" i="97"/>
  <c r="H14" i="88"/>
  <c r="CU570" i="97"/>
  <c r="CU572" i="97" s="1"/>
  <c r="CX28" i="97"/>
  <c r="A9" i="64"/>
  <c r="A10" i="64" s="1"/>
  <c r="A11" i="64" s="1"/>
  <c r="A12" i="64" s="1"/>
  <c r="A13" i="64" s="1"/>
  <c r="A14" i="64" s="1"/>
  <c r="A15" i="64" s="1"/>
  <c r="A16" i="64" s="1"/>
  <c r="A17" i="64" s="1"/>
  <c r="A18" i="64" s="1"/>
  <c r="A19" i="64" s="1"/>
  <c r="CX374" i="97" l="1"/>
  <c r="CX381" i="97" s="1"/>
  <c r="CY374" i="97" s="1"/>
  <c r="CY381" i="97" s="1"/>
  <c r="CX86" i="97"/>
  <c r="CX93" i="97" s="1"/>
  <c r="CY86" i="97" s="1"/>
  <c r="CY93" i="97" s="1"/>
  <c r="H32" i="88"/>
  <c r="H16" i="110" s="1"/>
  <c r="CX35" i="97"/>
  <c r="CV549" i="97"/>
  <c r="CV568" i="97"/>
  <c r="CW544" i="97" l="1"/>
  <c r="CY28" i="97"/>
  <c r="CX571" i="97"/>
  <c r="A4" i="46"/>
  <c r="CY35" i="97" l="1"/>
  <c r="CW549" i="97"/>
  <c r="A2" i="46"/>
  <c r="A4" i="45"/>
  <c r="A2" i="45"/>
  <c r="E30" i="46"/>
  <c r="G27" i="46"/>
  <c r="J19" i="46"/>
  <c r="G20" i="46"/>
  <c r="A10" i="46"/>
  <c r="A11" i="46" s="1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F43" i="45"/>
  <c r="E31" i="45"/>
  <c r="F30" i="45"/>
  <c r="G25" i="45" l="1"/>
  <c r="G12" i="45"/>
  <c r="G16" i="45"/>
  <c r="G20" i="45"/>
  <c r="G19" i="45"/>
  <c r="G24" i="45"/>
  <c r="G13" i="45"/>
  <c r="G17" i="45"/>
  <c r="G9" i="45"/>
  <c r="G11" i="45"/>
  <c r="G10" i="45"/>
  <c r="G14" i="45"/>
  <c r="G18" i="45"/>
  <c r="G15" i="45"/>
  <c r="CX544" i="97"/>
  <c r="CY571" i="97"/>
  <c r="J27" i="46"/>
  <c r="F31" i="45"/>
  <c r="E60" i="45"/>
  <c r="J20" i="46"/>
  <c r="E22" i="46"/>
  <c r="E34" i="46" s="1"/>
  <c r="J26" i="46"/>
  <c r="G22" i="45" l="1"/>
  <c r="CX549" i="97"/>
  <c r="F60" i="45"/>
  <c r="CY544" i="97" l="1"/>
  <c r="CY549" i="97" l="1"/>
  <c r="A4" i="31" l="1"/>
  <c r="A2" i="31"/>
  <c r="I12" i="31" l="1"/>
  <c r="H12" i="31"/>
  <c r="H14" i="31" l="1"/>
  <c r="A10" i="31" l="1"/>
  <c r="A11" i="31" s="1"/>
  <c r="A12" i="31" s="1"/>
  <c r="A13" i="31" s="1"/>
  <c r="A14" i="31" s="1"/>
  <c r="A15" i="31" s="1"/>
  <c r="A16" i="31" s="1"/>
  <c r="A17" i="31" l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D26" i="31"/>
  <c r="I26" i="31" l="1"/>
  <c r="E26" i="31"/>
  <c r="H26" i="31"/>
  <c r="F26" i="31"/>
  <c r="G26" i="31"/>
  <c r="H30" i="31" l="1"/>
  <c r="D14" i="104" s="1"/>
  <c r="H32" i="31"/>
  <c r="D16" i="104" s="1"/>
  <c r="I30" i="31"/>
  <c r="E14" i="104" s="1"/>
  <c r="E10" i="88"/>
  <c r="H10" i="88"/>
  <c r="I10" i="31"/>
  <c r="D10" i="88"/>
  <c r="I10" i="88"/>
  <c r="H10" i="31"/>
  <c r="G10" i="88"/>
  <c r="I28" i="31" l="1"/>
  <c r="E12" i="104" s="1"/>
  <c r="H16" i="31"/>
  <c r="H28" i="31"/>
  <c r="G16" i="88"/>
  <c r="G24" i="88" s="1"/>
  <c r="G28" i="88"/>
  <c r="G12" i="110" s="1"/>
  <c r="D16" i="88"/>
  <c r="D24" i="88" s="1"/>
  <c r="D28" i="88"/>
  <c r="D12" i="110" s="1"/>
  <c r="H16" i="88"/>
  <c r="H24" i="88" s="1"/>
  <c r="H28" i="88"/>
  <c r="H12" i="110" s="1"/>
  <c r="I16" i="88"/>
  <c r="I24" i="88" s="1"/>
  <c r="I28" i="88"/>
  <c r="I12" i="110" s="1"/>
  <c r="E16" i="88"/>
  <c r="E24" i="88" s="1"/>
  <c r="E28" i="88"/>
  <c r="E12" i="110" s="1"/>
  <c r="F10" i="88"/>
  <c r="D34" i="88" l="1"/>
  <c r="H34" i="31"/>
  <c r="D12" i="104"/>
  <c r="I34" i="88"/>
  <c r="E34" i="88"/>
  <c r="H34" i="88"/>
  <c r="G34" i="88"/>
  <c r="F16" i="88"/>
  <c r="F24" i="88" s="1"/>
  <c r="F28" i="88"/>
  <c r="F12" i="110" s="1"/>
  <c r="F34" i="88" l="1"/>
  <c r="D30" i="22"/>
  <c r="M12" i="98" s="1"/>
  <c r="D28" i="22" l="1"/>
  <c r="K12" i="98" s="1"/>
  <c r="D27" i="22"/>
  <c r="J12" i="98" s="1"/>
  <c r="D29" i="22" l="1"/>
  <c r="L12" i="98" s="1"/>
  <c r="I12" i="98" l="1"/>
  <c r="D33" i="22"/>
  <c r="M24" i="98" l="1"/>
  <c r="C14" i="98"/>
  <c r="N24" i="98"/>
  <c r="K24" i="98"/>
  <c r="O24" i="98"/>
  <c r="L24" i="98"/>
  <c r="J24" i="98"/>
  <c r="N14" i="98"/>
  <c r="O14" i="98"/>
  <c r="M14" i="98"/>
  <c r="J14" i="98"/>
  <c r="K14" i="98"/>
  <c r="L14" i="98"/>
  <c r="I14" i="98" l="1"/>
  <c r="I24" i="98"/>
  <c r="C16" i="98"/>
  <c r="D15" i="98" s="1"/>
  <c r="C20" i="98" s="1"/>
  <c r="I26" i="98" s="1"/>
  <c r="D14" i="98" l="1"/>
  <c r="D16" i="98" s="1"/>
  <c r="C19" i="98" l="1"/>
  <c r="I16" i="98" s="1"/>
  <c r="C21" i="98" l="1"/>
  <c r="J18" i="98"/>
  <c r="D18" i="109" s="1"/>
  <c r="L18" i="98"/>
  <c r="F18" i="109" s="1"/>
  <c r="O18" i="98"/>
  <c r="E18" i="104" s="1"/>
  <c r="N28" i="98"/>
  <c r="L28" i="98"/>
  <c r="N18" i="98"/>
  <c r="D18" i="104" s="1"/>
  <c r="D20" i="104" s="1"/>
  <c r="D24" i="104" s="1"/>
  <c r="D25" i="108" s="1"/>
  <c r="M18" i="98"/>
  <c r="G18" i="109" s="1"/>
  <c r="K28" i="98"/>
  <c r="O28" i="98"/>
  <c r="K18" i="98"/>
  <c r="E18" i="109" s="1"/>
  <c r="J28" i="98"/>
  <c r="M28" i="98"/>
  <c r="D18" i="110" l="1"/>
  <c r="D20" i="110" s="1"/>
  <c r="D24" i="110" s="1"/>
  <c r="D25" i="107" s="1"/>
  <c r="D37" i="107" s="1"/>
  <c r="D41" i="107" s="1"/>
  <c r="D26" i="110" s="1"/>
  <c r="D28" i="110" s="1"/>
  <c r="D30" i="110" s="1"/>
  <c r="D32" i="110" s="1"/>
  <c r="I18" i="110"/>
  <c r="I20" i="110" s="1"/>
  <c r="I24" i="110" s="1"/>
  <c r="E27" i="108" s="1"/>
  <c r="E31" i="108" s="1"/>
  <c r="F18" i="110"/>
  <c r="F20" i="110" s="1"/>
  <c r="F24" i="110" s="1"/>
  <c r="F25" i="107" s="1"/>
  <c r="G18" i="110"/>
  <c r="G20" i="110" s="1"/>
  <c r="G24" i="110" s="1"/>
  <c r="G25" i="107" s="1"/>
  <c r="E18" i="110"/>
  <c r="E20" i="110" s="1"/>
  <c r="E24" i="110" s="1"/>
  <c r="E25" i="107" s="1"/>
  <c r="H18" i="110"/>
  <c r="H20" i="110" s="1"/>
  <c r="H24" i="110" s="1"/>
  <c r="D27" i="108" s="1"/>
  <c r="D31" i="108" s="1"/>
  <c r="D29" i="108"/>
  <c r="I28" i="98"/>
  <c r="I18" i="98"/>
  <c r="F14" i="31" l="1"/>
  <c r="E14" i="31"/>
  <c r="E32" i="31" l="1"/>
  <c r="E16" i="109" s="1"/>
  <c r="F32" i="31"/>
  <c r="F16" i="109" s="1"/>
  <c r="I14" i="31"/>
  <c r="I32" i="31" l="1"/>
  <c r="I16" i="31"/>
  <c r="G14" i="31"/>
  <c r="I34" i="31" l="1"/>
  <c r="E16" i="104"/>
  <c r="E20" i="104" s="1"/>
  <c r="E24" i="104" s="1"/>
  <c r="E25" i="108" s="1"/>
  <c r="G32" i="31"/>
  <c r="G16" i="109" s="1"/>
  <c r="E29" i="108" l="1"/>
  <c r="D14" i="31" l="1"/>
  <c r="D32" i="31" l="1"/>
  <c r="D16" i="109" s="1"/>
  <c r="D12" i="31" l="1"/>
  <c r="D30" i="31" l="1"/>
  <c r="D14" i="109" s="1"/>
  <c r="E12" i="31"/>
  <c r="E30" i="31" l="1"/>
  <c r="E14" i="109" s="1"/>
  <c r="E10" i="31"/>
  <c r="E16" i="31" l="1"/>
  <c r="E28" i="31"/>
  <c r="E12" i="109" s="1"/>
  <c r="E20" i="109" s="1"/>
  <c r="E24" i="109" s="1"/>
  <c r="E34" i="31" l="1"/>
  <c r="E23" i="107"/>
  <c r="E27" i="107" l="1"/>
  <c r="E29" i="107" s="1"/>
  <c r="F12" i="31" l="1"/>
  <c r="F30" i="31" l="1"/>
  <c r="F14" i="109" s="1"/>
  <c r="F10" i="31"/>
  <c r="F16" i="31" l="1"/>
  <c r="F28" i="31"/>
  <c r="F12" i="109" s="1"/>
  <c r="F20" i="109" s="1"/>
  <c r="F24" i="109" s="1"/>
  <c r="F34" i="31" l="1"/>
  <c r="F23" i="107"/>
  <c r="F27" i="107" l="1"/>
  <c r="F29" i="107" s="1"/>
  <c r="G12" i="31" l="1"/>
  <c r="G30" i="31" l="1"/>
  <c r="G14" i="109" s="1"/>
  <c r="G10" i="31"/>
  <c r="G16" i="31" l="1"/>
  <c r="G28" i="31"/>
  <c r="G12" i="109" s="1"/>
  <c r="G20" i="109" s="1"/>
  <c r="G24" i="109" s="1"/>
  <c r="G34" i="31" l="1"/>
  <c r="G23" i="107"/>
  <c r="D10" i="31"/>
  <c r="G27" i="107" l="1"/>
  <c r="G29" i="107" s="1"/>
  <c r="D16" i="31"/>
  <c r="D28" i="31"/>
  <c r="D12" i="109" s="1"/>
  <c r="D20" i="109" s="1"/>
  <c r="D24" i="109" s="1"/>
  <c r="D34" i="31" l="1"/>
  <c r="D23" i="107"/>
  <c r="D27" i="107" s="1"/>
  <c r="D29" i="107" s="1"/>
  <c r="H11" i="106" l="1"/>
  <c r="E62" i="45" l="1"/>
  <c r="D25" i="45" l="1"/>
  <c r="E63" i="45"/>
  <c r="E25" i="45" l="1"/>
  <c r="F25" i="45" s="1"/>
  <c r="CV254" i="97" l="1"/>
  <c r="CV255" i="97" s="1"/>
  <c r="Q40" i="70"/>
  <c r="Q26" i="70"/>
  <c r="CW254" i="97" l="1"/>
  <c r="CW255" i="97" s="1"/>
  <c r="CV569" i="97"/>
  <c r="CV256" i="97"/>
  <c r="CW513" i="97" l="1"/>
  <c r="CW514" i="97" s="1"/>
  <c r="CW515" i="97" s="1"/>
  <c r="CX510" i="97" s="1"/>
  <c r="CX515" i="97" s="1"/>
  <c r="CY510" i="97" s="1"/>
  <c r="CY515" i="97" s="1"/>
  <c r="R38" i="76"/>
  <c r="R24" i="76"/>
  <c r="R40" i="70"/>
  <c r="R26" i="70"/>
  <c r="CW250" i="97"/>
  <c r="CV570" i="97"/>
  <c r="CV572" i="97" s="1"/>
  <c r="CW256" i="97" l="1"/>
  <c r="CW568" i="97"/>
  <c r="CX250" i="97" l="1"/>
  <c r="CW225" i="97" l="1"/>
  <c r="CW226" i="97" s="1"/>
  <c r="R26" i="68"/>
  <c r="CX256" i="97"/>
  <c r="CW227" i="97" l="1"/>
  <c r="CW569" i="97"/>
  <c r="CY250" i="97"/>
  <c r="CX220" i="97" l="1"/>
  <c r="CW570" i="97"/>
  <c r="CW572" i="97" s="1"/>
  <c r="CY256" i="97"/>
  <c r="CX227" i="97" l="1"/>
  <c r="CX568" i="97"/>
  <c r="CY220" i="97" l="1"/>
  <c r="CX570" i="97"/>
  <c r="CX572" i="97" s="1"/>
  <c r="CY227" i="97" l="1"/>
  <c r="CY570" i="97" s="1"/>
  <c r="CY572" i="97" s="1"/>
  <c r="CY568" i="97"/>
  <c r="J32" i="46" l="1"/>
  <c r="E70" i="45" l="1"/>
  <c r="B11" i="45" s="1"/>
  <c r="E71" i="45"/>
  <c r="B12" i="45" s="1"/>
  <c r="E69" i="45"/>
  <c r="B10" i="45" s="1"/>
  <c r="D10" i="45" l="1"/>
  <c r="E10" i="45"/>
  <c r="F10" i="45" s="1"/>
  <c r="U33" i="99"/>
  <c r="E72" i="45"/>
  <c r="B13" i="45" s="1"/>
  <c r="D12" i="45"/>
  <c r="E12" i="45"/>
  <c r="F12" i="45" s="1"/>
  <c r="D11" i="45"/>
  <c r="E11" i="45"/>
  <c r="E68" i="45"/>
  <c r="F11" i="45" l="1"/>
  <c r="D13" i="45"/>
  <c r="E13" i="45"/>
  <c r="B9" i="45"/>
  <c r="E73" i="45"/>
  <c r="B14" i="45" s="1"/>
  <c r="E74" i="45"/>
  <c r="B15" i="45" s="1"/>
  <c r="E75" i="45"/>
  <c r="B16" i="45" s="1"/>
  <c r="E76" i="45"/>
  <c r="B17" i="45" s="1"/>
  <c r="E77" i="45"/>
  <c r="B18" i="45" s="1"/>
  <c r="E78" i="45"/>
  <c r="B19" i="45" s="1"/>
  <c r="E79" i="45"/>
  <c r="B20" i="45" s="1"/>
  <c r="D20" i="45" l="1"/>
  <c r="E20" i="45"/>
  <c r="F20" i="45" s="1"/>
  <c r="C80" i="45"/>
  <c r="D19" i="45"/>
  <c r="E19" i="45"/>
  <c r="D18" i="45"/>
  <c r="E18" i="45"/>
  <c r="D16" i="45"/>
  <c r="E16" i="45"/>
  <c r="D15" i="45"/>
  <c r="E15" i="45"/>
  <c r="E82" i="45"/>
  <c r="D14" i="45"/>
  <c r="E14" i="45"/>
  <c r="E80" i="45"/>
  <c r="D17" i="45"/>
  <c r="E17" i="45"/>
  <c r="B24" i="45"/>
  <c r="B22" i="45"/>
  <c r="D9" i="45"/>
  <c r="E9" i="45"/>
  <c r="F13" i="45"/>
  <c r="E22" i="45" l="1"/>
  <c r="D24" i="45"/>
  <c r="E24" i="45"/>
  <c r="F24" i="45" s="1"/>
  <c r="F17" i="45"/>
  <c r="D22" i="45"/>
  <c r="F9" i="45"/>
  <c r="F14" i="45"/>
  <c r="F15" i="45"/>
  <c r="F16" i="45"/>
  <c r="F18" i="45"/>
  <c r="F19" i="45"/>
  <c r="F22" i="45" l="1"/>
  <c r="J13" i="46" l="1"/>
  <c r="U11" i="99" l="1"/>
  <c r="U32" i="99" l="1"/>
  <c r="W32" i="99" s="1"/>
  <c r="U37" i="99" l="1"/>
  <c r="W37" i="99" s="1"/>
  <c r="J15" i="46"/>
  <c r="J17" i="46"/>
  <c r="J24" i="46" l="1"/>
  <c r="U28" i="99"/>
  <c r="W28" i="99" s="1"/>
  <c r="U31" i="99"/>
  <c r="W31" i="99" s="1"/>
  <c r="U13" i="99"/>
  <c r="U16" i="99"/>
  <c r="L29" i="99"/>
  <c r="N29" i="99"/>
  <c r="U21" i="99" l="1"/>
  <c r="F29" i="99"/>
  <c r="O29" i="99" l="1"/>
  <c r="U27" i="99"/>
  <c r="P29" i="99"/>
  <c r="W27" i="99" l="1"/>
  <c r="U29" i="99"/>
  <c r="W29" i="99" l="1"/>
  <c r="D29" i="99" l="1"/>
  <c r="F9" i="99" l="1"/>
  <c r="C9" i="99"/>
  <c r="C29" i="99"/>
  <c r="C25" i="99" l="1"/>
  <c r="D25" i="99"/>
  <c r="U23" i="99"/>
  <c r="J28" i="46"/>
  <c r="U18" i="99"/>
  <c r="J21" i="46"/>
  <c r="J25" i="46"/>
  <c r="J10" i="46"/>
  <c r="D9" i="99"/>
  <c r="U24" i="99"/>
  <c r="J29" i="46"/>
  <c r="P9" i="99"/>
  <c r="L9" i="99"/>
  <c r="N9" i="99"/>
  <c r="L25" i="99"/>
  <c r="Q9" i="99"/>
  <c r="N25" i="99" l="1"/>
  <c r="P25" i="99"/>
  <c r="D30" i="46"/>
  <c r="J30" i="46"/>
  <c r="D11" i="46"/>
  <c r="J9" i="46"/>
  <c r="J11" i="46" s="1"/>
  <c r="U8" i="99"/>
  <c r="U9" i="99" s="1"/>
  <c r="O9" i="99"/>
  <c r="U14" i="99"/>
  <c r="F25" i="99"/>
  <c r="Q25" i="99"/>
  <c r="Q29" i="99"/>
  <c r="U22" i="99" l="1"/>
  <c r="U25" i="99" s="1"/>
  <c r="O25" i="99"/>
  <c r="K29" i="99" l="1"/>
  <c r="K9" i="99" l="1"/>
  <c r="K25" i="99" l="1"/>
  <c r="J18" i="46" l="1"/>
  <c r="J16" i="46" l="1"/>
  <c r="C19" i="99" l="1"/>
  <c r="C35" i="99" s="1"/>
  <c r="C39" i="99" s="1"/>
  <c r="J14" i="46"/>
  <c r="J22" i="46" s="1"/>
  <c r="J34" i="46" s="1"/>
  <c r="D22" i="46"/>
  <c r="D34" i="46" s="1"/>
  <c r="U17" i="99"/>
  <c r="U15" i="99"/>
  <c r="N19" i="99"/>
  <c r="N35" i="99" s="1"/>
  <c r="N39" i="99" s="1"/>
  <c r="D19" i="99"/>
  <c r="D35" i="99" s="1"/>
  <c r="D39" i="99" s="1"/>
  <c r="P19" i="99" l="1"/>
  <c r="P35" i="99" s="1"/>
  <c r="P39" i="99" s="1"/>
  <c r="K19" i="99"/>
  <c r="K35" i="99" s="1"/>
  <c r="K39" i="99" s="1"/>
  <c r="Q19" i="99"/>
  <c r="Q35" i="99" s="1"/>
  <c r="Q39" i="99" s="1"/>
  <c r="U12" i="99"/>
  <c r="U19" i="99" s="1"/>
  <c r="U35" i="99" s="1"/>
  <c r="U39" i="99" s="1"/>
  <c r="O19" i="99"/>
  <c r="O35" i="99" s="1"/>
  <c r="O39" i="99" s="1"/>
  <c r="F19" i="99"/>
  <c r="F35" i="99" s="1"/>
  <c r="F39" i="99" s="1"/>
  <c r="L19" i="99"/>
  <c r="L35" i="99" s="1"/>
  <c r="L39" i="99" s="1"/>
  <c r="H25" i="99" l="1"/>
  <c r="H29" i="99"/>
  <c r="H9" i="99"/>
  <c r="H19" i="99" l="1"/>
  <c r="H35" i="99" l="1"/>
  <c r="H39" i="99" s="1"/>
  <c r="M9" i="99" l="1"/>
  <c r="M29" i="99" l="1"/>
  <c r="M19" i="99" l="1"/>
  <c r="M25" i="99"/>
  <c r="M35" i="99" l="1"/>
  <c r="M39" i="99" s="1"/>
  <c r="R33" i="99" l="1"/>
  <c r="S33" i="99"/>
  <c r="AB33" i="99" s="1"/>
  <c r="AD33" i="99" s="1"/>
  <c r="G11" i="107" s="1"/>
  <c r="G15" i="107" s="1"/>
  <c r="G31" i="107" s="1"/>
  <c r="G33" i="107" s="1"/>
  <c r="G37" i="107" l="1"/>
  <c r="G41" i="107" s="1"/>
  <c r="G26" i="110" s="1"/>
  <c r="G35" i="107"/>
  <c r="G39" i="107" s="1"/>
  <c r="G26" i="109" l="1"/>
  <c r="G43" i="107"/>
  <c r="G28" i="110"/>
  <c r="G30" i="110" s="1"/>
  <c r="G32" i="110" s="1"/>
  <c r="H20" i="106"/>
  <c r="G28" i="109" l="1"/>
  <c r="G30" i="109" s="1"/>
  <c r="G32" i="109" s="1"/>
  <c r="G20" i="106"/>
  <c r="E20" i="106" s="1"/>
  <c r="H32" i="46" s="1"/>
  <c r="K32" i="46" s="1"/>
  <c r="V33" i="99" s="1"/>
  <c r="W33" i="99" s="1"/>
  <c r="I29" i="99" l="1"/>
  <c r="Y33" i="99"/>
  <c r="Z33" i="99"/>
  <c r="S32" i="99"/>
  <c r="R32" i="99"/>
  <c r="I9" i="99"/>
  <c r="I25" i="99" l="1"/>
  <c r="I19" i="99"/>
  <c r="Z32" i="99"/>
  <c r="Y32" i="99"/>
  <c r="I35" i="99" l="1"/>
  <c r="I39" i="99" s="1"/>
  <c r="R37" i="99" l="1"/>
  <c r="S37" i="99"/>
  <c r="E29" i="99"/>
  <c r="E25" i="99" l="1"/>
  <c r="Y37" i="99"/>
  <c r="Z37" i="99"/>
  <c r="E19" i="99" l="1"/>
  <c r="E9" i="99" l="1"/>
  <c r="E35" i="99" s="1"/>
  <c r="E39" i="99" s="1"/>
  <c r="G29" i="99" l="1"/>
  <c r="G25" i="99"/>
  <c r="G19" i="99" l="1"/>
  <c r="G9" i="99" l="1"/>
  <c r="G35" i="99" s="1"/>
  <c r="G39" i="99" s="1"/>
  <c r="R27" i="99" l="1"/>
  <c r="S27" i="99"/>
  <c r="R23" i="99"/>
  <c r="S23" i="99"/>
  <c r="AB23" i="99" s="1"/>
  <c r="AD23" i="99" s="1"/>
  <c r="J29" i="99"/>
  <c r="S28" i="99"/>
  <c r="R28" i="99"/>
  <c r="R18" i="99"/>
  <c r="S18" i="99"/>
  <c r="AB18" i="99" s="1"/>
  <c r="AD18" i="99" s="1"/>
  <c r="R24" i="99"/>
  <c r="S24" i="99"/>
  <c r="AB24" i="99" s="1"/>
  <c r="AD24" i="99" s="1"/>
  <c r="S16" i="99" l="1"/>
  <c r="AB16" i="99" s="1"/>
  <c r="AD16" i="99" s="1"/>
  <c r="R16" i="99"/>
  <c r="S31" i="99"/>
  <c r="R31" i="99"/>
  <c r="Y28" i="99"/>
  <c r="Z28" i="99"/>
  <c r="S29" i="99"/>
  <c r="Z29" i="99" s="1"/>
  <c r="Z27" i="99"/>
  <c r="Y27" i="99"/>
  <c r="Y29" i="99" s="1"/>
  <c r="S21" i="99"/>
  <c r="R21" i="99"/>
  <c r="R29" i="99"/>
  <c r="AB21" i="99" l="1"/>
  <c r="AD21" i="99" s="1"/>
  <c r="Z31" i="99"/>
  <c r="Y31" i="99"/>
  <c r="R17" i="99" l="1"/>
  <c r="S17" i="99"/>
  <c r="AB17" i="99" s="1"/>
  <c r="AD17" i="99" s="1"/>
  <c r="D11" i="108" s="1"/>
  <c r="R22" i="99"/>
  <c r="R25" i="99" s="1"/>
  <c r="S22" i="99"/>
  <c r="J25" i="99"/>
  <c r="D17" i="108" l="1"/>
  <c r="D33" i="108" s="1"/>
  <c r="D19" i="108"/>
  <c r="D35" i="108" s="1"/>
  <c r="AB22" i="99"/>
  <c r="AD22" i="99" s="1"/>
  <c r="E11" i="108" s="1"/>
  <c r="S25" i="99"/>
  <c r="D37" i="108" l="1"/>
  <c r="D39" i="108" s="1"/>
  <c r="D41" i="108" s="1"/>
  <c r="D45" i="108" s="1"/>
  <c r="D26" i="104" s="1"/>
  <c r="E17" i="108"/>
  <c r="E33" i="108" s="1"/>
  <c r="E19" i="108"/>
  <c r="E35" i="108" s="1"/>
  <c r="D43" i="108" l="1"/>
  <c r="D47" i="108" s="1"/>
  <c r="H26" i="110" s="1"/>
  <c r="H28" i="110" s="1"/>
  <c r="H30" i="110" s="1"/>
  <c r="H32" i="110" s="1"/>
  <c r="D28" i="104"/>
  <c r="D30" i="104" s="1"/>
  <c r="D32" i="104" s="1"/>
  <c r="G23" i="106"/>
  <c r="E23" i="106" s="1"/>
  <c r="E37" i="108"/>
  <c r="E39" i="108" s="1"/>
  <c r="H24" i="106" l="1"/>
  <c r="E24" i="106" s="1"/>
  <c r="J24" i="106" s="1"/>
  <c r="H17" i="46"/>
  <c r="J23" i="106"/>
  <c r="H19" i="46"/>
  <c r="E41" i="108"/>
  <c r="E45" i="108" s="1"/>
  <c r="E26" i="104" s="1"/>
  <c r="E43" i="108"/>
  <c r="E47" i="108" s="1"/>
  <c r="I26" i="110" s="1"/>
  <c r="S11" i="99" l="1"/>
  <c r="R11" i="99"/>
  <c r="I28" i="110"/>
  <c r="I30" i="110" s="1"/>
  <c r="I32" i="110" s="1"/>
  <c r="H28" i="106"/>
  <c r="E28" i="106" s="1"/>
  <c r="K17" i="46"/>
  <c r="H18" i="46"/>
  <c r="K18" i="46" s="1"/>
  <c r="H20" i="46"/>
  <c r="K20" i="46" s="1"/>
  <c r="K19" i="46"/>
  <c r="S13" i="99"/>
  <c r="AB13" i="99" s="1"/>
  <c r="AD13" i="99" s="1"/>
  <c r="R13" i="99"/>
  <c r="E28" i="104"/>
  <c r="E30" i="104" s="1"/>
  <c r="E32" i="104" s="1"/>
  <c r="G27" i="106"/>
  <c r="E27" i="106" s="1"/>
  <c r="V17" i="99" l="1"/>
  <c r="W17" i="99" s="1"/>
  <c r="Y17" i="99" s="1"/>
  <c r="AB11" i="99"/>
  <c r="AD11" i="99" s="1"/>
  <c r="J27" i="106"/>
  <c r="H26" i="46"/>
  <c r="J28" i="106"/>
  <c r="H24" i="46"/>
  <c r="V16" i="99"/>
  <c r="W16" i="99" s="1"/>
  <c r="Z17" i="99"/>
  <c r="R14" i="99"/>
  <c r="S14" i="99"/>
  <c r="K24" i="46" l="1"/>
  <c r="H25" i="46"/>
  <c r="K25" i="46" s="1"/>
  <c r="J9" i="99"/>
  <c r="S8" i="99"/>
  <c r="R8" i="99"/>
  <c r="R9" i="99" s="1"/>
  <c r="Y16" i="99"/>
  <c r="Z16" i="99"/>
  <c r="S15" i="99"/>
  <c r="AB15" i="99" s="1"/>
  <c r="AD15" i="99" s="1"/>
  <c r="F11" i="107" s="1"/>
  <c r="F15" i="107" s="1"/>
  <c r="F31" i="107" s="1"/>
  <c r="F33" i="107" s="1"/>
  <c r="R15" i="99"/>
  <c r="S12" i="99"/>
  <c r="R12" i="99"/>
  <c r="J19" i="99"/>
  <c r="K26" i="46"/>
  <c r="H27" i="46"/>
  <c r="K27" i="46" s="1"/>
  <c r="J35" i="99" l="1"/>
  <c r="J39" i="99" s="1"/>
  <c r="AB8" i="99"/>
  <c r="AD8" i="99" s="1"/>
  <c r="D11" i="107" s="1"/>
  <c r="D15" i="107" s="1"/>
  <c r="D31" i="107" s="1"/>
  <c r="D33" i="107" s="1"/>
  <c r="D35" i="107" s="1"/>
  <c r="D39" i="107" s="1"/>
  <c r="S9" i="99"/>
  <c r="F35" i="107"/>
  <c r="F39" i="107" s="1"/>
  <c r="F37" i="107"/>
  <c r="F41" i="107" s="1"/>
  <c r="F26" i="110" s="1"/>
  <c r="V22" i="99"/>
  <c r="W22" i="99" s="1"/>
  <c r="AB12" i="99"/>
  <c r="AD12" i="99" s="1"/>
  <c r="E11" i="107" s="1"/>
  <c r="E15" i="107" s="1"/>
  <c r="E31" i="107" s="1"/>
  <c r="E33" i="107" s="1"/>
  <c r="S19" i="99"/>
  <c r="R19" i="99"/>
  <c r="R35" i="99" s="1"/>
  <c r="R39" i="99" s="1"/>
  <c r="V21" i="99"/>
  <c r="W21" i="99" l="1"/>
  <c r="F26" i="109"/>
  <c r="F43" i="107"/>
  <c r="J20" i="106" s="1"/>
  <c r="E35" i="107"/>
  <c r="E39" i="107" s="1"/>
  <c r="E37" i="107"/>
  <c r="E41" i="107" s="1"/>
  <c r="E26" i="110" s="1"/>
  <c r="S35" i="99"/>
  <c r="S39" i="99" s="1"/>
  <c r="Y22" i="99"/>
  <c r="Z22" i="99"/>
  <c r="D26" i="109"/>
  <c r="D43" i="107"/>
  <c r="F28" i="110"/>
  <c r="F30" i="110" s="1"/>
  <c r="F32" i="110" s="1"/>
  <c r="H17" i="106"/>
  <c r="F28" i="109" l="1"/>
  <c r="F30" i="109" s="1"/>
  <c r="F32" i="109" s="1"/>
  <c r="G17" i="106"/>
  <c r="E17" i="106" s="1"/>
  <c r="D28" i="109"/>
  <c r="D30" i="109" s="1"/>
  <c r="D32" i="109" s="1"/>
  <c r="G11" i="106"/>
  <c r="E11" i="106" s="1"/>
  <c r="E28" i="110"/>
  <c r="E30" i="110" s="1"/>
  <c r="E32" i="110" s="1"/>
  <c r="H14" i="106"/>
  <c r="Y21" i="99"/>
  <c r="Z21" i="99"/>
  <c r="E26" i="109"/>
  <c r="E43" i="107"/>
  <c r="J11" i="106" l="1"/>
  <c r="H9" i="46"/>
  <c r="K9" i="46" s="1"/>
  <c r="F39" i="45"/>
  <c r="E28" i="109"/>
  <c r="E30" i="109" s="1"/>
  <c r="E32" i="109" s="1"/>
  <c r="G14" i="106"/>
  <c r="E14" i="106" s="1"/>
  <c r="J17" i="106"/>
  <c r="H10" i="46"/>
  <c r="H28" i="46" l="1"/>
  <c r="K28" i="46" s="1"/>
  <c r="H21" i="46"/>
  <c r="K21" i="46" s="1"/>
  <c r="V18" i="99" s="1"/>
  <c r="W18" i="99" s="1"/>
  <c r="H16" i="46"/>
  <c r="K16" i="46" s="1"/>
  <c r="V15" i="99" s="1"/>
  <c r="W15" i="99" s="1"/>
  <c r="H29" i="46"/>
  <c r="K29" i="46" s="1"/>
  <c r="V24" i="99" s="1"/>
  <c r="W24" i="99" s="1"/>
  <c r="H15" i="46"/>
  <c r="K15" i="46" s="1"/>
  <c r="V13" i="99" s="1"/>
  <c r="W13" i="99" s="1"/>
  <c r="K10" i="46"/>
  <c r="V14" i="99" s="1"/>
  <c r="W14" i="99" s="1"/>
  <c r="F49" i="45"/>
  <c r="F51" i="45" s="1"/>
  <c r="F63" i="45" s="1"/>
  <c r="F41" i="45"/>
  <c r="F62" i="45" s="1"/>
  <c r="J14" i="106"/>
  <c r="H13" i="46"/>
  <c r="V8" i="99"/>
  <c r="K11" i="46" l="1"/>
  <c r="H14" i="45"/>
  <c r="H25" i="45"/>
  <c r="H10" i="45"/>
  <c r="H11" i="45"/>
  <c r="H12" i="45"/>
  <c r="H13" i="45"/>
  <c r="H17" i="45"/>
  <c r="H20" i="45"/>
  <c r="H16" i="45"/>
  <c r="H15" i="45"/>
  <c r="H9" i="45"/>
  <c r="H19" i="45"/>
  <c r="H18" i="45"/>
  <c r="H24" i="45"/>
  <c r="Z24" i="99"/>
  <c r="Y24" i="99"/>
  <c r="I25" i="45"/>
  <c r="I12" i="45"/>
  <c r="I10" i="45"/>
  <c r="I11" i="45"/>
  <c r="I13" i="45"/>
  <c r="I20" i="45"/>
  <c r="I9" i="45"/>
  <c r="I16" i="45"/>
  <c r="I17" i="45"/>
  <c r="I19" i="45"/>
  <c r="I18" i="45"/>
  <c r="I15" i="45"/>
  <c r="I14" i="45"/>
  <c r="I24" i="45"/>
  <c r="H14" i="46"/>
  <c r="K14" i="46" s="1"/>
  <c r="V12" i="99" s="1"/>
  <c r="W12" i="99" s="1"/>
  <c r="K13" i="46"/>
  <c r="Y14" i="99"/>
  <c r="Z14" i="99"/>
  <c r="Y18" i="99"/>
  <c r="Z18" i="99"/>
  <c r="W8" i="99"/>
  <c r="V9" i="99"/>
  <c r="Z15" i="99"/>
  <c r="Y15" i="99"/>
  <c r="Y13" i="99"/>
  <c r="Z13" i="99"/>
  <c r="V23" i="99"/>
  <c r="K30" i="46"/>
  <c r="J17" i="45" l="1"/>
  <c r="K17" i="45" s="1"/>
  <c r="L17" i="45" s="1"/>
  <c r="J15" i="45"/>
  <c r="K15" i="45" s="1"/>
  <c r="L15" i="45" s="1"/>
  <c r="Y12" i="99"/>
  <c r="Z12" i="99"/>
  <c r="J10" i="45"/>
  <c r="K10" i="45" s="1"/>
  <c r="L10" i="45" s="1"/>
  <c r="J24" i="45"/>
  <c r="K24" i="45" s="1"/>
  <c r="L24" i="45" s="1"/>
  <c r="J13" i="45"/>
  <c r="K13" i="45" s="1"/>
  <c r="L13" i="45" s="1"/>
  <c r="J25" i="45"/>
  <c r="K25" i="45" s="1"/>
  <c r="L25" i="45" s="1"/>
  <c r="W23" i="99"/>
  <c r="V25" i="99"/>
  <c r="I22" i="45"/>
  <c r="Y8" i="99"/>
  <c r="Y9" i="99" s="1"/>
  <c r="Z8" i="99"/>
  <c r="W9" i="99"/>
  <c r="J18" i="45"/>
  <c r="K18" i="45" s="1"/>
  <c r="L18" i="45" s="1"/>
  <c r="J16" i="45"/>
  <c r="K16" i="45" s="1"/>
  <c r="L16" i="45" s="1"/>
  <c r="J12" i="45"/>
  <c r="K12" i="45" s="1"/>
  <c r="L12" i="45" s="1"/>
  <c r="J14" i="45"/>
  <c r="K14" i="45" s="1"/>
  <c r="L14" i="45" s="1"/>
  <c r="J9" i="45"/>
  <c r="H22" i="45"/>
  <c r="V11" i="99"/>
  <c r="K22" i="46"/>
  <c r="K34" i="46" s="1"/>
  <c r="J19" i="45"/>
  <c r="K19" i="45" s="1"/>
  <c r="L19" i="45" s="1"/>
  <c r="J20" i="45"/>
  <c r="K20" i="45" s="1"/>
  <c r="L20" i="45" s="1"/>
  <c r="J11" i="45"/>
  <c r="K11" i="45" s="1"/>
  <c r="L11" i="45" s="1"/>
  <c r="Y23" i="99" l="1"/>
  <c r="Y25" i="99" s="1"/>
  <c r="Z23" i="99"/>
  <c r="W25" i="99"/>
  <c r="Z25" i="99" s="1"/>
  <c r="J22" i="45"/>
  <c r="K22" i="45" s="1"/>
  <c r="L22" i="45" s="1"/>
  <c r="K9" i="45"/>
  <c r="L9" i="45" s="1"/>
  <c r="W11" i="99"/>
  <c r="V19" i="99"/>
  <c r="V35" i="99" s="1"/>
  <c r="V39" i="99" s="1"/>
  <c r="Z9" i="99"/>
  <c r="Z11" i="99" l="1"/>
  <c r="Y11" i="99"/>
  <c r="Y19" i="99" s="1"/>
  <c r="Y35" i="99" s="1"/>
  <c r="Y39" i="99" s="1"/>
  <c r="W19" i="99"/>
  <c r="Z19" i="99" l="1"/>
  <c r="W35" i="99"/>
  <c r="W39" i="99" l="1"/>
  <c r="Z39" i="99" s="1"/>
  <c r="Z35" i="99"/>
</calcChain>
</file>

<file path=xl/comments1.xml><?xml version="1.0" encoding="utf-8"?>
<comments xmlns="http://schemas.openxmlformats.org/spreadsheetml/2006/main">
  <authors>
    <author>Paul Schmidt</author>
  </authors>
  <commentList>
    <comment ref="AD225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E225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F225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G225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H225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D236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E236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F236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G236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H236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D274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E274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F274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G274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H274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D286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E286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F286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G286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H286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</commentList>
</comments>
</file>

<file path=xl/sharedStrings.xml><?xml version="1.0" encoding="utf-8"?>
<sst xmlns="http://schemas.openxmlformats.org/spreadsheetml/2006/main" count="2291" uniqueCount="595">
  <si>
    <t>Puget Sound Energy</t>
  </si>
  <si>
    <t>Electric Decoupling Mechanism</t>
  </si>
  <si>
    <t>Line</t>
  </si>
  <si>
    <t>Schedule</t>
  </si>
  <si>
    <t>Schedules</t>
  </si>
  <si>
    <t>No.</t>
  </si>
  <si>
    <t>Source</t>
  </si>
  <si>
    <t>8 &amp; 24</t>
  </si>
  <si>
    <t>7A, 11, 25, 29, 35 &amp; 43</t>
  </si>
  <si>
    <t>(a)</t>
  </si>
  <si>
    <t>(b)</t>
  </si>
  <si>
    <t>(c)</t>
  </si>
  <si>
    <t>(d)</t>
  </si>
  <si>
    <t>(e)</t>
  </si>
  <si>
    <t>(f)</t>
  </si>
  <si>
    <t>Work Paper</t>
  </si>
  <si>
    <t>Total Balance to Amortize</t>
  </si>
  <si>
    <t>Forecasted Rate Year Base Sales (kWh)</t>
  </si>
  <si>
    <t>Rate Year Amortization Rate ($/kWh)</t>
  </si>
  <si>
    <t>Post-Rate Test Amortization Rate ($/kWh)</t>
  </si>
  <si>
    <t>Post-Rate Test Deferred Balance to Recover/(Refund)</t>
  </si>
  <si>
    <t>Calculation</t>
  </si>
  <si>
    <t xml:space="preserve">Post-Rate Test Total Balance for Amortization </t>
  </si>
  <si>
    <t>Post-Rate Test Deferred Balance not Amortized</t>
  </si>
  <si>
    <t>12 &amp; 26</t>
  </si>
  <si>
    <t>10 &amp; 31</t>
  </si>
  <si>
    <t>Forecasted Rate Year Base Sales (KW)</t>
  </si>
  <si>
    <t>Rate Year Amortization Rate ($/KW)</t>
  </si>
  <si>
    <t>Post-Rate Test Amortization Rate ($/KW)</t>
  </si>
  <si>
    <t>Average Rate ($/kWh)</t>
  </si>
  <si>
    <t>Tariff</t>
  </si>
  <si>
    <t>Total Current Schedule 142 Rate ($/kWh)</t>
  </si>
  <si>
    <t>Proposed Schedule 142 Delivery Margin Amortization Rate ($/kWh)</t>
  </si>
  <si>
    <t>Proposed Schedule 142 Fixed Power Cost Amortization Rate ($/kWh)</t>
  </si>
  <si>
    <t>Total Proposed Schedule 142 Rate ($/kWh)</t>
  </si>
  <si>
    <t>Incremental Change in Volumetric Delivery Revenue per Unit ($/kWh)</t>
  </si>
  <si>
    <t>% Change to Revenues</t>
  </si>
  <si>
    <t>% above Rate Test Maximum</t>
  </si>
  <si>
    <t>Adjust Schedule 142 Delivery Margin Amortization Rate ($/kWh)</t>
  </si>
  <si>
    <t>Adjust Schedule 142 Fixed Power Cost Amortization Rate ($/kWh)</t>
  </si>
  <si>
    <t>Post-Rate Test Schedule 142 Delivery Margin Amortization Rate ($/kWh)</t>
  </si>
  <si>
    <t>Post-Rate Test Schedule 142 Fixed Power Cost Amortization Rate ($/kWh)</t>
  </si>
  <si>
    <t>Post-Rate Test Total Schedule 142 Amortization Rate ($/kWh)</t>
  </si>
  <si>
    <t>Average Rate ($/KW)</t>
  </si>
  <si>
    <t>Proposed Schedule 142 Delivery Margin Amortization Rate ($/KW)</t>
  </si>
  <si>
    <t>Incremental Change to Delivery Margin Amortization Rate ($/KW)</t>
  </si>
  <si>
    <t>Incremental Change to Fixed Power Cost Amortization Rate ($/kWh)</t>
  </si>
  <si>
    <t>% Change to Delivery Revenues</t>
  </si>
  <si>
    <t>% Change to Fixed Power Cost Revenues</t>
  </si>
  <si>
    <t>% Total Change to Revenues</t>
  </si>
  <si>
    <t>Adjust Schedule 142 Delivery Margin Amortization Rate ($/KW)</t>
  </si>
  <si>
    <t>Post-Rate Test Schedule 142 Delivery Margin Amortization Rate ($/KW)</t>
  </si>
  <si>
    <t>Post-Rate Test Schedule 142 Fixed Power Cost Amortization Rate ($/KW)</t>
  </si>
  <si>
    <t>Line No.</t>
  </si>
  <si>
    <t>Schedule 95
PCORC</t>
  </si>
  <si>
    <t>Schedule 95A
Federal Incentive Credit</t>
  </si>
  <si>
    <t>Schedule 120
Conservation</t>
  </si>
  <si>
    <t>Schedule 129
Low Income</t>
  </si>
  <si>
    <t>Schedule 140
Property Tax</t>
  </si>
  <si>
    <t>Schedule 194
BPA Res &amp; Farm Credit</t>
  </si>
  <si>
    <t>(g)</t>
  </si>
  <si>
    <t>(h)</t>
  </si>
  <si>
    <t>(i)</t>
  </si>
  <si>
    <t>(j)</t>
  </si>
  <si>
    <t>Residential</t>
  </si>
  <si>
    <t>26 &amp; 26P</t>
  </si>
  <si>
    <t>Total Secondary Voltage</t>
  </si>
  <si>
    <t>Total Primary Voltage</t>
  </si>
  <si>
    <t>Total High Voltage</t>
  </si>
  <si>
    <t>50-59</t>
  </si>
  <si>
    <t>449-459</t>
  </si>
  <si>
    <t>Total</t>
  </si>
  <si>
    <t>Check</t>
  </si>
  <si>
    <t>Actual Customers</t>
  </si>
  <si>
    <t xml:space="preserve">  Schedule 7</t>
  </si>
  <si>
    <t xml:space="preserve">  Schedules 8 &amp; 24</t>
  </si>
  <si>
    <t xml:space="preserve">Total Earnings Sharing </t>
  </si>
  <si>
    <t xml:space="preserve">Delivery Margin Revenue </t>
  </si>
  <si>
    <t>Delivery Margin Earnings Sharing Allocation:</t>
  </si>
  <si>
    <t>Allocation Factors</t>
  </si>
  <si>
    <t>% of (3c)</t>
  </si>
  <si>
    <t>Allocation of Earnings Sharing</t>
  </si>
  <si>
    <t>(7c) x (5)</t>
  </si>
  <si>
    <t>Total Proposed</t>
  </si>
  <si>
    <t>Schedule 142 Rate</t>
  </si>
  <si>
    <t>Schedule 142</t>
  </si>
  <si>
    <t>Delivery Margin</t>
  </si>
  <si>
    <t>Fixed Power Cost</t>
  </si>
  <si>
    <t>Units</t>
  </si>
  <si>
    <t>Adjusting Rates</t>
  </si>
  <si>
    <t>Amortization</t>
  </si>
  <si>
    <t>Schedules 7</t>
  </si>
  <si>
    <t>Energy Charge</t>
  </si>
  <si>
    <t>$/kWh</t>
  </si>
  <si>
    <t>Schedules 8 &amp; 24</t>
  </si>
  <si>
    <t>Schedules 7A, 11, 25, 29, 35 &amp; 43</t>
  </si>
  <si>
    <t>Schedule 12 &amp; 26</t>
  </si>
  <si>
    <t>Demand Charge</t>
  </si>
  <si>
    <t xml:space="preserve">$/KW </t>
  </si>
  <si>
    <t>$kWh</t>
  </si>
  <si>
    <t>Schedule 10 &amp; 31</t>
  </si>
  <si>
    <t>$/KW</t>
  </si>
  <si>
    <t>kWh</t>
  </si>
  <si>
    <t>Total Residential</t>
  </si>
  <si>
    <t>KW</t>
  </si>
  <si>
    <t>Lighting</t>
  </si>
  <si>
    <t>Month</t>
  </si>
  <si>
    <t>$ Difference</t>
  </si>
  <si>
    <t>% Difference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</si>
  <si>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</si>
  <si>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</si>
  <si>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</si>
  <si>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</si>
  <si>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</si>
  <si>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</si>
  <si>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</si>
  <si>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</si>
  <si>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</si>
  <si>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</si>
  <si>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</si>
  <si>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</si>
  <si>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</si>
  <si>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Customer Monthly Charge:</t>
  </si>
  <si>
    <t>per Month</t>
  </si>
  <si>
    <t>Subtotal Base Monthly Charge</t>
  </si>
  <si>
    <t>Energy Charge:</t>
  </si>
  <si>
    <t>Schedule 7 first 600 kWh</t>
  </si>
  <si>
    <t>$ / kWh</t>
  </si>
  <si>
    <t>Schedule 129 - Low Income</t>
  </si>
  <si>
    <t>Schedule 140 - Property Tax Rider</t>
  </si>
  <si>
    <t>Schedule 142 - Decoupling Rider</t>
  </si>
  <si>
    <t>Subtotal Base First 600 kWh Charge</t>
  </si>
  <si>
    <t>Schedule 7 over 600 kWh</t>
  </si>
  <si>
    <t>Subtotal Base Over 600 kWh Charge</t>
  </si>
  <si>
    <t>Schedule 95 - Power Cost Adjustment Clause</t>
  </si>
  <si>
    <t>Schedule 95A - Wind Power Production Credit</t>
  </si>
  <si>
    <t>Schedule 120 - Conservation Rider</t>
  </si>
  <si>
    <t>Schedule 137 - Renewable Energy Credit</t>
  </si>
  <si>
    <t>Schedule 194 - BPA Exchange Credit</t>
  </si>
  <si>
    <t>Conversion Factor</t>
  </si>
  <si>
    <t>Development of Margin Revenue</t>
  </si>
  <si>
    <t xml:space="preserve">  Schedule 12 &amp; 26</t>
  </si>
  <si>
    <t xml:space="preserve">  Schedule 10 &amp; 31</t>
  </si>
  <si>
    <t>Allowed Delivery Revenue Per Customer</t>
  </si>
  <si>
    <t>Total Allowed Delivery Revenue</t>
  </si>
  <si>
    <t>Delivery Revenue Per Unit ($/kWh)</t>
  </si>
  <si>
    <t>Description</t>
  </si>
  <si>
    <t>Development of Delivery Margin Amortization Rate</t>
  </si>
  <si>
    <t>Development of Fixed Power Cost Amortization Rate</t>
  </si>
  <si>
    <t>Annual Rate Change Test (Limit 3%)</t>
  </si>
  <si>
    <t>Forecast Delivered Sales Volumes and Customer Counts</t>
  </si>
  <si>
    <t>Projected Delivered Sales Volume by Month (kWh)</t>
  </si>
  <si>
    <t>Rate Schedule</t>
  </si>
  <si>
    <t>7A</t>
  </si>
  <si>
    <t>11 &amp; 25</t>
  </si>
  <si>
    <t>Projected Demand by Month (KW)</t>
  </si>
  <si>
    <t xml:space="preserve">Projected Customers by Month </t>
  </si>
  <si>
    <t>Average</t>
  </si>
  <si>
    <t>Schedules 7A,11,25,29,35&amp;43</t>
  </si>
  <si>
    <t>Projected</t>
  </si>
  <si>
    <t>Deferral Amortization Rate ($/kWh)</t>
  </si>
  <si>
    <t>Deferral Amortization</t>
  </si>
  <si>
    <t>Remove Rev Sensitive Items (Conversion Factor)</t>
  </si>
  <si>
    <t>Deferral Amortization Net of Rev Sensitive Items</t>
  </si>
  <si>
    <t xml:space="preserve">KW </t>
  </si>
  <si>
    <t>Deferral Amortization Rate ($/KW)</t>
  </si>
  <si>
    <t xml:space="preserve">Schedule 7 Decoupling Refund/Surcharge Amortization </t>
  </si>
  <si>
    <t xml:space="preserve">Schedules 8 &amp; 24 Decoupling Refund/Surcharge Amortization </t>
  </si>
  <si>
    <t>Schedules 7A, 11, 25, 29, 35 &amp; 43 Decoupling Refund/Surcharge Amortization</t>
  </si>
  <si>
    <t xml:space="preserve">Schedules 12 &amp; 26 Decoupling Refund/Surcharge Amortization </t>
  </si>
  <si>
    <t>Schedules 10 &amp; 31 Decoupling Refund/Surcharge Amortization</t>
  </si>
  <si>
    <t>PUGET SOUND ENERGY-ELECTRIC</t>
  </si>
  <si>
    <t>LINE</t>
  </si>
  <si>
    <t>NO.</t>
  </si>
  <si>
    <t>DESCRIPTION</t>
  </si>
  <si>
    <t>RATE</t>
  </si>
  <si>
    <t>BAD DEBTS</t>
  </si>
  <si>
    <t>ANNUAL FILING FEE</t>
  </si>
  <si>
    <t>SUM OF TAXES OTHER</t>
  </si>
  <si>
    <t>Exhibit 8</t>
  </si>
  <si>
    <t>(2) + (4) + (6)</t>
  </si>
  <si>
    <t>Amortization Balance including Revenue Senstive Items</t>
  </si>
  <si>
    <t>Interest Balance including Revenue Sensitive Items</t>
  </si>
  <si>
    <t>Total Balance including Revenue Sensitive Items</t>
  </si>
  <si>
    <t>Recovery of Delivery Deferral Balance by Rate Group</t>
  </si>
  <si>
    <t xml:space="preserve">Line  </t>
  </si>
  <si>
    <t>Deferral Balance including Revenue Sensitive Items</t>
  </si>
  <si>
    <t>Normalizing Adjustments to Remove</t>
  </si>
  <si>
    <t>Temp Normalization</t>
  </si>
  <si>
    <t>Temp Related Power Costs</t>
  </si>
  <si>
    <t>Rate Case Expense</t>
  </si>
  <si>
    <t>Bad Debt</t>
  </si>
  <si>
    <t>Montana Tax</t>
  </si>
  <si>
    <t>Injuries &amp; Damages</t>
  </si>
  <si>
    <t>Storm Normalization</t>
  </si>
  <si>
    <t>Actual</t>
  </si>
  <si>
    <t>Test Year NORMAL</t>
  </si>
  <si>
    <t xml:space="preserve">Total kWh Usage by Rate Schedule </t>
  </si>
  <si>
    <t>Temperature Sensitive Rate Schedules</t>
  </si>
  <si>
    <t>Class</t>
  </si>
  <si>
    <t>TY_Total</t>
  </si>
  <si>
    <t>Schedule 7, 17, 27, 37 &amp; 47</t>
  </si>
  <si>
    <t>Schedule 8</t>
  </si>
  <si>
    <t>Schedule 24 &amp; 24L</t>
  </si>
  <si>
    <t>Total Schedule 24</t>
  </si>
  <si>
    <t>Schedule 11</t>
  </si>
  <si>
    <t>Schedule 25, 25L &amp; 7A</t>
  </si>
  <si>
    <t>Total Schedule 25</t>
  </si>
  <si>
    <t>Schedule 12</t>
  </si>
  <si>
    <t>Schedule 26 &amp; 26L</t>
  </si>
  <si>
    <t>Total Schedule 26</t>
  </si>
  <si>
    <t>Schedule 10</t>
  </si>
  <si>
    <t>Schedule 31</t>
  </si>
  <si>
    <t>Total Schedule 31</t>
  </si>
  <si>
    <t>Schedule 29</t>
  </si>
  <si>
    <t>Schedule 43</t>
  </si>
  <si>
    <t>Resale 5</t>
  </si>
  <si>
    <t>% Diff from Actual (Total)</t>
  </si>
  <si>
    <t>Rate Schedules Not Sensitive to Temperature</t>
  </si>
  <si>
    <t>High Voltage (46/49)</t>
  </si>
  <si>
    <t>Schedule 35</t>
  </si>
  <si>
    <t>Grand Total</t>
  </si>
  <si>
    <t>Recovery of FPC Deferral Balance by Rate Group</t>
  </si>
  <si>
    <t>Summary of Proposed Rates</t>
  </si>
  <si>
    <t>Acct No.</t>
  </si>
  <si>
    <t>Delivery Decoupling Accounts:</t>
  </si>
  <si>
    <t xml:space="preserve">Sch. 7 Decoupling Refund/Surcharge Amortization </t>
  </si>
  <si>
    <t>Beginning</t>
  </si>
  <si>
    <t>Transfer Deferral Amounts to Surcharge/Refund Account</t>
  </si>
  <si>
    <t>Surcharge/Refund Amortization</t>
  </si>
  <si>
    <t>Total Month</t>
  </si>
  <si>
    <t>Ending</t>
  </si>
  <si>
    <t xml:space="preserve">Sch. 8 &amp; 24 Decoupling Refund/Surcharge Amortization </t>
  </si>
  <si>
    <t>Allocation of Non-Residential Amortization Amounts</t>
  </si>
  <si>
    <t xml:space="preserve">Sch. 7A, 11, 25, 29, 35 &amp; 43 Decoupling Refund/Surcharge Amortization </t>
  </si>
  <si>
    <t xml:space="preserve">Sch. 40 Decoupling Refund/Surcharge Amortization </t>
  </si>
  <si>
    <t xml:space="preserve">Sch. 12 &amp; 26 Decoupling Refund/Surcharge Amortization </t>
  </si>
  <si>
    <t xml:space="preserve">Sch. 10 &amp; 31 Decoupling Refund/Surcharge Amortization </t>
  </si>
  <si>
    <t xml:space="preserve">Sch. 46 &amp; 49 Decoupling Refund/Surcharge Amortization </t>
  </si>
  <si>
    <t>Current Sch. 7 Decoupling Deferral</t>
  </si>
  <si>
    <t>PSE Deferral</t>
  </si>
  <si>
    <t>Current Sch. 8 &amp; 24 Decoupling Deferral</t>
  </si>
  <si>
    <t>Allocation of Non-Residential Deferral Amounts</t>
  </si>
  <si>
    <t>Current Sch. 7A, 11, 25, 29, 35 &amp; 43 Decoupling Deferral</t>
  </si>
  <si>
    <t>Current Sch. 12 &amp; 26 Decoupling Deferral</t>
  </si>
  <si>
    <t>Current Sch. 10 &amp; 31 Decoupling Deferral</t>
  </si>
  <si>
    <t>Current Sch. 46 &amp; 49 Decoupling Deferral</t>
  </si>
  <si>
    <t>Interest on Sch. 7 Decoupling Deferral</t>
  </si>
  <si>
    <t xml:space="preserve">Activity </t>
  </si>
  <si>
    <t>Interest on Sch. 8 &amp; 24 Decoupling Deferral</t>
  </si>
  <si>
    <t>Allocation of Non-Residential Interest Amounts</t>
  </si>
  <si>
    <t>Interest on Sch. 7A, 11, 25, 29, 35 &amp; 43 Decoupling Deferral</t>
  </si>
  <si>
    <t>Interest on Sch. 40 Decoupling Deferral</t>
  </si>
  <si>
    <t>Interest on Sch. 12 &amp; 26 Decoupling Deferral</t>
  </si>
  <si>
    <t>Interest on Sch. 10 &amp; 31 Decoupling Deferral</t>
  </si>
  <si>
    <t>Interest on Sch. 46 &amp; 49 Decoupling Deferral</t>
  </si>
  <si>
    <t>Fixed Power Costs Decoupling Accounts:</t>
  </si>
  <si>
    <t>Allocation of Fixed Power Cost Deferral Amounts</t>
  </si>
  <si>
    <t xml:space="preserve">Total </t>
  </si>
  <si>
    <t>Less:  Acct. being Amortized</t>
  </si>
  <si>
    <t>Current Period Under/(Over) Recovered</t>
  </si>
  <si>
    <t>Decoupling Account Balance</t>
  </si>
  <si>
    <t>Annual kWh Delivered Sales (Normalized)</t>
  </si>
  <si>
    <t>Schedule 142 Typical Residential Bill Impact</t>
  </si>
  <si>
    <t>Remove:</t>
  </si>
  <si>
    <t>Add:</t>
  </si>
  <si>
    <t>Revenue Change</t>
  </si>
  <si>
    <t>% Change</t>
  </si>
  <si>
    <t>Residential Schedule 7 Rates</t>
  </si>
  <si>
    <t>One Phase Basic Charge</t>
  </si>
  <si>
    <t>Other Electric Charges and Credits</t>
  </si>
  <si>
    <t>Subtotal Other Charges</t>
  </si>
  <si>
    <t>Total Block 1 Energy Charge</t>
  </si>
  <si>
    <t>Total Block 2 Energy Charge</t>
  </si>
  <si>
    <t>Forecast kWh</t>
  </si>
  <si>
    <t>Forecast Customer Count</t>
  </si>
  <si>
    <t>Average Use per Customer</t>
  </si>
  <si>
    <t>Annual Demand (kW or kVa)</t>
  </si>
  <si>
    <t>(f) = (a) x (d)
or
(f) = (b) x (d)</t>
  </si>
  <si>
    <t>(f) = (a) x (e)
or
(f) = (b) x (e)</t>
  </si>
  <si>
    <t>8</t>
  </si>
  <si>
    <t>26</t>
  </si>
  <si>
    <t>Total Retail Sales</t>
  </si>
  <si>
    <t>Schedule 142 Rate Change Impacts by Rate Schedule</t>
  </si>
  <si>
    <t>Schedule 142 Revenue Change</t>
  </si>
  <si>
    <t>Actual kWh (New Rate)</t>
  </si>
  <si>
    <t>Total Actual Volumetric Delivery Revenue</t>
  </si>
  <si>
    <t>Deferral</t>
  </si>
  <si>
    <t>Deferral Amortization Rate ($/kWh) (New Rate)</t>
  </si>
  <si>
    <t>Delivery Revenue Per Unit ($/KW)</t>
  </si>
  <si>
    <t>Delivery Revenue Deferral and Amortization Calculations</t>
  </si>
  <si>
    <t xml:space="preserve">Schedule 7   </t>
  </si>
  <si>
    <t>Monthly Allowed Delivery RPC</t>
  </si>
  <si>
    <t>Allowed Delivery Revenue</t>
  </si>
  <si>
    <t>Actual Delivery Revenue</t>
  </si>
  <si>
    <t>Interest</t>
  </si>
  <si>
    <t>Cumulative Deferral &amp; Interest</t>
  </si>
  <si>
    <t>Deferral Amortization Rate ($/kWh) Old Rate)</t>
  </si>
  <si>
    <t>Cumulative Deferral &amp; Interest Net of Amortization</t>
  </si>
  <si>
    <t>Deferral for Journal Entry</t>
  </si>
  <si>
    <t>Deferral Amorization for Journal Entry</t>
  </si>
  <si>
    <t>Amounts highlighted in green must be updated with actuals each month using customer count and volume reports from SAP Business Objects</t>
  </si>
  <si>
    <t xml:space="preserve">Amounts highlighted in orange will be updated each May when rates change by the Cost of Service Department. </t>
  </si>
  <si>
    <t>The conversion factor should be updated as necessary when rates change and can be obtained from the Revenue Requirement Department.</t>
  </si>
  <si>
    <t>Schedules 12 &amp; 26</t>
  </si>
  <si>
    <t>Actual KW (New Rate)</t>
  </si>
  <si>
    <t>Schedules 10 &amp; 31</t>
  </si>
  <si>
    <t>Amounts highlighted in green must be updated with actuals each month using volume reports from SAP Business Objects</t>
  </si>
  <si>
    <t>Fixed Production Cost Revenue Deferral and Amortization Calculations</t>
  </si>
  <si>
    <t>Schedule 7</t>
  </si>
  <si>
    <t>Allowed Fixed Production Cost Revenue</t>
  </si>
  <si>
    <t>Fixed Production Cost Revenue Per Unit ($/kWh)</t>
  </si>
  <si>
    <t>Actual Fixed Production Cost Revenue</t>
  </si>
  <si>
    <t>Total Actual Volumetric FPC Revenue</t>
  </si>
  <si>
    <t xml:space="preserve">  Schedules 7A, 11, 25, 29, 35 &amp; 43</t>
  </si>
  <si>
    <t>Delivery</t>
  </si>
  <si>
    <t>Deferral Amortization Rate ($/KWh)</t>
  </si>
  <si>
    <t>KWh</t>
  </si>
  <si>
    <t xml:space="preserve">Non-Residential Decoupling Refund/Surcharge Amortization </t>
  </si>
  <si>
    <t>Current Non-Residential Decoupling Deferral</t>
  </si>
  <si>
    <t>Adjustment to Remove Amortization from Actual Revenue</t>
  </si>
  <si>
    <t>Allocate Deferral Amounts to Sch 12 &amp; 26 and Sch 10 &amp; 31</t>
  </si>
  <si>
    <t>Interest on Non-Residential Decoupling Deferral</t>
  </si>
  <si>
    <t>Allocate Interest Amounts to Sch 12 &amp; 26 and Sch 10 &amp; 31</t>
  </si>
  <si>
    <t>Interest Adjustment (2016)</t>
  </si>
  <si>
    <t>Adjustment to Revise Schedule 10 KW Demand Units</t>
  </si>
  <si>
    <t>Activity</t>
  </si>
  <si>
    <t>Schedule 137 REC's</t>
  </si>
  <si>
    <t>Schedule 142
 Deferral</t>
  </si>
  <si>
    <t>Subtotal
Rider
Rates</t>
  </si>
  <si>
    <r>
      <t xml:space="preserve">Subtotal
Rider
Rates          </t>
    </r>
    <r>
      <rPr>
        <b/>
        <sz val="8"/>
        <color rgb="FF0000FF"/>
        <rFont val="Arial"/>
        <family val="2"/>
      </rPr>
      <t>Sch 142</t>
    </r>
  </si>
  <si>
    <t>CONVERSION FACTOR</t>
  </si>
  <si>
    <t>Total Balance</t>
  </si>
  <si>
    <t>Allocation %</t>
  </si>
  <si>
    <t>Allocation Factors:</t>
  </si>
  <si>
    <t>Fixed Power Cost Margin Revenue</t>
  </si>
  <si>
    <t>Total Decoupled Revenue</t>
  </si>
  <si>
    <t>Allocated Earnings Sharing:</t>
  </si>
  <si>
    <t>Earnings Test Allocation to Delivery and Fixed Power Cost Revenue</t>
  </si>
  <si>
    <t>Fixed Power Cost Allowed Revenue</t>
  </si>
  <si>
    <t xml:space="preserve">  Schedules 12 &amp; 26</t>
  </si>
  <si>
    <t xml:space="preserve">  Schedules 10 &amp; 31</t>
  </si>
  <si>
    <t>FPC Margin Earnings Sharing Allocation:</t>
  </si>
  <si>
    <t xml:space="preserve">FPC Margin Revenue </t>
  </si>
  <si>
    <t>(k)</t>
  </si>
  <si>
    <t>(l)</t>
  </si>
  <si>
    <t>Conversion Factor (2018 Tax Reform)</t>
  </si>
  <si>
    <t xml:space="preserve">Account Write off </t>
  </si>
  <si>
    <t>cross check</t>
  </si>
  <si>
    <t>SC</t>
  </si>
  <si>
    <t xml:space="preserve">Interest on Sch. 12 &amp; 26 Decoupling Deferral </t>
  </si>
  <si>
    <t xml:space="preserve">Current Sch. 40 Decoupling Deferral </t>
  </si>
  <si>
    <r>
      <t>Annual Estimated Revenue @ Rates Effective</t>
    </r>
    <r>
      <rPr>
        <b/>
        <sz val="8"/>
        <color rgb="FF0000FF"/>
        <rFont val="Arial"/>
        <family val="2"/>
      </rPr>
      <t xml:space="preserve"> 5-1-2020</t>
    </r>
  </si>
  <si>
    <t>Schedule 141X (Pass-back)
ERF</t>
  </si>
  <si>
    <t>Schedule 
141Y Tax Over Collection</t>
  </si>
  <si>
    <t>Special Contract</t>
  </si>
  <si>
    <t>Retail Sales</t>
  </si>
  <si>
    <t>Total Sales</t>
  </si>
  <si>
    <t>Schedule 141Y - Tax Over Collection Rider</t>
  </si>
  <si>
    <t xml:space="preserve">*Note: Includes Special Contracts for Delivery and Excludes Special Contracts from FPC </t>
  </si>
  <si>
    <t>Schedule SC</t>
  </si>
  <si>
    <t>Average Customer Counts</t>
  </si>
  <si>
    <t>Special Contracts</t>
  </si>
  <si>
    <t>One-time Reclass from SCH 40 to SC</t>
  </si>
  <si>
    <t xml:space="preserve">Special Contracts </t>
  </si>
  <si>
    <t xml:space="preserve">Schedule 40 * Excluding SC </t>
  </si>
  <si>
    <r>
      <rPr>
        <b/>
        <sz val="8"/>
        <color rgb="FF0000FF"/>
        <rFont val="Arial"/>
        <family val="2"/>
      </rPr>
      <t>2021</t>
    </r>
    <r>
      <rPr>
        <b/>
        <sz val="8"/>
        <rFont val="Arial"/>
        <family val="2"/>
      </rPr>
      <t xml:space="preserve"> Electric Decoupling Filing</t>
    </r>
  </si>
  <si>
    <r>
      <t xml:space="preserve">Proposed Effective </t>
    </r>
    <r>
      <rPr>
        <b/>
        <sz val="8"/>
        <color rgb="FF0000FF"/>
        <rFont val="Arial"/>
        <family val="2"/>
      </rPr>
      <t>May 1, 2021</t>
    </r>
  </si>
  <si>
    <r>
      <t xml:space="preserve">Deferred Balance at End of </t>
    </r>
    <r>
      <rPr>
        <sz val="8"/>
        <color rgb="FF0000FF"/>
        <rFont val="Arial"/>
        <family val="2"/>
      </rPr>
      <t>CY 2020</t>
    </r>
  </si>
  <si>
    <r>
      <t xml:space="preserve">Interest Balance at End of </t>
    </r>
    <r>
      <rPr>
        <sz val="8"/>
        <color rgb="FF0000FF"/>
        <rFont val="Arial"/>
        <family val="2"/>
      </rPr>
      <t>CY 2020</t>
    </r>
  </si>
  <si>
    <r>
      <rPr>
        <sz val="8"/>
        <color rgb="FF0000FF"/>
        <rFont val="Arial"/>
        <family val="2"/>
      </rPr>
      <t>CY 2020</t>
    </r>
    <r>
      <rPr>
        <sz val="8"/>
        <color theme="1"/>
        <rFont val="Arial"/>
        <family val="2"/>
      </rPr>
      <t xml:space="preserve"> Earnings Test Adjustment</t>
    </r>
  </si>
  <si>
    <r>
      <rPr>
        <sz val="8"/>
        <color rgb="FF0000FF"/>
        <rFont val="Arial"/>
        <family val="2"/>
      </rPr>
      <t xml:space="preserve">CY 2020 </t>
    </r>
    <r>
      <rPr>
        <sz val="8"/>
        <color theme="1"/>
        <rFont val="Arial"/>
        <family val="2"/>
      </rPr>
      <t xml:space="preserve">Normalized Revenues </t>
    </r>
  </si>
  <si>
    <r>
      <rPr>
        <sz val="8"/>
        <color rgb="FF0000FF"/>
        <rFont val="Arial"/>
        <family val="2"/>
      </rPr>
      <t>CY 2020</t>
    </r>
    <r>
      <rPr>
        <sz val="8"/>
        <color theme="1"/>
        <rFont val="Arial"/>
        <family val="2"/>
      </rPr>
      <t xml:space="preserve"> Normalized Sales (kWh)</t>
    </r>
  </si>
  <si>
    <t>12ME Apr 2022</t>
  </si>
  <si>
    <t>Source: F2020 PSE Load forecast</t>
  </si>
  <si>
    <t>STATE UTILITY TAX - NET OF BAD DEBTS ( 3.8734% - ( LINE 1 * 3.8734%) )</t>
  </si>
  <si>
    <t>CONVERSION FACTOR EXCLUDING FEDERAL INCOME TAX ( 1 - LINE 5)</t>
  </si>
  <si>
    <t>FEDERAL INCOME TAX</t>
  </si>
  <si>
    <t xml:space="preserve">CONVERSION FACTOR INCL FEDERAL INCOME TAX ( LINE 5 + LINE 8 ) </t>
  </si>
  <si>
    <t>FOR THE TWELVE MONTHS ENDED DECEMBER 31, 2018</t>
  </si>
  <si>
    <t>2019 GENERAL RATE CASE</t>
  </si>
  <si>
    <t xml:space="preserve">  Schedules SC</t>
  </si>
  <si>
    <t>CY 2020</t>
  </si>
  <si>
    <t xml:space="preserve">Sch. SC Decoupling Refund/Surcharge Amortization </t>
  </si>
  <si>
    <t xml:space="preserve">Current Sch. SC Decoupling Deferral  </t>
  </si>
  <si>
    <t xml:space="preserve">Interest on Sch. SC Decoupling Deferral </t>
  </si>
  <si>
    <t>Schedule SC Decoupling Refund/Surcharge Amortization</t>
  </si>
  <si>
    <t>Schedule 95
PCA</t>
  </si>
  <si>
    <t>Schedule 141Z (Unprotected)
EDIT</t>
  </si>
  <si>
    <t>Schedule 142
Supplemental</t>
  </si>
  <si>
    <r>
      <rPr>
        <b/>
        <sz val="8"/>
        <color rgb="FF0000FF"/>
        <rFont val="Arial"/>
        <family val="2"/>
      </rPr>
      <t xml:space="preserve">CY 2020 </t>
    </r>
    <r>
      <rPr>
        <b/>
        <sz val="8"/>
        <rFont val="Arial"/>
        <family val="2"/>
      </rPr>
      <t>Normalized Volumes</t>
    </r>
  </si>
  <si>
    <r>
      <rPr>
        <b/>
        <sz val="8"/>
        <color rgb="FF0000FF"/>
        <rFont val="Arial"/>
        <family val="2"/>
      </rPr>
      <t xml:space="preserve">CY 2020 </t>
    </r>
    <r>
      <rPr>
        <b/>
        <sz val="8"/>
        <rFont val="Arial"/>
        <family val="2"/>
      </rPr>
      <t xml:space="preserve">Normalized Revenues </t>
    </r>
  </si>
  <si>
    <t xml:space="preserve">Source </t>
  </si>
  <si>
    <t>2019 GRC A-1 Correction: JAP-12 Page 1</t>
  </si>
  <si>
    <t>2019 GRC A-1 Correction: JAP-12 Page 1/JAP-12 Page 2</t>
  </si>
  <si>
    <r>
      <t xml:space="preserve">Avg. Rate per @ rates effective </t>
    </r>
    <r>
      <rPr>
        <b/>
        <sz val="8"/>
        <color rgb="FF0000FF"/>
        <rFont val="Arial"/>
        <family val="2"/>
      </rPr>
      <t>1/1/2021</t>
    </r>
  </si>
  <si>
    <r>
      <t xml:space="preserve">Proposed Rates
Eff. </t>
    </r>
    <r>
      <rPr>
        <sz val="8"/>
        <color rgb="FF0000FF"/>
        <rFont val="Arial"/>
        <family val="2"/>
      </rPr>
      <t>5-1-21</t>
    </r>
  </si>
  <si>
    <r>
      <t>Decoupling
Schedule 142
Revenue 
@</t>
    </r>
    <r>
      <rPr>
        <sz val="8"/>
        <color rgb="FF0000FF"/>
        <rFont val="Arial"/>
        <family val="2"/>
      </rPr>
      <t xml:space="preserve"> 1-1-21</t>
    </r>
  </si>
  <si>
    <r>
      <t xml:space="preserve">Current Rates 
Eff. </t>
    </r>
    <r>
      <rPr>
        <sz val="8"/>
        <color rgb="FF0000FF"/>
        <rFont val="Arial"/>
        <family val="2"/>
      </rPr>
      <t>1-1-21</t>
    </r>
  </si>
  <si>
    <r>
      <t xml:space="preserve">Decoupling
Schedule 142
Revenue 
@ </t>
    </r>
    <r>
      <rPr>
        <sz val="8"/>
        <color rgb="FF0000FF"/>
        <rFont val="Arial"/>
        <family val="2"/>
      </rPr>
      <t>5-1-21</t>
    </r>
  </si>
  <si>
    <t>F2020 YE April 2022</t>
  </si>
  <si>
    <t>Actual KW (Old Rate) *</t>
  </si>
  <si>
    <t>Deferral Amortization Rate ($/kW) (New Rate)</t>
  </si>
  <si>
    <t>Deferral Amortization Rate ($/kW) (Old Rate)</t>
  </si>
  <si>
    <t>Conversion Factor (2019 GRC)</t>
  </si>
  <si>
    <t xml:space="preserve">*NOTE: Time Slice is only done for 3 months following the rate change due to materiality impacts </t>
  </si>
  <si>
    <t>**NOTE: Electric 2019 GRC went into effect on October 15, 2020</t>
  </si>
  <si>
    <t>***NOTE: Electric 2019 GRC A-1 Decoupling correction went into effect on December 7, 2020</t>
  </si>
  <si>
    <t xml:space="preserve">14 days </t>
  </si>
  <si>
    <t>17 days</t>
  </si>
  <si>
    <t xml:space="preserve">6 days </t>
  </si>
  <si>
    <t>25 days</t>
  </si>
  <si>
    <t>**</t>
  </si>
  <si>
    <t>***</t>
  </si>
  <si>
    <t>Actual kWh (Old Rate) *</t>
  </si>
  <si>
    <t>Deferral Amortization Rate ($/kWh) (Old Rate)</t>
  </si>
  <si>
    <t>Deferral Amortization for Journal Entry</t>
  </si>
  <si>
    <t>SC only! **</t>
  </si>
  <si>
    <t xml:space="preserve">Schedule 40* Includes Special Contracts (through October 15, 2020); only SC after </t>
  </si>
  <si>
    <t>**NOTE: Electric 2019 GRC went into effect on October 15, 2020; Per 2019 GRC Decoupling filing SCH40 is no longer used!</t>
  </si>
  <si>
    <t>SC Customer Counts:</t>
  </si>
  <si>
    <t>001/2020</t>
  </si>
  <si>
    <t>002/2020</t>
  </si>
  <si>
    <t>003/2020</t>
  </si>
  <si>
    <t>004/2020</t>
  </si>
  <si>
    <t>005/2020</t>
  </si>
  <si>
    <t>006/2020</t>
  </si>
  <si>
    <t>007/2020</t>
  </si>
  <si>
    <t>008/2020</t>
  </si>
  <si>
    <t>009/2020</t>
  </si>
  <si>
    <t>010/2020</t>
  </si>
  <si>
    <t>011/2020</t>
  </si>
  <si>
    <t>012/2020</t>
  </si>
  <si>
    <t xml:space="preserve">Schedule 40* Excluding Special Contracts </t>
  </si>
  <si>
    <t xml:space="preserve">Schedule Special Contracts </t>
  </si>
  <si>
    <t>Actual kWh (New Rate) - SCH_MSOFT</t>
  </si>
  <si>
    <t>Actual kWh (Old Rate) - SCH_MSOFT *</t>
  </si>
  <si>
    <t>DO NOT USE **</t>
  </si>
  <si>
    <t>Delivery Revenue Amortization Calculations</t>
  </si>
  <si>
    <t>Schedules 46 &amp; 49</t>
  </si>
  <si>
    <t>**NOTE: Per May 2020 Decoupling filing those SCHs are no longer decoupled and balances should be written off!</t>
  </si>
  <si>
    <t>Transfer Balance to new Surcharge/Refund Account - Per 2019 GRC</t>
  </si>
  <si>
    <t>Interest on Sch. SC Decoupling Deferral *</t>
  </si>
  <si>
    <t>Current Sch. SC Decoupling Deferral *</t>
  </si>
  <si>
    <t xml:space="preserve">SCH 40 Re-Class per 2019 GRC </t>
  </si>
  <si>
    <t>Sch. SC Decoupling Refund/Surcharge Amortization *</t>
  </si>
  <si>
    <r>
      <t xml:space="preserve">Estimated Amortization through </t>
    </r>
    <r>
      <rPr>
        <b/>
        <sz val="8"/>
        <color rgb="FF0000FF"/>
        <rFont val="Arial"/>
        <family val="2"/>
      </rPr>
      <t>April 2021</t>
    </r>
  </si>
  <si>
    <r>
      <t xml:space="preserve">Proposed Rates Effective 
</t>
    </r>
    <r>
      <rPr>
        <b/>
        <sz val="8"/>
        <color rgb="FF0000FF"/>
        <rFont val="Arial"/>
        <family val="2"/>
      </rPr>
      <t>5-1-21</t>
    </r>
  </si>
  <si>
    <t>Schedule 141x - ERF Rider - First 600 kWh</t>
  </si>
  <si>
    <t>Schedule 141Z - EDIT Rider</t>
  </si>
  <si>
    <t>Schedule 142 - Decoupling Rider - Supplemental</t>
  </si>
  <si>
    <t>Schedule 141X EDIT Rider - Over 600 kWh</t>
  </si>
  <si>
    <t>Current Customer Bill in Notice</t>
  </si>
  <si>
    <t>Proposed Customer Bill in Notice</t>
  </si>
  <si>
    <t>Basic Charge</t>
  </si>
  <si>
    <t>First 600 kWh</t>
  </si>
  <si>
    <t>Over 600 kWh</t>
  </si>
  <si>
    <t>Bill</t>
  </si>
  <si>
    <t xml:space="preserve">Typical Residential </t>
  </si>
  <si>
    <t>Year</t>
  </si>
  <si>
    <t>Month No.</t>
  </si>
  <si>
    <t>SCH142</t>
  </si>
  <si>
    <t>Electric Decoupling</t>
  </si>
  <si>
    <t>2019 GRC Compliance filing</t>
  </si>
  <si>
    <r>
      <rPr>
        <b/>
        <sz val="8"/>
        <color rgb="FF0000FF"/>
        <rFont val="Arial"/>
        <family val="2"/>
      </rPr>
      <t xml:space="preserve">SCH 40 Amortization </t>
    </r>
    <r>
      <rPr>
        <b/>
        <sz val="8"/>
        <rFont val="Arial"/>
        <family val="2"/>
      </rPr>
      <t>Balances Re-class</t>
    </r>
  </si>
  <si>
    <t>(Delivery)</t>
  </si>
  <si>
    <t>(Fixed Power Cost)</t>
  </si>
  <si>
    <t>Balances Set Into Rates (including revenue sensitive items)</t>
  </si>
  <si>
    <t xml:space="preserve">  Conversion Factor </t>
  </si>
  <si>
    <t>Balance Transferred to Amortization Account per 2019 GRC</t>
  </si>
  <si>
    <t xml:space="preserve">TOTAL Balance Transferred to Amortization Account </t>
  </si>
  <si>
    <t>*NOTE: Included SCH 40 before October 15, 2020 (pre-2019 GRC)</t>
  </si>
  <si>
    <t xml:space="preserve">Amortization Adjustment per SCH 40 Re-class </t>
  </si>
  <si>
    <t xml:space="preserve">Intrest Adjustment per SCH 40 Re-class </t>
  </si>
  <si>
    <t xml:space="preserve">Deferral Adjustment per SCH 40 Re-class </t>
  </si>
  <si>
    <t>Total Adjusted Balance</t>
  </si>
  <si>
    <t>(8)+(10) + (12) + (14)</t>
  </si>
  <si>
    <t>Cross check</t>
  </si>
  <si>
    <r>
      <t xml:space="preserve">Estimated Amortization Balance as of </t>
    </r>
    <r>
      <rPr>
        <sz val="8"/>
        <color rgb="FF0000FF"/>
        <rFont val="Arial"/>
        <family val="2"/>
      </rPr>
      <t>April 30, 2021 *</t>
    </r>
  </si>
  <si>
    <r>
      <t xml:space="preserve">Deferral Balance at End of </t>
    </r>
    <r>
      <rPr>
        <sz val="8"/>
        <color rgb="FF0000FF"/>
        <rFont val="Arial"/>
        <family val="2"/>
      </rPr>
      <t>CY 2020</t>
    </r>
  </si>
  <si>
    <t>(2) + (10) / (18)</t>
  </si>
  <si>
    <t>(4) + (12) / (18)</t>
  </si>
  <si>
    <t>(20) + (22) + (24)</t>
  </si>
  <si>
    <t xml:space="preserve">* NOTE: Excluding 2-year Supplemental Amortization Balances set in rates per 2019 GRC </t>
  </si>
  <si>
    <t>(6) + (14) / (18)</t>
  </si>
  <si>
    <r>
      <t>Deferral Balance at End of</t>
    </r>
    <r>
      <rPr>
        <sz val="8"/>
        <color rgb="FF0000FF"/>
        <rFont val="Arial"/>
        <family val="2"/>
      </rPr>
      <t xml:space="preserve"> CY 2020</t>
    </r>
  </si>
  <si>
    <t>Schedule 40</t>
  </si>
  <si>
    <t>Sales</t>
  </si>
  <si>
    <t>TEMP Adj:</t>
  </si>
  <si>
    <t xml:space="preserve">TOTAL Re-Class SCH40 </t>
  </si>
  <si>
    <r>
      <t xml:space="preserve"> Deferral Balance as of </t>
    </r>
    <r>
      <rPr>
        <sz val="8"/>
        <color rgb="FF0000FF"/>
        <rFont val="Arial"/>
        <family val="2"/>
      </rPr>
      <t>January 1, 2020 - October 14, 2020</t>
    </r>
  </si>
  <si>
    <r>
      <t xml:space="preserve"> Intrest Balance as of </t>
    </r>
    <r>
      <rPr>
        <sz val="8"/>
        <color rgb="FF0000FF"/>
        <rFont val="Arial"/>
        <family val="2"/>
      </rPr>
      <t>January 1, 2020 - October 14, 2020 **</t>
    </r>
  </si>
  <si>
    <r>
      <t xml:space="preserve"> Amortization Balance as of</t>
    </r>
    <r>
      <rPr>
        <sz val="8"/>
        <color rgb="FF0000FF"/>
        <rFont val="Arial"/>
        <family val="2"/>
      </rPr>
      <t xml:space="preserve"> September 1, 2020 - October 14, 2020</t>
    </r>
  </si>
  <si>
    <t>UNBILLED:</t>
  </si>
  <si>
    <t>Balances to Transfer:</t>
  </si>
  <si>
    <t>BILLED:</t>
  </si>
  <si>
    <t>* NOTE: 2019 GRC Compliance Filing "190529-30-PSE-WP-JAP-06-RATE-DESIGN-DECOUPLING-AMORT-SCH142C-19GRC-09-2020.xlsx"</t>
  </si>
  <si>
    <t>(o)</t>
  </si>
  <si>
    <t>(n)</t>
  </si>
  <si>
    <t>(m)</t>
  </si>
  <si>
    <r>
      <t>Re-Class SCH</t>
    </r>
    <r>
      <rPr>
        <sz val="8"/>
        <rFont val="Arial"/>
        <family val="2"/>
      </rPr>
      <t>40 as of</t>
    </r>
    <r>
      <rPr>
        <sz val="8"/>
        <color rgb="FF0000FF"/>
        <rFont val="Arial"/>
        <family val="2"/>
      </rPr>
      <t xml:space="preserve"> August 31, 2020</t>
    </r>
  </si>
  <si>
    <t>TOTAL</t>
  </si>
  <si>
    <t>Dec</t>
  </si>
  <si>
    <t>Nov</t>
  </si>
  <si>
    <t>Oct</t>
  </si>
  <si>
    <t>Sep</t>
  </si>
  <si>
    <t>Aug</t>
  </si>
  <si>
    <t>Jul</t>
  </si>
  <si>
    <t>Jun</t>
  </si>
  <si>
    <t>Apr</t>
  </si>
  <si>
    <t>Mar</t>
  </si>
  <si>
    <t>Feb</t>
  </si>
  <si>
    <t>Jan</t>
  </si>
  <si>
    <t>Schedule 7A, 11, 25, 29, 35, 43</t>
  </si>
  <si>
    <r>
      <t xml:space="preserve"> Amortization Balance as of</t>
    </r>
    <r>
      <rPr>
        <sz val="8"/>
        <color rgb="FF0000FF"/>
        <rFont val="Arial"/>
        <family val="2"/>
      </rPr>
      <t xml:space="preserve"> August 31, 2020 *</t>
    </r>
  </si>
  <si>
    <t>Schedule 8 &amp; 24</t>
  </si>
  <si>
    <t>Average Customers Counts</t>
  </si>
  <si>
    <t>Percentage (%)</t>
  </si>
  <si>
    <t xml:space="preserve">Weather –Normalized Sales (KWHs) </t>
  </si>
  <si>
    <t>Customer Class</t>
  </si>
  <si>
    <t xml:space="preserve"> Effective October 15, 2020</t>
  </si>
  <si>
    <t>JAP-01T Table 5 – Reclassification of Schedule 40 Loads and Customer Counts</t>
  </si>
  <si>
    <t>2019 GRC SCH 40 Migration</t>
  </si>
  <si>
    <t>2019 GRC Compliance Electric Decoupling Filing</t>
  </si>
  <si>
    <t xml:space="preserve">** NOTE: Any remaining balances after October 15, 2020 under SCH 40 FPC will be written off </t>
  </si>
  <si>
    <t xml:space="preserve">* NOTE: Excluding 2-year Supplemental Amortization Rates set in rates per 2019 GRC </t>
  </si>
  <si>
    <t>Current Schedule 142 Fixed Power Cost Amortization Rate ($/kWh) *</t>
  </si>
  <si>
    <t>Current Schedule 142 Delivery Margin Amortization Rate ($/kWh) *</t>
  </si>
  <si>
    <t>Plus: Current Schedule 142 Delivery Margin Amortization Rate ($/KW) *</t>
  </si>
  <si>
    <t>Plus: Current Schedule 142 Fixed Power Cost Amortization Rate ($/kWh) *</t>
  </si>
  <si>
    <t>Proposed Schedule 142 Fixed Power Cost Amortization Rate ($/KWh)</t>
  </si>
  <si>
    <r>
      <rPr>
        <sz val="8"/>
        <color rgb="FF0000FF"/>
        <rFont val="Arial"/>
        <family val="2"/>
      </rPr>
      <t>CY 2020</t>
    </r>
    <r>
      <rPr>
        <sz val="8"/>
        <color theme="1"/>
        <rFont val="Arial"/>
        <family val="2"/>
      </rPr>
      <t xml:space="preserve"> Actual Sales (KW)</t>
    </r>
  </si>
  <si>
    <r>
      <rPr>
        <sz val="8"/>
        <color rgb="FF0000FF"/>
        <rFont val="Arial"/>
        <family val="2"/>
      </rPr>
      <t>CY 2020</t>
    </r>
    <r>
      <rPr>
        <sz val="8"/>
        <color theme="1"/>
        <rFont val="Arial"/>
        <family val="2"/>
      </rPr>
      <t xml:space="preserve"> Normalized Revenues </t>
    </r>
  </si>
  <si>
    <t>Sch. 7 Decoupling Refund/Surcharge Amortization - 2019 GRC Supplemental</t>
  </si>
  <si>
    <t>Sch. 8 &amp; 24 Decoupling Refund/Surcharge Amortization - 2019 GRC Supplemental</t>
  </si>
  <si>
    <t>Sch. 7A, 11, 25, 29, 35 &amp; 43 Decoupling Refund/Surcharge Amortization - 2019 GRC Supplemental</t>
  </si>
  <si>
    <t>Sch. SC Decoupling Refund/Surcharge Amortization - 2019 GRC Supplemental</t>
  </si>
  <si>
    <t>Sch. 12 &amp; 26 Decoupling Refund/Surcharge Amortization - 2019 GRC Supplemental</t>
  </si>
  <si>
    <t>Sch. 10 &amp; 31 Decoupling Refund/Surcharge Amortization - 2019 GRC Supplemental</t>
  </si>
  <si>
    <t>Sch. 8 &amp; 24 Decoupling Refund/Surcharge Amortization  - 2019 GRC Supplemental</t>
  </si>
  <si>
    <t>Sch. 7A, 11, 25, 29, 35 &amp; 43 Decoupling Refund/Surcharge Amortization  - 2019 GRC Supplemental</t>
  </si>
  <si>
    <t>Sch. SC Decoupling Refund/Surcharge Amortization  - 2019 GRC Supplemental</t>
  </si>
  <si>
    <t>Sch. 12 &amp; 26 Decoupling Refund/Surcharge Amortization  - 2019 GRC Supplemental</t>
  </si>
  <si>
    <t>Sch. 10 &amp; 31 Decoupling Refund/Surcharge Amortization  - 2019 GRC Supplemental</t>
  </si>
  <si>
    <t>Schedule 7 Decoupling Refund/Surcharge Amortization - 2019 GRC Supplemental</t>
  </si>
  <si>
    <t>Schedules 8 &amp; 24 Decoupling Refund/Surcharge Amortization - 2019 GRC Supplemental</t>
  </si>
  <si>
    <t>Schedules 7A, 11, 25, 29, 35 &amp; 43 Decoupling Refund/Surcharge Amortization - 2019 GRC Supplemental</t>
  </si>
  <si>
    <t>Schedule SC Decoupling Refund/Surcharge Amortization - 2019 GRC Supplemental</t>
  </si>
  <si>
    <t>Schedules 12 &amp; 26 Decoupling Refund/Surcharge Amortization - 2019 GRC Supplemental</t>
  </si>
  <si>
    <t>Schedules 10 &amp; 31 Decoupling Refund/Surcharge Amortization - 2019 GRC Supplemental</t>
  </si>
  <si>
    <t>Balances to Transfer to new 2019 GRC Supplemental 2-year Amortization Accounts:</t>
  </si>
  <si>
    <t>Deferral Amortization Rate ($/kWh) (2019 GRC Supplemental New Rate)</t>
  </si>
  <si>
    <t>Deferral Amortization (2019 GRC Supplemental Rate)</t>
  </si>
  <si>
    <t>Deferral Amortization for Journal Entry (2019 GRC Supplemental Rate)</t>
  </si>
  <si>
    <t>Deferral Amortization Rate ($/kWh) (2019 GRC Supplemental Old Rate)</t>
  </si>
  <si>
    <t>Deferral Amortization Rate ($/kW) (2019 GRC Supplemental New Rate)</t>
  </si>
  <si>
    <t>Deferral Amortization Rate ($/kW) (2019 GRC Supplemental Old Rate)</t>
  </si>
  <si>
    <r>
      <t>Estimated Amortization Balance as of</t>
    </r>
    <r>
      <rPr>
        <sz val="8"/>
        <color rgb="FF0000FF"/>
        <rFont val="Arial"/>
        <family val="2"/>
      </rPr>
      <t xml:space="preserve"> April 30, 2021 *</t>
    </r>
  </si>
  <si>
    <t>ADJUSTED</t>
  </si>
  <si>
    <t>SCH 40 Load Re-class</t>
  </si>
  <si>
    <t>2019 GRC KWHs Re-class</t>
  </si>
  <si>
    <t xml:space="preserve">NOTE: For Forecast purpose SCH SC was already moved out of SCH 40 to its own group: </t>
  </si>
  <si>
    <t>Tariff Sheet No. 142-H</t>
  </si>
  <si>
    <t>PUGET SOUND ENERGY</t>
  </si>
  <si>
    <t>Electric Earnings Sharing Test (Excludes Normalizing Adjustments per UE-170033 / UG-170034)</t>
  </si>
  <si>
    <t>Commission Basis Report</t>
  </si>
  <si>
    <t>FOR THE TWELVE MONTHS ENDED DECEMBER 31, 2020</t>
  </si>
  <si>
    <t>2020 CBR as Filed</t>
  </si>
  <si>
    <t>2020 Adjusted CBR Earnings Test</t>
  </si>
  <si>
    <t>Rate Base Adjustments</t>
  </si>
  <si>
    <t>Commission basis report pg 3-A thru 3-B</t>
  </si>
  <si>
    <t xml:space="preserve">Restated Rate Base </t>
  </si>
  <si>
    <t>Commission basis report pg 1.01 line b</t>
  </si>
  <si>
    <t>Two months 17GRC; Ten months 18ERF</t>
  </si>
  <si>
    <t>(Source: UE-180899 and UE-190529)</t>
  </si>
  <si>
    <t>Maximum Net Operating Income</t>
  </si>
  <si>
    <t>Line 2 x Line 3</t>
  </si>
  <si>
    <t>Normalizing Adjustments</t>
  </si>
  <si>
    <t>Restated Net Operating Income (Cumulative)</t>
  </si>
  <si>
    <t>Previous Column + Line 5</t>
  </si>
  <si>
    <t>Difference</t>
  </si>
  <si>
    <t>Line 4 - Line 6</t>
  </si>
  <si>
    <t>Excess Earnings (Cumulative)</t>
  </si>
  <si>
    <t>Greater of zero or line 7</t>
  </si>
  <si>
    <t>Earnings Sharing %</t>
  </si>
  <si>
    <t>UE-121697</t>
  </si>
  <si>
    <t>After-Tax Earnings Sharing (Cumulative)</t>
  </si>
  <si>
    <t>Line 8 x Line 9</t>
  </si>
  <si>
    <t>Incremental Earnings Sharing for Cost of Svc</t>
  </si>
  <si>
    <t>Line 10 ÷ Line11, &amp; for adj:  (Line 10 - Previous Line 10) ÷ Line11</t>
  </si>
  <si>
    <t>Annual kWh Delivered Sales  05/01/21 to 04/30/22 (F2020)</t>
  </si>
  <si>
    <t>Estimated Annual
Base Revenue
Rates Effective
10/15/20</t>
  </si>
  <si>
    <t>Annual Estimated Revenue @ Rates Effective 01/01/21</t>
  </si>
  <si>
    <t>Present Rates Effective 01/01/2021</t>
  </si>
  <si>
    <t>Average Residential Usage Test Year Ended April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</si>
</sst>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??_);_(@_)"/>
    <numFmt numFmtId="166" formatCode="_(* #,##0_);_(* \(#,##0\);_(* &quot;-&quot;??_);_(@_)"/>
    <numFmt numFmtId="167" formatCode="_(&quot;$&quot;* #,##0.00000_);_(&quot;$&quot;* \(#,##0.00000\);_(&quot;$&quot;* &quot;-&quot;??_);_(@_)"/>
    <numFmt numFmtId="168" formatCode="0.0%"/>
    <numFmt numFmtId="169" formatCode="&quot;$&quot;#,##0.00000"/>
    <numFmt numFmtId="170" formatCode="&quot;$&quot;#,##0\ ;\(&quot;$&quot;#,##0\)"/>
    <numFmt numFmtId="171" formatCode="0.000000"/>
    <numFmt numFmtId="172" formatCode="_(* #,##0.000000_);_(* \(#,##0.000000\);_(* &quot;-&quot;??_);_(@_)"/>
    <numFmt numFmtId="173" formatCode="#,##0.000_);\(#,##0.000\)"/>
    <numFmt numFmtId="174" formatCode="[$-409]mmm\-yy;@"/>
    <numFmt numFmtId="175" formatCode="0.0000%"/>
    <numFmt numFmtId="176" formatCode="#,##0;&quot;-&quot;#,##0"/>
    <numFmt numFmtId="177" formatCode="_(&quot;$&quot;* #,##0.0_);_(&quot;$&quot;* \(#,##0.0\);_(&quot;$&quot;* &quot;-&quot;??_);_(@_)"/>
    <numFmt numFmtId="178" formatCode="_(&quot;$&quot;* #,##0.0000_);_(&quot;$&quot;* \(#,##0.0000\);_(&quot;$&quot;* &quot;-&quot;????_);_(@_)"/>
    <numFmt numFmtId="179" formatCode="00000"/>
    <numFmt numFmtId="180" formatCode="#,##0.00000000000;[Red]\-#,##0.00000000000"/>
    <numFmt numFmtId="181" formatCode="&quot;$&quot;#,##0.00"/>
    <numFmt numFmtId="182" formatCode="_(&quot;$&quot;* #,##0.0000000_);_(&quot;$&quot;* \(#,##0.0000000\);_(&quot;$&quot;* &quot;-&quot;??_);_(@_)"/>
    <numFmt numFmtId="183" formatCode="_(&quot;$&quot;* #,##0.00_);_(&quot;$&quot;* \(#,##0.00\);_(&quot;$&quot;* &quot;-&quot;???????_);_(@_)"/>
    <numFmt numFmtId="184" formatCode="_(&quot;$&quot;* #,##0.000000_);_(&quot;$&quot;* \(#,##0.000000\);_(&quot;$&quot;* &quot;-&quot;??????_);_(@_)"/>
  </numFmts>
  <fonts count="5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sz val="11"/>
      <color indexed="8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u/>
      <sz val="8"/>
      <color theme="1"/>
      <name val="Arial"/>
      <family val="2"/>
    </font>
    <font>
      <sz val="8"/>
      <color rgb="FF008080"/>
      <name val="Arial"/>
      <family val="2"/>
    </font>
    <font>
      <u/>
      <sz val="8"/>
      <name val="Arial"/>
      <family val="2"/>
    </font>
    <font>
      <sz val="8"/>
      <color theme="1"/>
      <name val="Calibri"/>
      <family val="2"/>
      <scheme val="minor"/>
    </font>
    <font>
      <b/>
      <u/>
      <sz val="8"/>
      <color theme="1"/>
      <name val="Arial"/>
      <family val="2"/>
    </font>
    <font>
      <b/>
      <sz val="8"/>
      <color rgb="FF008080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  <font>
      <u/>
      <sz val="8"/>
      <color theme="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rgb="FF0000FF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2"/>
      <name val="Helv"/>
    </font>
    <font>
      <sz val="10.5"/>
      <color theme="1"/>
      <name val="Calibri"/>
      <family val="2"/>
    </font>
    <font>
      <sz val="8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"/>
      <name val="Calibri"/>
      <family val="2"/>
      <scheme val="minor"/>
    </font>
    <font>
      <b/>
      <i/>
      <sz val="8"/>
      <color rgb="FF0000FF"/>
      <name val="Arial"/>
      <family val="2"/>
    </font>
    <font>
      <i/>
      <sz val="8"/>
      <color theme="1"/>
      <name val="Arial"/>
      <family val="2"/>
    </font>
    <font>
      <sz val="11"/>
      <color rgb="FF008080"/>
      <name val="Calibri"/>
      <family val="2"/>
      <scheme val="minor"/>
    </font>
    <font>
      <sz val="8"/>
      <color rgb="FFFF0000"/>
      <name val="Calibri"/>
      <family val="2"/>
    </font>
    <font>
      <b/>
      <i/>
      <sz val="8"/>
      <color rgb="FF008080"/>
      <name val="Arial"/>
      <family val="2"/>
    </font>
    <font>
      <b/>
      <sz val="10"/>
      <color theme="1"/>
      <name val="Times New Roman"/>
      <family val="1"/>
    </font>
    <font>
      <b/>
      <sz val="8"/>
      <color indexed="8"/>
      <name val="Arial"/>
      <family val="2"/>
    </font>
    <font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70C0"/>
      <name val="Arial"/>
      <family val="2"/>
    </font>
    <font>
      <sz val="8"/>
      <color rgb="FF0000FF"/>
      <name val="Calibri"/>
      <family val="2"/>
      <scheme val="minor"/>
    </font>
    <font>
      <b/>
      <sz val="8"/>
      <color theme="1"/>
      <name val="Calibri"/>
      <family val="2"/>
    </font>
    <font>
      <sz val="8"/>
      <color rgb="FF008080"/>
      <name val="Calibri"/>
      <family val="2"/>
    </font>
    <font>
      <sz val="8"/>
      <color rgb="FF006666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ECECEC"/>
      </left>
      <right style="medium">
        <color rgb="FFECECEC"/>
      </right>
      <top style="medium">
        <color rgb="FFECECEC"/>
      </top>
      <bottom/>
      <diagonal/>
    </border>
    <border>
      <left style="medium">
        <color rgb="FFECECEC"/>
      </left>
      <right style="medium">
        <color rgb="FFECECEC"/>
      </right>
      <top/>
      <bottom/>
      <diagonal/>
    </border>
    <border>
      <left/>
      <right/>
      <top style="medium">
        <color rgb="FFECECEC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8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" fillId="0" borderId="0">
      <alignment horizontal="left" wrapText="1"/>
    </xf>
    <xf numFmtId="43" fontId="2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44" fontId="2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/>
    <xf numFmtId="2" fontId="30" fillId="0" borderId="0" applyFont="0" applyFill="0" applyBorder="0" applyAlignment="0" applyProtection="0"/>
    <xf numFmtId="38" fontId="3" fillId="9" borderId="0" applyNumberFormat="0" applyBorder="0" applyAlignment="0" applyProtection="0"/>
    <xf numFmtId="38" fontId="11" fillId="0" borderId="0"/>
    <xf numFmtId="40" fontId="11" fillId="0" borderId="0"/>
    <xf numFmtId="10" fontId="3" fillId="2" borderId="6" applyNumberFormat="0" applyBorder="0" applyAlignment="0" applyProtection="0"/>
    <xf numFmtId="44" fontId="1" fillId="0" borderId="21" applyNumberFormat="0" applyFont="0" applyAlignment="0">
      <alignment horizontal="center"/>
    </xf>
    <xf numFmtId="44" fontId="1" fillId="0" borderId="22" applyNumberFormat="0" applyFont="0" applyAlignment="0">
      <alignment horizontal="center"/>
    </xf>
    <xf numFmtId="180" fontId="2" fillId="0" borderId="0"/>
    <xf numFmtId="0" fontId="32" fillId="0" borderId="0"/>
    <xf numFmtId="171" fontId="33" fillId="0" borderId="0">
      <alignment horizontal="left" wrapText="1"/>
    </xf>
    <xf numFmtId="0" fontId="6" fillId="0" borderId="0"/>
    <xf numFmtId="0" fontId="10" fillId="0" borderId="0"/>
    <xf numFmtId="0" fontId="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2" fontId="2" fillId="2" borderId="0"/>
    <xf numFmtId="0" fontId="31" fillId="10" borderId="0"/>
    <xf numFmtId="0" fontId="34" fillId="10" borderId="23"/>
    <xf numFmtId="0" fontId="35" fillId="11" borderId="24"/>
    <xf numFmtId="0" fontId="36" fillId="10" borderId="25"/>
    <xf numFmtId="42" fontId="8" fillId="12" borderId="3">
      <alignment vertical="center"/>
    </xf>
    <xf numFmtId="0" fontId="1" fillId="2" borderId="1" applyNumberFormat="0">
      <alignment horizontal="center" vertical="center" wrapText="1"/>
    </xf>
    <xf numFmtId="178" fontId="2" fillId="2" borderId="0"/>
    <xf numFmtId="42" fontId="7" fillId="2" borderId="5">
      <alignment horizontal="left"/>
    </xf>
    <xf numFmtId="38" fontId="3" fillId="0" borderId="26"/>
    <xf numFmtId="38" fontId="11" fillId="0" borderId="5"/>
    <xf numFmtId="171" fontId="2" fillId="0" borderId="0">
      <alignment horizontal="left" wrapText="1"/>
    </xf>
    <xf numFmtId="0" fontId="2" fillId="0" borderId="0" applyNumberFormat="0" applyBorder="0" applyAlignment="0"/>
    <xf numFmtId="0" fontId="31" fillId="0" borderId="0"/>
    <xf numFmtId="0" fontId="34" fillId="10" borderId="0"/>
    <xf numFmtId="181" fontId="37" fillId="0" borderId="0">
      <alignment horizontal="left" vertical="center"/>
    </xf>
    <xf numFmtId="0" fontId="1" fillId="2" borderId="0">
      <alignment horizontal="left" wrapText="1"/>
    </xf>
    <xf numFmtId="0" fontId="38" fillId="0" borderId="0">
      <alignment horizontal="left" vertical="center"/>
    </xf>
    <xf numFmtId="9" fontId="10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69">
    <xf numFmtId="0" fontId="0" fillId="0" borderId="0" xfId="0"/>
    <xf numFmtId="42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/>
    <xf numFmtId="0" fontId="11" fillId="0" borderId="0" xfId="0" applyFont="1" applyAlignment="1"/>
    <xf numFmtId="0" fontId="12" fillId="0" borderId="0" xfId="0" applyFont="1"/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164" fontId="14" fillId="0" borderId="0" xfId="0" applyNumberFormat="1" applyFont="1" applyFill="1" applyBorder="1"/>
    <xf numFmtId="164" fontId="16" fillId="0" borderId="0" xfId="0" applyNumberFormat="1" applyFont="1" applyFill="1" applyBorder="1"/>
    <xf numFmtId="165" fontId="14" fillId="0" borderId="2" xfId="0" applyNumberFormat="1" applyFont="1" applyFill="1" applyBorder="1"/>
    <xf numFmtId="165" fontId="16" fillId="0" borderId="0" xfId="0" applyNumberFormat="1" applyFont="1" applyFill="1"/>
    <xf numFmtId="164" fontId="14" fillId="0" borderId="0" xfId="0" applyNumberFormat="1" applyFont="1" applyFill="1"/>
    <xf numFmtId="44" fontId="16" fillId="0" borderId="0" xfId="0" applyNumberFormat="1" applyFont="1" applyFill="1"/>
    <xf numFmtId="169" fontId="3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Fill="1"/>
    <xf numFmtId="169" fontId="11" fillId="0" borderId="0" xfId="0" applyNumberFormat="1" applyFont="1" applyFill="1" applyAlignment="1"/>
    <xf numFmtId="0" fontId="11" fillId="0" borderId="0" xfId="0" applyFont="1" applyFill="1" applyAlignment="1"/>
    <xf numFmtId="0" fontId="11" fillId="0" borderId="0" xfId="0" applyFont="1" applyFill="1"/>
    <xf numFmtId="0" fontId="11" fillId="0" borderId="0" xfId="0" applyFont="1" applyFill="1" applyBorder="1" applyAlignment="1">
      <alignment horizontal="centerContinuous"/>
    </xf>
    <xf numFmtId="170" fontId="11" fillId="0" borderId="0" xfId="0" applyNumberFormat="1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41" fontId="11" fillId="0" borderId="1" xfId="0" applyNumberFormat="1" applyFont="1" applyFill="1" applyBorder="1" applyAlignment="1">
      <alignment horizontal="center" vertical="center" wrapText="1"/>
    </xf>
    <xf numFmtId="41" fontId="1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/>
    <xf numFmtId="0" fontId="3" fillId="0" borderId="0" xfId="0" applyFont="1" applyBorder="1"/>
    <xf numFmtId="165" fontId="14" fillId="0" borderId="0" xfId="0" applyNumberFormat="1" applyFont="1" applyFill="1" applyAlignment="1"/>
    <xf numFmtId="165" fontId="3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Alignment="1"/>
    <xf numFmtId="0" fontId="16" fillId="0" borderId="0" xfId="0" applyFont="1" applyFill="1"/>
    <xf numFmtId="0" fontId="11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8" fillId="0" borderId="0" xfId="0" applyFont="1" applyFill="1"/>
    <xf numFmtId="164" fontId="16" fillId="0" borderId="0" xfId="0" applyNumberFormat="1" applyFont="1" applyFill="1"/>
    <xf numFmtId="165" fontId="14" fillId="0" borderId="0" xfId="0" applyNumberFormat="1" applyFont="1" applyFill="1"/>
    <xf numFmtId="167" fontId="14" fillId="0" borderId="0" xfId="0" applyNumberFormat="1" applyFont="1" applyFill="1"/>
    <xf numFmtId="167" fontId="14" fillId="0" borderId="0" xfId="0" applyNumberFormat="1" applyFont="1" applyFill="1" applyBorder="1"/>
    <xf numFmtId="165" fontId="14" fillId="0" borderId="0" xfId="0" applyNumberFormat="1" applyFont="1" applyFill="1" applyBorder="1"/>
    <xf numFmtId="10" fontId="14" fillId="0" borderId="0" xfId="0" applyNumberFormat="1" applyFont="1" applyFill="1"/>
    <xf numFmtId="10" fontId="14" fillId="0" borderId="0" xfId="0" applyNumberFormat="1" applyFont="1" applyFill="1" applyBorder="1"/>
    <xf numFmtId="165" fontId="12" fillId="0" borderId="0" xfId="0" applyNumberFormat="1" applyFont="1" applyFill="1"/>
    <xf numFmtId="167" fontId="12" fillId="0" borderId="0" xfId="0" applyNumberFormat="1" applyFont="1" applyFill="1"/>
    <xf numFmtId="166" fontId="16" fillId="0" borderId="0" xfId="0" applyNumberFormat="1" applyFont="1" applyFill="1"/>
    <xf numFmtId="44" fontId="14" fillId="0" borderId="0" xfId="0" applyNumberFormat="1" applyFont="1" applyFill="1"/>
    <xf numFmtId="44" fontId="4" fillId="0" borderId="0" xfId="0" applyNumberFormat="1" applyFont="1" applyFill="1"/>
    <xf numFmtId="165" fontId="16" fillId="0" borderId="0" xfId="0" applyNumberFormat="1" applyFont="1" applyFill="1" applyBorder="1"/>
    <xf numFmtId="44" fontId="14" fillId="0" borderId="0" xfId="0" applyNumberFormat="1" applyFont="1" applyFill="1" applyBorder="1"/>
    <xf numFmtId="44" fontId="12" fillId="0" borderId="0" xfId="0" applyNumberFormat="1" applyFont="1" applyFill="1"/>
    <xf numFmtId="0" fontId="3" fillId="0" borderId="0" xfId="0" applyNumberFormat="1" applyFont="1" applyAlignment="1">
      <alignment horizontal="centerContinuous"/>
    </xf>
    <xf numFmtId="0" fontId="11" fillId="0" borderId="0" xfId="0" applyNumberFormat="1" applyFont="1" applyAlignment="1"/>
    <xf numFmtId="0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Fill="1" applyAlignment="1"/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3" fillId="0" borderId="7" xfId="0" applyNumberFormat="1" applyFont="1" applyBorder="1" applyAlignment="1">
      <alignment horizontal="center"/>
    </xf>
    <xf numFmtId="42" fontId="3" fillId="0" borderId="16" xfId="0" applyNumberFormat="1" applyFont="1" applyFill="1" applyBorder="1" applyAlignment="1"/>
    <xf numFmtId="0" fontId="3" fillId="0" borderId="8" xfId="0" applyNumberFormat="1" applyFont="1" applyBorder="1" applyAlignment="1">
      <alignment horizontal="center"/>
    </xf>
    <xf numFmtId="42" fontId="3" fillId="0" borderId="8" xfId="0" applyNumberFormat="1" applyFont="1" applyFill="1" applyBorder="1" applyAlignment="1"/>
    <xf numFmtId="42" fontId="3" fillId="0" borderId="7" xfId="0" applyNumberFormat="1" applyFont="1" applyFill="1" applyBorder="1" applyAlignment="1"/>
    <xf numFmtId="3" fontId="3" fillId="0" borderId="7" xfId="0" applyNumberFormat="1" applyFont="1" applyFill="1" applyBorder="1" applyAlignment="1"/>
    <xf numFmtId="0" fontId="3" fillId="0" borderId="10" xfId="0" applyNumberFormat="1" applyFont="1" applyBorder="1" applyAlignment="1">
      <alignment horizontal="center"/>
    </xf>
    <xf numFmtId="42" fontId="3" fillId="0" borderId="6" xfId="0" applyNumberFormat="1" applyFont="1" applyFill="1" applyBorder="1" applyAlignment="1"/>
    <xf numFmtId="0" fontId="14" fillId="0" borderId="0" xfId="0" applyFont="1"/>
    <xf numFmtId="41" fontId="11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4" fillId="0" borderId="0" xfId="0" quotePrefix="1" applyFont="1" applyFill="1" applyAlignment="1">
      <alignment horizontal="center"/>
    </xf>
    <xf numFmtId="164" fontId="14" fillId="0" borderId="0" xfId="0" quotePrefix="1" applyNumberFormat="1" applyFont="1" applyFill="1" applyAlignment="1">
      <alignment horizontal="center"/>
    </xf>
    <xf numFmtId="10" fontId="14" fillId="0" borderId="0" xfId="0" quotePrefix="1" applyNumberFormat="1" applyFont="1" applyFill="1" applyAlignment="1">
      <alignment horizontal="right"/>
    </xf>
    <xf numFmtId="41" fontId="11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171" fontId="16" fillId="0" borderId="0" xfId="0" applyNumberFormat="1" applyFont="1" applyFill="1" applyBorder="1"/>
    <xf numFmtId="164" fontId="4" fillId="0" borderId="0" xfId="0" applyNumberFormat="1" applyFont="1" applyFill="1"/>
    <xf numFmtId="0" fontId="11" fillId="0" borderId="0" xfId="0" applyFont="1"/>
    <xf numFmtId="0" fontId="20" fillId="0" borderId="0" xfId="0" applyFont="1" applyFill="1" applyAlignment="1"/>
    <xf numFmtId="0" fontId="13" fillId="0" borderId="0" xfId="0" applyFont="1" applyFill="1" applyAlignment="1"/>
    <xf numFmtId="0" fontId="4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17" fontId="17" fillId="0" borderId="0" xfId="0" applyNumberFormat="1" applyFont="1" applyFill="1" applyAlignment="1">
      <alignment horizontal="center" wrapText="1"/>
    </xf>
    <xf numFmtId="0" fontId="21" fillId="4" borderId="0" xfId="0" applyFont="1" applyFill="1"/>
    <xf numFmtId="0" fontId="3" fillId="4" borderId="0" xfId="0" applyFont="1" applyFill="1"/>
    <xf numFmtId="0" fontId="3" fillId="0" borderId="0" xfId="0" applyFont="1" applyFill="1" applyAlignment="1">
      <alignment horizontal="left"/>
    </xf>
    <xf numFmtId="0" fontId="22" fillId="0" borderId="0" xfId="0" applyFont="1"/>
    <xf numFmtId="43" fontId="16" fillId="0" borderId="0" xfId="0" applyNumberFormat="1" applyFont="1" applyFill="1"/>
    <xf numFmtId="43" fontId="3" fillId="0" borderId="3" xfId="0" applyNumberFormat="1" applyFont="1" applyFill="1" applyBorder="1"/>
    <xf numFmtId="0" fontId="5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23" fillId="0" borderId="0" xfId="0" applyFont="1"/>
    <xf numFmtId="0" fontId="23" fillId="0" borderId="0" xfId="0" applyFont="1" applyFill="1"/>
    <xf numFmtId="0" fontId="22" fillId="0" borderId="0" xfId="0" applyFont="1" applyFill="1"/>
    <xf numFmtId="44" fontId="3" fillId="4" borderId="0" xfId="0" applyNumberFormat="1" applyFont="1" applyFill="1"/>
    <xf numFmtId="44" fontId="3" fillId="0" borderId="0" xfId="0" applyNumberFormat="1" applyFont="1" applyFill="1" applyBorder="1"/>
    <xf numFmtId="44" fontId="3" fillId="0" borderId="2" xfId="0" applyNumberFormat="1" applyFont="1" applyFill="1" applyBorder="1"/>
    <xf numFmtId="43" fontId="3" fillId="0" borderId="0" xfId="0" applyNumberFormat="1" applyFont="1" applyFill="1"/>
    <xf numFmtId="44" fontId="3" fillId="0" borderId="4" xfId="0" applyNumberFormat="1" applyFont="1" applyFill="1" applyBorder="1"/>
    <xf numFmtId="44" fontId="3" fillId="0" borderId="0" xfId="0" applyNumberFormat="1" applyFont="1"/>
    <xf numFmtId="164" fontId="3" fillId="0" borderId="0" xfId="0" applyNumberFormat="1" applyFont="1"/>
    <xf numFmtId="177" fontId="3" fillId="0" borderId="0" xfId="0" applyNumberFormat="1" applyFont="1"/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21" fillId="0" borderId="0" xfId="0" applyFont="1"/>
    <xf numFmtId="166" fontId="16" fillId="0" borderId="0" xfId="0" applyNumberFormat="1" applyFont="1"/>
    <xf numFmtId="0" fontId="16" fillId="0" borderId="0" xfId="0" applyFont="1"/>
    <xf numFmtId="0" fontId="11" fillId="0" borderId="0" xfId="0" applyFont="1" applyFill="1" applyAlignment="1">
      <alignment horizontal="centerContinuous"/>
    </xf>
    <xf numFmtId="166" fontId="3" fillId="0" borderId="0" xfId="0" applyNumberFormat="1" applyFont="1" applyFill="1"/>
    <xf numFmtId="166" fontId="3" fillId="0" borderId="0" xfId="0" applyNumberFormat="1" applyFont="1" applyFill="1" applyBorder="1"/>
    <xf numFmtId="43" fontId="3" fillId="0" borderId="0" xfId="0" applyNumberFormat="1" applyFont="1" applyFill="1" applyBorder="1"/>
    <xf numFmtId="166" fontId="3" fillId="0" borderId="5" xfId="0" applyNumberFormat="1" applyFont="1" applyFill="1" applyBorder="1"/>
    <xf numFmtId="37" fontId="3" fillId="0" borderId="0" xfId="0" applyNumberFormat="1" applyFont="1" applyFill="1" applyBorder="1"/>
    <xf numFmtId="17" fontId="3" fillId="0" borderId="0" xfId="0" applyNumberFormat="1" applyFont="1" applyFill="1" applyBorder="1"/>
    <xf numFmtId="166" fontId="24" fillId="0" borderId="0" xfId="0" applyNumberFormat="1" applyFont="1" applyFill="1" applyBorder="1"/>
    <xf numFmtId="37" fontId="22" fillId="0" borderId="0" xfId="0" applyNumberFormat="1" applyFont="1" applyFill="1" applyBorder="1"/>
    <xf numFmtId="14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/>
    <xf numFmtId="39" fontId="3" fillId="0" borderId="0" xfId="0" applyNumberFormat="1" applyFont="1" applyFill="1"/>
    <xf numFmtId="2" fontId="3" fillId="0" borderId="0" xfId="0" applyNumberFormat="1" applyFont="1" applyFill="1"/>
    <xf numFmtId="173" fontId="3" fillId="0" borderId="0" xfId="0" applyNumberFormat="1" applyFont="1" applyFill="1"/>
    <xf numFmtId="173" fontId="3" fillId="0" borderId="0" xfId="0" applyNumberFormat="1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14" fontId="3" fillId="0" borderId="0" xfId="0" applyNumberFormat="1" applyFont="1" applyFill="1"/>
    <xf numFmtId="0" fontId="3" fillId="0" borderId="1" xfId="0" quotePrefix="1" applyFont="1" applyFill="1" applyBorder="1" applyAlignment="1">
      <alignment horizontal="center" wrapText="1"/>
    </xf>
    <xf numFmtId="0" fontId="3" fillId="0" borderId="0" xfId="0" quotePrefix="1" applyFont="1" applyFill="1" applyBorder="1" applyAlignment="1">
      <alignment horizontal="center" wrapText="1"/>
    </xf>
    <xf numFmtId="164" fontId="3" fillId="0" borderId="0" xfId="0" applyNumberFormat="1" applyFont="1" applyFill="1" applyBorder="1"/>
    <xf numFmtId="0" fontId="3" fillId="0" borderId="0" xfId="0" applyFont="1" applyAlignment="1">
      <alignment horizontal="left" indent="1"/>
    </xf>
    <xf numFmtId="166" fontId="3" fillId="0" borderId="3" xfId="0" applyNumberFormat="1" applyFont="1" applyFill="1" applyBorder="1"/>
    <xf numFmtId="164" fontId="3" fillId="0" borderId="3" xfId="0" applyNumberFormat="1" applyFont="1" applyFill="1" applyBorder="1"/>
    <xf numFmtId="166" fontId="3" fillId="0" borderId="4" xfId="0" applyNumberFormat="1" applyFont="1" applyFill="1" applyBorder="1"/>
    <xf numFmtId="166" fontId="3" fillId="0" borderId="4" xfId="0" applyNumberFormat="1" applyFont="1" applyBorder="1"/>
    <xf numFmtId="44" fontId="3" fillId="0" borderId="4" xfId="0" applyNumberFormat="1" applyFont="1" applyBorder="1"/>
    <xf numFmtId="0" fontId="3" fillId="0" borderId="0" xfId="0" quotePrefix="1" applyFont="1" applyFill="1" applyAlignment="1">
      <alignment horizontal="left"/>
    </xf>
    <xf numFmtId="166" fontId="3" fillId="0" borderId="0" xfId="0" applyNumberFormat="1" applyFont="1" applyBorder="1"/>
    <xf numFmtId="44" fontId="3" fillId="0" borderId="0" xfId="0" applyNumberFormat="1" applyFont="1" applyBorder="1"/>
    <xf numFmtId="0" fontId="3" fillId="0" borderId="1" xfId="0" quotePrefix="1" applyFont="1" applyBorder="1" applyAlignment="1">
      <alignment horizontal="left"/>
    </xf>
    <xf numFmtId="0" fontId="3" fillId="0" borderId="1" xfId="0" applyFont="1" applyBorder="1"/>
    <xf numFmtId="0" fontId="3" fillId="0" borderId="7" xfId="0" quotePrefix="1" applyFont="1" applyFill="1" applyBorder="1" applyAlignment="1">
      <alignment horizontal="center" wrapText="1"/>
    </xf>
    <xf numFmtId="0" fontId="3" fillId="0" borderId="17" xfId="0" quotePrefix="1" applyFont="1" applyFill="1" applyBorder="1" applyAlignment="1">
      <alignment horizontal="center" wrapText="1"/>
    </xf>
    <xf numFmtId="165" fontId="3" fillId="0" borderId="17" xfId="0" applyNumberFormat="1" applyFont="1" applyFill="1" applyBorder="1"/>
    <xf numFmtId="165" fontId="3" fillId="0" borderId="18" xfId="0" applyNumberFormat="1" applyFont="1" applyFill="1" applyBorder="1"/>
    <xf numFmtId="165" fontId="3" fillId="0" borderId="9" xfId="0" applyNumberFormat="1" applyFont="1" applyFill="1" applyBorder="1"/>
    <xf numFmtId="165" fontId="3" fillId="0" borderId="11" xfId="0" applyNumberFormat="1" applyFont="1" applyFill="1" applyBorder="1"/>
    <xf numFmtId="0" fontId="3" fillId="0" borderId="8" xfId="0" applyFont="1" applyFill="1" applyBorder="1"/>
    <xf numFmtId="0" fontId="3" fillId="0" borderId="18" xfId="0" applyFont="1" applyFill="1" applyBorder="1"/>
    <xf numFmtId="165" fontId="3" fillId="0" borderId="18" xfId="0" quotePrefix="1" applyNumberFormat="1" applyFont="1" applyFill="1" applyBorder="1" applyAlignment="1"/>
    <xf numFmtId="165" fontId="3" fillId="0" borderId="9" xfId="0" quotePrefix="1" applyNumberFormat="1" applyFont="1" applyFill="1" applyBorder="1" applyAlignment="1"/>
    <xf numFmtId="165" fontId="3" fillId="0" borderId="11" xfId="0" quotePrefix="1" applyNumberFormat="1" applyFont="1" applyFill="1" applyBorder="1" applyAlignment="1"/>
    <xf numFmtId="165" fontId="3" fillId="0" borderId="8" xfId="0" quotePrefix="1" applyNumberFormat="1" applyFont="1" applyFill="1" applyBorder="1" applyAlignment="1"/>
    <xf numFmtId="165" fontId="3" fillId="0" borderId="8" xfId="0" applyNumberFormat="1" applyFont="1" applyFill="1" applyBorder="1"/>
    <xf numFmtId="165" fontId="3" fillId="0" borderId="10" xfId="0" applyNumberFormat="1" applyFont="1" applyFill="1" applyBorder="1"/>
    <xf numFmtId="165" fontId="3" fillId="0" borderId="19" xfId="0" applyNumberFormat="1" applyFont="1" applyFill="1" applyBorder="1"/>
    <xf numFmtId="0" fontId="3" fillId="0" borderId="0" xfId="0" applyFont="1" applyFill="1" applyAlignment="1">
      <alignment horizontal="center" wrapText="1"/>
    </xf>
    <xf numFmtId="0" fontId="3" fillId="0" borderId="0" xfId="0" quotePrefix="1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7" fontId="3" fillId="0" borderId="0" xfId="0" quotePrefix="1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/>
    <xf numFmtId="0" fontId="4" fillId="0" borderId="0" xfId="0" applyFont="1" applyFill="1"/>
    <xf numFmtId="165" fontId="3" fillId="0" borderId="0" xfId="0" applyNumberFormat="1" applyFont="1" applyFill="1"/>
    <xf numFmtId="166" fontId="14" fillId="0" borderId="0" xfId="0" applyNumberFormat="1" applyFont="1"/>
    <xf numFmtId="0" fontId="25" fillId="0" borderId="0" xfId="0" applyFont="1" applyFill="1" applyBorder="1"/>
    <xf numFmtId="3" fontId="16" fillId="0" borderId="0" xfId="0" applyNumberFormat="1" applyFont="1" applyFill="1"/>
    <xf numFmtId="0" fontId="25" fillId="0" borderId="0" xfId="0" applyFont="1" applyFill="1"/>
    <xf numFmtId="9" fontId="14" fillId="0" borderId="0" xfId="0" applyNumberFormat="1" applyFont="1"/>
    <xf numFmtId="0" fontId="26" fillId="0" borderId="0" xfId="0" applyFont="1"/>
    <xf numFmtId="0" fontId="27" fillId="0" borderId="0" xfId="0" applyFont="1"/>
    <xf numFmtId="17" fontId="11" fillId="0" borderId="0" xfId="0" applyNumberFormat="1" applyFont="1" applyAlignment="1">
      <alignment horizontal="center"/>
    </xf>
    <xf numFmtId="0" fontId="3" fillId="0" borderId="0" xfId="0" applyFont="1" applyAlignment="1">
      <alignment horizontal="left" indent="2"/>
    </xf>
    <xf numFmtId="0" fontId="17" fillId="0" borderId="0" xfId="0" applyFont="1"/>
    <xf numFmtId="3" fontId="17" fillId="0" borderId="0" xfId="0" applyNumberFormat="1" applyFont="1"/>
    <xf numFmtId="0" fontId="3" fillId="0" borderId="0" xfId="0" applyFont="1" applyFill="1" applyAlignment="1">
      <alignment horizontal="left" indent="1"/>
    </xf>
    <xf numFmtId="0" fontId="3" fillId="0" borderId="0" xfId="0" applyFont="1" applyBorder="1" applyAlignment="1">
      <alignment horizontal="left"/>
    </xf>
    <xf numFmtId="0" fontId="20" fillId="0" borderId="0" xfId="0" applyNumberFormat="1" applyFont="1" applyAlignment="1">
      <alignment horizontal="centerContinuous"/>
    </xf>
    <xf numFmtId="166" fontId="3" fillId="0" borderId="0" xfId="1" applyNumberFormat="1" applyFont="1" applyAlignment="1">
      <alignment horizontal="center"/>
    </xf>
    <xf numFmtId="166" fontId="3" fillId="0" borderId="0" xfId="1" applyNumberFormat="1" applyFont="1"/>
    <xf numFmtId="166" fontId="3" fillId="0" borderId="0" xfId="1" applyNumberFormat="1" applyFont="1" applyBorder="1"/>
    <xf numFmtId="166" fontId="3" fillId="0" borderId="0" xfId="1" applyNumberFormat="1" applyFont="1" applyFill="1" applyAlignment="1">
      <alignment horizontal="center"/>
    </xf>
    <xf numFmtId="166" fontId="3" fillId="0" borderId="4" xfId="1" applyNumberFormat="1" applyFont="1" applyBorder="1"/>
    <xf numFmtId="17" fontId="14" fillId="0" borderId="0" xfId="0" applyNumberFormat="1" applyFont="1"/>
    <xf numFmtId="166" fontId="14" fillId="0" borderId="0" xfId="1" applyNumberFormat="1" applyFont="1"/>
    <xf numFmtId="166" fontId="14" fillId="0" borderId="3" xfId="1" applyNumberFormat="1" applyFont="1" applyBorder="1"/>
    <xf numFmtId="3" fontId="14" fillId="0" borderId="0" xfId="0" applyNumberFormat="1" applyFont="1"/>
    <xf numFmtId="0" fontId="14" fillId="0" borderId="0" xfId="0" applyFont="1" applyAlignment="1">
      <alignment horizontal="left" indent="1"/>
    </xf>
    <xf numFmtId="17" fontId="28" fillId="0" borderId="1" xfId="0" applyNumberFormat="1" applyFont="1" applyFill="1" applyBorder="1" applyAlignment="1">
      <alignment horizontal="center" vertical="center" wrapText="1"/>
    </xf>
    <xf numFmtId="166" fontId="16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14" fillId="6" borderId="0" xfId="0" applyFont="1" applyFill="1"/>
    <xf numFmtId="166" fontId="4" fillId="6" borderId="0" xfId="0" applyNumberFormat="1" applyFont="1" applyFill="1"/>
    <xf numFmtId="165" fontId="4" fillId="0" borderId="0" xfId="0" applyNumberFormat="1" applyFont="1" applyFill="1"/>
    <xf numFmtId="0" fontId="14" fillId="7" borderId="0" xfId="0" applyFont="1" applyFill="1"/>
    <xf numFmtId="165" fontId="4" fillId="7" borderId="0" xfId="0" applyNumberFormat="1" applyFont="1" applyFill="1"/>
    <xf numFmtId="0" fontId="14" fillId="8" borderId="0" xfId="0" applyFont="1" applyFill="1"/>
    <xf numFmtId="165" fontId="14" fillId="8" borderId="0" xfId="0" applyNumberFormat="1" applyFont="1" applyFill="1"/>
    <xf numFmtId="167" fontId="3" fillId="0" borderId="0" xfId="0" applyNumberFormat="1" applyFont="1" applyFill="1"/>
    <xf numFmtId="164" fontId="14" fillId="0" borderId="20" xfId="0" applyNumberFormat="1" applyFont="1" applyFill="1" applyBorder="1"/>
    <xf numFmtId="0" fontId="14" fillId="0" borderId="0" xfId="0" applyFont="1" applyFill="1" applyBorder="1" applyAlignment="1">
      <alignment horizontal="center"/>
    </xf>
    <xf numFmtId="0" fontId="3" fillId="6" borderId="0" xfId="0" applyFont="1" applyFill="1"/>
    <xf numFmtId="0" fontId="3" fillId="7" borderId="0" xfId="0" applyFont="1" applyFill="1"/>
    <xf numFmtId="0" fontId="3" fillId="8" borderId="0" xfId="0" applyFont="1" applyFill="1"/>
    <xf numFmtId="44" fontId="4" fillId="7" borderId="0" xfId="0" applyNumberFormat="1" applyFont="1" applyFill="1"/>
    <xf numFmtId="165" fontId="3" fillId="0" borderId="0" xfId="0" applyNumberFormat="1" applyFont="1"/>
    <xf numFmtId="174" fontId="28" fillId="0" borderId="0" xfId="0" applyNumberFormat="1" applyFont="1" applyFill="1" applyBorder="1" applyAlignment="1">
      <alignment horizontal="center"/>
    </xf>
    <xf numFmtId="164" fontId="14" fillId="0" borderId="0" xfId="0" applyNumberFormat="1" applyFont="1" applyBorder="1"/>
    <xf numFmtId="0" fontId="4" fillId="0" borderId="0" xfId="0" applyFont="1"/>
    <xf numFmtId="165" fontId="16" fillId="0" borderId="7" xfId="0" applyNumberFormat="1" applyFont="1" applyFill="1" applyBorder="1"/>
    <xf numFmtId="164" fontId="3" fillId="0" borderId="0" xfId="2" applyNumberFormat="1" applyFont="1" applyFill="1" applyAlignment="1">
      <alignment horizontal="center"/>
    </xf>
    <xf numFmtId="164" fontId="3" fillId="0" borderId="3" xfId="2" applyNumberFormat="1" applyFont="1" applyFill="1" applyBorder="1"/>
    <xf numFmtId="164" fontId="3" fillId="0" borderId="0" xfId="2" applyNumberFormat="1" applyFont="1" applyFill="1"/>
    <xf numFmtId="0" fontId="3" fillId="0" borderId="7" xfId="0" applyFont="1" applyFill="1" applyBorder="1"/>
    <xf numFmtId="0" fontId="5" fillId="0" borderId="0" xfId="0" applyFont="1" applyFill="1" applyAlignment="1"/>
    <xf numFmtId="0" fontId="5" fillId="0" borderId="0" xfId="0" applyFont="1" applyFill="1"/>
    <xf numFmtId="0" fontId="11" fillId="0" borderId="0" xfId="0" applyNumberFormat="1" applyFont="1" applyFill="1" applyAlignment="1"/>
    <xf numFmtId="171" fontId="11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center"/>
    </xf>
    <xf numFmtId="0" fontId="11" fillId="0" borderId="1" xfId="0" applyNumberFormat="1" applyFont="1" applyFill="1" applyBorder="1" applyAlignment="1" applyProtection="1">
      <protection locked="0"/>
    </xf>
    <xf numFmtId="0" fontId="11" fillId="0" borderId="1" xfId="0" applyNumberFormat="1" applyFont="1" applyFill="1" applyBorder="1" applyAlignment="1"/>
    <xf numFmtId="0" fontId="11" fillId="0" borderId="1" xfId="0" applyNumberFormat="1" applyFont="1" applyFill="1" applyBorder="1" applyAlignment="1">
      <alignment horizontal="right"/>
    </xf>
    <xf numFmtId="0" fontId="9" fillId="0" borderId="0" xfId="0" quotePrefix="1" applyNumberFormat="1" applyFont="1" applyFill="1" applyBorder="1" applyAlignment="1">
      <alignment horizontal="right"/>
    </xf>
    <xf numFmtId="0" fontId="11" fillId="0" borderId="0" xfId="25" applyNumberFormat="1" applyFont="1" applyFill="1" applyAlignment="1" applyProtection="1">
      <alignment horizontal="centerContinuous"/>
      <protection locked="0"/>
    </xf>
    <xf numFmtId="0" fontId="11" fillId="0" borderId="0" xfId="25" applyNumberFormat="1" applyFont="1" applyFill="1" applyAlignment="1">
      <alignment horizontal="centerContinuous"/>
    </xf>
    <xf numFmtId="0" fontId="28" fillId="0" borderId="0" xfId="25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14" fillId="0" borderId="0" xfId="0" applyFont="1" applyFill="1" applyAlignment="1">
      <alignment horizontal="centerContinuous" wrapText="1"/>
    </xf>
    <xf numFmtId="0" fontId="3" fillId="0" borderId="0" xfId="25" applyNumberFormat="1" applyFont="1" applyFill="1" applyAlignment="1"/>
    <xf numFmtId="0" fontId="3" fillId="0" borderId="0" xfId="25" quotePrefix="1" applyNumberFormat="1" applyFont="1" applyFill="1" applyAlignment="1">
      <alignment horizontal="center"/>
    </xf>
    <xf numFmtId="0" fontId="3" fillId="0" borderId="0" xfId="25" applyNumberFormat="1" applyFont="1" applyFill="1" applyAlignment="1">
      <alignment horizontal="center"/>
    </xf>
    <xf numFmtId="0" fontId="3" fillId="0" borderId="0" xfId="25" applyNumberFormat="1" applyFont="1" applyFill="1" applyAlignment="1">
      <alignment horizontal="left"/>
    </xf>
    <xf numFmtId="171" fontId="3" fillId="0" borderId="0" xfId="25" applyNumberFormat="1" applyFont="1" applyFill="1" applyAlignment="1"/>
    <xf numFmtId="0" fontId="14" fillId="0" borderId="0" xfId="25" applyNumberFormat="1" applyFont="1" applyFill="1" applyAlignment="1"/>
    <xf numFmtId="171" fontId="3" fillId="0" borderId="0" xfId="25" applyNumberFormat="1" applyFont="1" applyFill="1" applyBorder="1" applyAlignment="1"/>
    <xf numFmtId="44" fontId="14" fillId="0" borderId="2" xfId="0" applyNumberFormat="1" applyFont="1" applyFill="1" applyBorder="1"/>
    <xf numFmtId="44" fontId="16" fillId="0" borderId="0" xfId="0" applyNumberFormat="1" applyFont="1" applyFill="1" applyBorder="1"/>
    <xf numFmtId="164" fontId="14" fillId="0" borderId="27" xfId="0" applyNumberFormat="1" applyFont="1" applyFill="1" applyBorder="1"/>
    <xf numFmtId="164" fontId="16" fillId="0" borderId="27" xfId="0" applyNumberFormat="1" applyFont="1" applyFill="1" applyBorder="1"/>
    <xf numFmtId="41" fontId="11" fillId="0" borderId="27" xfId="0" applyNumberFormat="1" applyFont="1" applyFill="1" applyBorder="1" applyAlignment="1">
      <alignment horizontal="center"/>
    </xf>
    <xf numFmtId="0" fontId="14" fillId="0" borderId="27" xfId="0" applyFont="1" applyFill="1" applyBorder="1" applyAlignment="1"/>
    <xf numFmtId="0" fontId="11" fillId="0" borderId="27" xfId="0" applyNumberFormat="1" applyFont="1" applyFill="1" applyBorder="1" applyAlignment="1">
      <alignment horizontal="center"/>
    </xf>
    <xf numFmtId="44" fontId="16" fillId="0" borderId="0" xfId="0" quotePrefix="1" applyNumberFormat="1" applyFont="1" applyFill="1" applyAlignment="1">
      <alignment horizontal="center"/>
    </xf>
    <xf numFmtId="10" fontId="14" fillId="0" borderId="0" xfId="0" applyNumberFormat="1" applyFont="1" applyFill="1" applyAlignment="1">
      <alignment horizontal="center"/>
    </xf>
    <xf numFmtId="10" fontId="14" fillId="0" borderId="27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>
      <alignment horizontal="center"/>
    </xf>
    <xf numFmtId="44" fontId="14" fillId="0" borderId="0" xfId="0" applyNumberFormat="1" applyFont="1" applyFill="1" applyAlignment="1">
      <alignment horizontal="center"/>
    </xf>
    <xf numFmtId="10" fontId="14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4" fontId="3" fillId="0" borderId="0" xfId="0" quotePrefix="1" applyNumberFormat="1" applyFont="1" applyFill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44" fontId="16" fillId="0" borderId="0" xfId="0" applyNumberFormat="1" applyFont="1" applyFill="1" applyAlignment="1"/>
    <xf numFmtId="44" fontId="14" fillId="0" borderId="0" xfId="0" applyNumberFormat="1" applyFont="1" applyFill="1" applyAlignment="1"/>
    <xf numFmtId="166" fontId="4" fillId="0" borderId="0" xfId="0" applyNumberFormat="1" applyFont="1" applyFill="1"/>
    <xf numFmtId="165" fontId="4" fillId="8" borderId="0" xfId="0" applyNumberFormat="1" applyFont="1" applyFill="1"/>
    <xf numFmtId="166" fontId="14" fillId="0" borderId="20" xfId="0" applyNumberFormat="1" applyFont="1" applyFill="1" applyBorder="1"/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Border="1"/>
    <xf numFmtId="166" fontId="5" fillId="0" borderId="0" xfId="0" applyNumberFormat="1" applyFont="1" applyFill="1"/>
    <xf numFmtId="43" fontId="5" fillId="0" borderId="0" xfId="0" applyNumberFormat="1" applyFont="1" applyFill="1" applyBorder="1"/>
    <xf numFmtId="0" fontId="43" fillId="0" borderId="0" xfId="0" applyFont="1" applyFill="1"/>
    <xf numFmtId="166" fontId="3" fillId="0" borderId="27" xfId="0" applyNumberFormat="1" applyFont="1" applyFill="1" applyBorder="1" applyAlignment="1">
      <alignment horizontal="center"/>
    </xf>
    <xf numFmtId="17" fontId="3" fillId="0" borderId="27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0" fillId="0" borderId="0" xfId="0" applyFont="1"/>
    <xf numFmtId="0" fontId="3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quotePrefix="1" applyFont="1" applyAlignment="1">
      <alignment horizontal="left" indent="2"/>
    </xf>
    <xf numFmtId="44" fontId="14" fillId="0" borderId="0" xfId="0" applyNumberFormat="1" applyFont="1"/>
    <xf numFmtId="0" fontId="11" fillId="0" borderId="1" xfId="0" applyNumberFormat="1" applyFont="1" applyFill="1" applyBorder="1" applyAlignment="1">
      <alignment horizontal="center" wrapText="1"/>
    </xf>
    <xf numFmtId="171" fontId="3" fillId="0" borderId="0" xfId="0" applyNumberFormat="1" applyFont="1" applyFill="1" applyBorder="1"/>
    <xf numFmtId="43" fontId="3" fillId="0" borderId="27" xfId="0" applyNumberFormat="1" applyFont="1" applyFill="1" applyBorder="1"/>
    <xf numFmtId="0" fontId="11" fillId="0" borderId="27" xfId="0" quotePrefix="1" applyFont="1" applyFill="1" applyBorder="1" applyAlignment="1">
      <alignment horizontal="center" wrapText="1"/>
    </xf>
    <xf numFmtId="0" fontId="3" fillId="0" borderId="31" xfId="0" applyFont="1" applyBorder="1"/>
    <xf numFmtId="164" fontId="3" fillId="0" borderId="27" xfId="0" quotePrefix="1" applyNumberFormat="1" applyFont="1" applyFill="1" applyBorder="1" applyAlignment="1">
      <alignment horizontal="center"/>
    </xf>
    <xf numFmtId="0" fontId="3" fillId="13" borderId="0" xfId="0" applyFont="1" applyFill="1"/>
    <xf numFmtId="17" fontId="28" fillId="0" borderId="0" xfId="0" applyNumberFormat="1" applyFont="1" applyAlignment="1">
      <alignment horizontal="center"/>
    </xf>
    <xf numFmtId="165" fontId="16" fillId="0" borderId="27" xfId="0" applyNumberFormat="1" applyFont="1" applyFill="1" applyBorder="1"/>
    <xf numFmtId="0" fontId="11" fillId="0" borderId="27" xfId="0" applyNumberFormat="1" applyFont="1" applyFill="1" applyBorder="1" applyAlignment="1">
      <alignment horizontal="center" wrapText="1"/>
    </xf>
    <xf numFmtId="41" fontId="11" fillId="0" borderId="27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/>
    <xf numFmtId="41" fontId="11" fillId="0" borderId="27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3" fillId="13" borderId="37" xfId="0" applyFont="1" applyFill="1" applyBorder="1" applyAlignment="1">
      <alignment horizontal="center" wrapText="1"/>
    </xf>
    <xf numFmtId="0" fontId="13" fillId="13" borderId="38" xfId="0" applyFont="1" applyFill="1" applyBorder="1"/>
    <xf numFmtId="176" fontId="41" fillId="13" borderId="39" xfId="0" applyNumberFormat="1" applyFont="1" applyFill="1" applyBorder="1"/>
    <xf numFmtId="44" fontId="45" fillId="0" borderId="0" xfId="0" applyNumberFormat="1" applyFont="1"/>
    <xf numFmtId="44" fontId="3" fillId="0" borderId="0" xfId="0" quotePrefix="1" applyNumberFormat="1" applyFont="1" applyFill="1" applyAlignment="1">
      <alignment horizontal="center"/>
    </xf>
    <xf numFmtId="0" fontId="11" fillId="14" borderId="0" xfId="0" applyFont="1" applyFill="1" applyAlignment="1">
      <alignment horizontal="center" wrapText="1"/>
    </xf>
    <xf numFmtId="166" fontId="16" fillId="14" borderId="0" xfId="1" applyNumberFormat="1" applyFont="1" applyFill="1"/>
    <xf numFmtId="183" fontId="3" fillId="14" borderId="0" xfId="0" applyNumberFormat="1" applyFont="1" applyFill="1"/>
    <xf numFmtId="0" fontId="4" fillId="0" borderId="0" xfId="0" applyNumberFormat="1" applyFont="1" applyAlignment="1"/>
    <xf numFmtId="0" fontId="28" fillId="3" borderId="12" xfId="0" applyNumberFormat="1" applyFont="1" applyFill="1" applyBorder="1" applyAlignment="1">
      <alignment horizontal="centerContinuous"/>
    </xf>
    <xf numFmtId="0" fontId="4" fillId="3" borderId="3" xfId="0" applyNumberFormat="1" applyFont="1" applyFill="1" applyBorder="1" applyAlignment="1">
      <alignment horizontal="centerContinuous"/>
    </xf>
    <xf numFmtId="0" fontId="4" fillId="3" borderId="13" xfId="0" applyNumberFormat="1" applyFont="1" applyFill="1" applyBorder="1" applyAlignment="1">
      <alignment horizontal="centerContinuous"/>
    </xf>
    <xf numFmtId="0" fontId="4" fillId="0" borderId="0" xfId="0" applyNumberFormat="1" applyFont="1" applyFill="1" applyAlignment="1"/>
    <xf numFmtId="0" fontId="28" fillId="0" borderId="14" xfId="0" applyNumberFormat="1" applyFont="1" applyBorder="1" applyAlignment="1">
      <alignment horizontal="center" vertical="center" wrapText="1"/>
    </xf>
    <xf numFmtId="0" fontId="28" fillId="3" borderId="15" xfId="0" applyNumberFormat="1" applyFont="1" applyFill="1" applyBorder="1" applyAlignment="1">
      <alignment horizontal="center" vertical="center" wrapText="1"/>
    </xf>
    <xf numFmtId="0" fontId="28" fillId="3" borderId="14" xfId="0" applyNumberFormat="1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  <xf numFmtId="0" fontId="4" fillId="0" borderId="10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28" fillId="15" borderId="14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/>
    <xf numFmtId="164" fontId="3" fillId="0" borderId="4" xfId="0" applyNumberFormat="1" applyFont="1" applyFill="1" applyBorder="1"/>
    <xf numFmtId="0" fontId="3" fillId="5" borderId="0" xfId="0" applyFont="1" applyFill="1"/>
    <xf numFmtId="10" fontId="4" fillId="8" borderId="8" xfId="0" applyNumberFormat="1" applyFont="1" applyFill="1" applyBorder="1" applyAlignment="1"/>
    <xf numFmtId="10" fontId="4" fillId="0" borderId="8" xfId="0" applyNumberFormat="1" applyFont="1" applyBorder="1" applyAlignment="1"/>
    <xf numFmtId="9" fontId="4" fillId="0" borderId="8" xfId="0" applyNumberFormat="1" applyFont="1" applyFill="1" applyBorder="1" applyAlignment="1"/>
    <xf numFmtId="171" fontId="4" fillId="0" borderId="8" xfId="0" applyNumberFormat="1" applyFont="1" applyBorder="1" applyAlignment="1"/>
    <xf numFmtId="0" fontId="3" fillId="0" borderId="8" xfId="0" applyNumberFormat="1" applyFont="1" applyBorder="1" applyAlignment="1"/>
    <xf numFmtId="42" fontId="3" fillId="0" borderId="8" xfId="0" applyNumberFormat="1" applyFont="1" applyBorder="1" applyAlignment="1"/>
    <xf numFmtId="42" fontId="3" fillId="0" borderId="7" xfId="0" applyNumberFormat="1" applyFont="1" applyBorder="1" applyAlignment="1"/>
    <xf numFmtId="3" fontId="3" fillId="0" borderId="7" xfId="0" applyNumberFormat="1" applyFont="1" applyBorder="1" applyAlignment="1"/>
    <xf numFmtId="42" fontId="3" fillId="0" borderId="6" xfId="0" applyNumberFormat="1" applyFont="1" applyBorder="1" applyAlignment="1"/>
    <xf numFmtId="42" fontId="3" fillId="16" borderId="6" xfId="0" applyNumberFormat="1" applyFont="1" applyFill="1" applyBorder="1" applyAlignment="1"/>
    <xf numFmtId="165" fontId="16" fillId="0" borderId="8" xfId="0" quotePrefix="1" applyNumberFormat="1" applyFont="1" applyFill="1" applyBorder="1" applyAlignment="1"/>
    <xf numFmtId="0" fontId="3" fillId="0" borderId="0" xfId="0" applyFont="1" applyFill="1" applyAlignment="1">
      <alignment horizontal="center"/>
    </xf>
    <xf numFmtId="17" fontId="4" fillId="0" borderId="27" xfId="0" applyNumberFormat="1" applyFont="1" applyFill="1" applyBorder="1" applyAlignment="1">
      <alignment horizontal="center"/>
    </xf>
    <xf numFmtId="0" fontId="16" fillId="0" borderId="0" xfId="25" applyNumberFormat="1" applyFont="1" applyFill="1" applyAlignment="1"/>
    <xf numFmtId="171" fontId="16" fillId="0" borderId="0" xfId="25" applyNumberFormat="1" applyFont="1" applyFill="1" applyAlignment="1"/>
    <xf numFmtId="175" fontId="16" fillId="0" borderId="0" xfId="25" applyNumberFormat="1" applyFont="1" applyFill="1" applyAlignment="1"/>
    <xf numFmtId="171" fontId="16" fillId="0" borderId="27" xfId="25" applyNumberFormat="1" applyFont="1" applyFill="1" applyBorder="1" applyAlignment="1"/>
    <xf numFmtId="171" fontId="42" fillId="0" borderId="4" xfId="25" applyNumberFormat="1" applyFont="1" applyFill="1" applyBorder="1" applyAlignment="1" applyProtection="1">
      <protection locked="0"/>
    </xf>
    <xf numFmtId="9" fontId="46" fillId="0" borderId="0" xfId="25" applyNumberFormat="1" applyFont="1" applyFill="1" applyAlignment="1"/>
    <xf numFmtId="171" fontId="3" fillId="14" borderId="0" xfId="25" applyNumberFormat="1" applyFont="1" applyFill="1" applyAlignment="1"/>
    <xf numFmtId="0" fontId="47" fillId="0" borderId="0" xfId="0" applyNumberFormat="1" applyFont="1" applyFill="1" applyAlignment="1" applyProtection="1">
      <alignment horizontal="centerContinuous"/>
      <protection locked="0"/>
    </xf>
    <xf numFmtId="0" fontId="47" fillId="0" borderId="0" xfId="0" applyNumberFormat="1" applyFont="1" applyFill="1" applyAlignment="1">
      <alignment horizontal="centerContinuous"/>
    </xf>
    <xf numFmtId="0" fontId="3" fillId="0" borderId="0" xfId="0" applyFont="1"/>
    <xf numFmtId="0" fontId="3" fillId="0" borderId="0" xfId="0" applyFont="1" applyFill="1"/>
    <xf numFmtId="44" fontId="3" fillId="0" borderId="0" xfId="0" applyNumberFormat="1" applyFont="1" applyFill="1"/>
    <xf numFmtId="0" fontId="11" fillId="0" borderId="0" xfId="0" applyFont="1"/>
    <xf numFmtId="43" fontId="4" fillId="0" borderId="0" xfId="0" applyNumberFormat="1" applyFont="1" applyFill="1"/>
    <xf numFmtId="43" fontId="22" fillId="0" borderId="0" xfId="0" applyNumberFormat="1" applyFon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/>
    <xf numFmtId="164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44" fontId="5" fillId="0" borderId="0" xfId="0" applyNumberFormat="1" applyFont="1" applyFill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17" fontId="11" fillId="0" borderId="27" xfId="0" quotePrefix="1" applyNumberFormat="1" applyFont="1" applyFill="1" applyBorder="1" applyAlignment="1">
      <alignment horizontal="center" wrapText="1"/>
    </xf>
    <xf numFmtId="164" fontId="11" fillId="0" borderId="27" xfId="2" quotePrefix="1" applyNumberFormat="1" applyFont="1" applyFill="1" applyBorder="1" applyAlignment="1">
      <alignment horizontal="center" wrapText="1"/>
    </xf>
    <xf numFmtId="164" fontId="3" fillId="0" borderId="4" xfId="2" applyNumberFormat="1" applyFont="1" applyFill="1" applyBorder="1"/>
    <xf numFmtId="44" fontId="16" fillId="14" borderId="0" xfId="0" applyNumberFormat="1" applyFont="1" applyFill="1"/>
    <xf numFmtId="0" fontId="14" fillId="0" borderId="27" xfId="0" applyFont="1" applyFill="1" applyBorder="1" applyAlignment="1">
      <alignment horizontal="center"/>
    </xf>
    <xf numFmtId="166" fontId="16" fillId="0" borderId="0" xfId="1" applyNumberFormat="1" applyFont="1" applyFill="1"/>
    <xf numFmtId="166" fontId="3" fillId="0" borderId="0" xfId="1" applyNumberFormat="1" applyFont="1" applyFill="1"/>
    <xf numFmtId="166" fontId="14" fillId="0" borderId="3" xfId="1" applyNumberFormat="1" applyFont="1" applyFill="1" applyBorder="1"/>
    <xf numFmtId="166" fontId="14" fillId="0" borderId="0" xfId="1" applyNumberFormat="1" applyFont="1" applyFill="1"/>
    <xf numFmtId="0" fontId="27" fillId="0" borderId="0" xfId="0" applyFont="1" applyFill="1"/>
    <xf numFmtId="17" fontId="11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 indent="1"/>
    </xf>
    <xf numFmtId="168" fontId="16" fillId="14" borderId="0" xfId="37" applyNumberFormat="1" applyFont="1" applyFill="1"/>
    <xf numFmtId="166" fontId="16" fillId="14" borderId="0" xfId="0" applyNumberFormat="1" applyFont="1" applyFill="1" applyBorder="1"/>
    <xf numFmtId="166" fontId="16" fillId="14" borderId="0" xfId="0" applyNumberFormat="1" applyFont="1" applyFill="1"/>
    <xf numFmtId="166" fontId="16" fillId="13" borderId="0" xfId="1" applyNumberFormat="1" applyFont="1" applyFill="1"/>
    <xf numFmtId="182" fontId="14" fillId="5" borderId="0" xfId="0" applyNumberFormat="1" applyFont="1" applyFill="1"/>
    <xf numFmtId="0" fontId="11" fillId="13" borderId="0" xfId="0" applyFont="1" applyFill="1" applyAlignment="1">
      <alignment horizontal="center" wrapText="1"/>
    </xf>
    <xf numFmtId="0" fontId="11" fillId="5" borderId="0" xfId="0" applyFont="1" applyFill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0" fontId="21" fillId="0" borderId="0" xfId="0" applyFont="1" applyFill="1"/>
    <xf numFmtId="0" fontId="0" fillId="0" borderId="0" xfId="0" applyAlignment="1">
      <alignment horizontal="center" wrapText="1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Alignment="1"/>
    <xf numFmtId="166" fontId="4" fillId="18" borderId="0" xfId="0" applyNumberFormat="1" applyFont="1" applyFill="1"/>
    <xf numFmtId="0" fontId="14" fillId="17" borderId="0" xfId="0" applyFont="1" applyFill="1"/>
    <xf numFmtId="44" fontId="4" fillId="17" borderId="0" xfId="0" applyNumberFormat="1" applyFont="1" applyFill="1"/>
    <xf numFmtId="164" fontId="14" fillId="17" borderId="0" xfId="0" applyNumberFormat="1" applyFont="1" applyFill="1"/>
    <xf numFmtId="164" fontId="14" fillId="17" borderId="20" xfId="0" applyNumberFormat="1" applyFont="1" applyFill="1" applyBorder="1"/>
    <xf numFmtId="174" fontId="13" fillId="0" borderId="27" xfId="0" applyNumberFormat="1" applyFont="1" applyFill="1" applyBorder="1" applyAlignment="1">
      <alignment horizontal="center" vertical="center"/>
    </xf>
    <xf numFmtId="174" fontId="13" fillId="17" borderId="27" xfId="0" applyNumberFormat="1" applyFont="1" applyFill="1" applyBorder="1" applyAlignment="1">
      <alignment horizontal="center" vertical="center"/>
    </xf>
    <xf numFmtId="174" fontId="13" fillId="5" borderId="27" xfId="0" applyNumberFormat="1" applyFont="1" applyFill="1" applyBorder="1" applyAlignment="1">
      <alignment horizontal="center" vertical="center"/>
    </xf>
    <xf numFmtId="174" fontId="11" fillId="0" borderId="27" xfId="0" applyNumberFormat="1" applyFont="1" applyFill="1" applyBorder="1" applyAlignment="1">
      <alignment horizontal="center" vertical="center"/>
    </xf>
    <xf numFmtId="0" fontId="13" fillId="17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4" fillId="17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166" fontId="14" fillId="0" borderId="0" xfId="0" applyNumberFormat="1" applyFont="1" applyFill="1"/>
    <xf numFmtId="165" fontId="4" fillId="17" borderId="0" xfId="0" applyNumberFormat="1" applyFont="1" applyFill="1"/>
    <xf numFmtId="165" fontId="14" fillId="17" borderId="0" xfId="0" applyNumberFormat="1" applyFont="1" applyFill="1"/>
    <xf numFmtId="165" fontId="16" fillId="17" borderId="0" xfId="0" applyNumberFormat="1" applyFont="1" applyFill="1"/>
    <xf numFmtId="165" fontId="3" fillId="17" borderId="0" xfId="0" applyNumberFormat="1" applyFont="1" applyFill="1"/>
    <xf numFmtId="164" fontId="3" fillId="17" borderId="0" xfId="0" applyNumberFormat="1" applyFont="1" applyFill="1"/>
    <xf numFmtId="41" fontId="13" fillId="0" borderId="27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vertical="center"/>
    </xf>
    <xf numFmtId="174" fontId="28" fillId="0" borderId="27" xfId="0" applyNumberFormat="1" applyFont="1" applyFill="1" applyBorder="1" applyAlignment="1">
      <alignment horizontal="center" vertical="center"/>
    </xf>
    <xf numFmtId="3" fontId="16" fillId="14" borderId="0" xfId="0" applyNumberFormat="1" applyFont="1" applyFill="1"/>
    <xf numFmtId="172" fontId="4" fillId="0" borderId="0" xfId="0" applyNumberFormat="1" applyFont="1" applyFill="1"/>
    <xf numFmtId="166" fontId="4" fillId="18" borderId="0" xfId="0" applyNumberFormat="1" applyFont="1" applyFill="1" applyAlignment="1">
      <alignment wrapText="1"/>
    </xf>
    <xf numFmtId="167" fontId="4" fillId="0" borderId="0" xfId="0" applyNumberFormat="1" applyFont="1" applyFill="1"/>
    <xf numFmtId="166" fontId="14" fillId="17" borderId="20" xfId="0" applyNumberFormat="1" applyFont="1" applyFill="1" applyBorder="1"/>
    <xf numFmtId="0" fontId="14" fillId="13" borderId="0" xfId="0" applyFont="1" applyFill="1" applyAlignment="1">
      <alignment horizontal="right"/>
    </xf>
    <xf numFmtId="176" fontId="24" fillId="13" borderId="42" xfId="0" applyNumberFormat="1" applyFont="1" applyFill="1" applyBorder="1" applyAlignment="1">
      <alignment horizontal="right" vertical="top"/>
    </xf>
    <xf numFmtId="176" fontId="24" fillId="13" borderId="43" xfId="0" applyNumberFormat="1" applyFont="1" applyFill="1" applyBorder="1" applyAlignment="1">
      <alignment horizontal="right" vertical="top"/>
    </xf>
    <xf numFmtId="164" fontId="13" fillId="0" borderId="4" xfId="0" applyNumberFormat="1" applyFont="1" applyBorder="1"/>
    <xf numFmtId="0" fontId="13" fillId="0" borderId="0" xfId="0" applyFont="1"/>
    <xf numFmtId="0" fontId="48" fillId="0" borderId="44" xfId="0" applyFont="1" applyFill="1" applyBorder="1" applyAlignment="1">
      <alignment horizontal="center" vertical="top"/>
    </xf>
    <xf numFmtId="0" fontId="48" fillId="0" borderId="0" xfId="0" applyFont="1" applyFill="1" applyAlignment="1">
      <alignment horizontal="center" vertical="top"/>
    </xf>
    <xf numFmtId="0" fontId="49" fillId="0" borderId="0" xfId="0" applyFont="1"/>
    <xf numFmtId="0" fontId="3" fillId="14" borderId="0" xfId="0" applyFont="1" applyFill="1"/>
    <xf numFmtId="0" fontId="22" fillId="14" borderId="0" xfId="0" applyFont="1" applyFill="1"/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 horizontal="center"/>
    </xf>
    <xf numFmtId="0" fontId="11" fillId="14" borderId="0" xfId="0" applyFont="1" applyFill="1" applyAlignment="1"/>
    <xf numFmtId="44" fontId="28" fillId="13" borderId="0" xfId="0" applyNumberFormat="1" applyFont="1" applyFill="1"/>
    <xf numFmtId="44" fontId="11" fillId="13" borderId="0" xfId="0" applyNumberFormat="1" applyFont="1" applyFill="1"/>
    <xf numFmtId="43" fontId="4" fillId="0" borderId="0" xfId="2" applyNumberFormat="1" applyFont="1" applyFill="1"/>
    <xf numFmtId="0" fontId="14" fillId="14" borderId="0" xfId="0" applyFont="1" applyFill="1"/>
    <xf numFmtId="0" fontId="21" fillId="14" borderId="0" xfId="0" applyFont="1" applyFill="1"/>
    <xf numFmtId="0" fontId="14" fillId="14" borderId="0" xfId="0" applyFont="1" applyFill="1" applyAlignment="1">
      <alignment horizontal="center"/>
    </xf>
    <xf numFmtId="174" fontId="11" fillId="0" borderId="27" xfId="0" applyNumberFormat="1" applyFont="1" applyFill="1" applyBorder="1" applyAlignment="1">
      <alignment horizontal="center"/>
    </xf>
    <xf numFmtId="174" fontId="28" fillId="0" borderId="27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quotePrefix="1" applyFont="1" applyAlignment="1">
      <alignment horizontal="left" indent="2"/>
    </xf>
    <xf numFmtId="0" fontId="13" fillId="0" borderId="0" xfId="0" applyFont="1" applyFill="1" applyAlignment="1">
      <alignment horizontal="center"/>
    </xf>
    <xf numFmtId="0" fontId="0" fillId="0" borderId="0" xfId="0" applyAlignment="1"/>
    <xf numFmtId="44" fontId="5" fillId="0" borderId="0" xfId="2" applyFont="1" applyFill="1" applyAlignment="1"/>
    <xf numFmtId="44" fontId="5" fillId="0" borderId="0" xfId="2" applyFont="1" applyFill="1"/>
    <xf numFmtId="165" fontId="16" fillId="14" borderId="8" xfId="0" quotePrefix="1" applyNumberFormat="1" applyFont="1" applyFill="1" applyBorder="1" applyAlignment="1"/>
    <xf numFmtId="0" fontId="20" fillId="14" borderId="6" xfId="0" quotePrefix="1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44" fontId="3" fillId="0" borderId="4" xfId="57" applyFont="1" applyBorder="1"/>
    <xf numFmtId="0" fontId="11" fillId="14" borderId="13" xfId="0" quotePrefix="1" applyFont="1" applyFill="1" applyBorder="1" applyAlignment="1">
      <alignment horizontal="center" wrapText="1"/>
    </xf>
    <xf numFmtId="165" fontId="16" fillId="14" borderId="18" xfId="0" quotePrefix="1" applyNumberFormat="1" applyFont="1" applyFill="1" applyBorder="1" applyAlignment="1"/>
    <xf numFmtId="165" fontId="3" fillId="14" borderId="18" xfId="0" quotePrefix="1" applyNumberFormat="1" applyFont="1" applyFill="1" applyBorder="1" applyAlignment="1"/>
    <xf numFmtId="0" fontId="16" fillId="14" borderId="49" xfId="0" quotePrefix="1" applyFont="1" applyFill="1" applyBorder="1" applyAlignment="1">
      <alignment horizontal="centerContinuous"/>
    </xf>
    <xf numFmtId="0" fontId="16" fillId="14" borderId="50" xfId="0" quotePrefix="1" applyFont="1" applyFill="1" applyBorder="1" applyAlignment="1">
      <alignment horizontal="centerContinuous"/>
    </xf>
    <xf numFmtId="0" fontId="16" fillId="14" borderId="51" xfId="0" quotePrefix="1" applyFont="1" applyFill="1" applyBorder="1" applyAlignment="1">
      <alignment horizontal="centerContinuous"/>
    </xf>
    <xf numFmtId="0" fontId="3" fillId="14" borderId="34" xfId="0" applyFont="1" applyFill="1" applyBorder="1" applyAlignment="1">
      <alignment horizontal="center" vertical="center" wrapText="1"/>
    </xf>
    <xf numFmtId="0" fontId="3" fillId="14" borderId="35" xfId="0" applyFont="1" applyFill="1" applyBorder="1" applyAlignment="1">
      <alignment horizontal="center" vertical="center" wrapText="1"/>
    </xf>
    <xf numFmtId="0" fontId="51" fillId="14" borderId="0" xfId="0" applyFont="1" applyFill="1" applyBorder="1"/>
    <xf numFmtId="166" fontId="3" fillId="14" borderId="32" xfId="0" applyNumberFormat="1" applyFont="1" applyFill="1" applyBorder="1"/>
    <xf numFmtId="0" fontId="3" fillId="14" borderId="0" xfId="0" applyFont="1" applyFill="1" applyBorder="1"/>
    <xf numFmtId="0" fontId="3" fillId="14" borderId="34" xfId="0" applyFont="1" applyFill="1" applyBorder="1"/>
    <xf numFmtId="166" fontId="3" fillId="14" borderId="34" xfId="0" applyNumberFormat="1" applyFont="1" applyFill="1" applyBorder="1"/>
    <xf numFmtId="166" fontId="3" fillId="14" borderId="35" xfId="0" applyNumberFormat="1" applyFont="1" applyFill="1" applyBorder="1"/>
    <xf numFmtId="0" fontId="3" fillId="14" borderId="46" xfId="0" applyFont="1" applyFill="1" applyBorder="1"/>
    <xf numFmtId="166" fontId="3" fillId="14" borderId="46" xfId="0" applyNumberFormat="1" applyFont="1" applyFill="1" applyBorder="1"/>
    <xf numFmtId="166" fontId="3" fillId="14" borderId="52" xfId="0" applyNumberFormat="1" applyFont="1" applyFill="1" applyBorder="1"/>
    <xf numFmtId="0" fontId="3" fillId="0" borderId="28" xfId="0" applyFont="1" applyBorder="1"/>
    <xf numFmtId="0" fontId="3" fillId="0" borderId="29" xfId="0" applyFont="1" applyBorder="1"/>
    <xf numFmtId="0" fontId="3" fillId="0" borderId="40" xfId="0" applyFont="1" applyBorder="1" applyAlignment="1">
      <alignment horizontal="center" wrapText="1"/>
    </xf>
    <xf numFmtId="44" fontId="3" fillId="0" borderId="0" xfId="57" applyFont="1" applyBorder="1"/>
    <xf numFmtId="0" fontId="3" fillId="0" borderId="31" xfId="0" quotePrefix="1" applyFont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33" xfId="0" applyFont="1" applyBorder="1" applyAlignment="1">
      <alignment horizontal="left"/>
    </xf>
    <xf numFmtId="166" fontId="3" fillId="0" borderId="20" xfId="0" applyNumberFormat="1" applyFont="1" applyBorder="1"/>
    <xf numFmtId="44" fontId="3" fillId="0" borderId="20" xfId="0" applyNumberFormat="1" applyFont="1" applyBorder="1"/>
    <xf numFmtId="0" fontId="3" fillId="0" borderId="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4" fontId="3" fillId="0" borderId="18" xfId="0" applyNumberFormat="1" applyFont="1" applyBorder="1"/>
    <xf numFmtId="0" fontId="3" fillId="0" borderId="18" xfId="0" applyFont="1" applyBorder="1"/>
    <xf numFmtId="44" fontId="3" fillId="0" borderId="11" xfId="57" applyFont="1" applyBorder="1"/>
    <xf numFmtId="44" fontId="3" fillId="0" borderId="11" xfId="0" applyNumberFormat="1" applyFont="1" applyBorder="1"/>
    <xf numFmtId="44" fontId="3" fillId="0" borderId="15" xfId="0" applyNumberFormat="1" applyFont="1" applyBorder="1"/>
    <xf numFmtId="0" fontId="3" fillId="0" borderId="12" xfId="0" applyFont="1" applyBorder="1" applyAlignment="1">
      <alignment horizontal="center" wrapText="1"/>
    </xf>
    <xf numFmtId="44" fontId="3" fillId="0" borderId="47" xfId="57" applyFont="1" applyBorder="1"/>
    <xf numFmtId="44" fontId="3" fillId="0" borderId="57" xfId="57" applyFont="1" applyBorder="1"/>
    <xf numFmtId="0" fontId="3" fillId="0" borderId="47" xfId="0" applyFont="1" applyBorder="1"/>
    <xf numFmtId="44" fontId="3" fillId="0" borderId="57" xfId="0" applyNumberFormat="1" applyFont="1" applyBorder="1"/>
    <xf numFmtId="44" fontId="3" fillId="0" borderId="58" xfId="0" applyNumberFormat="1" applyFont="1" applyBorder="1"/>
    <xf numFmtId="10" fontId="3" fillId="0" borderId="0" xfId="37" applyNumberFormat="1" applyFont="1" applyBorder="1"/>
    <xf numFmtId="0" fontId="11" fillId="14" borderId="29" xfId="0" quotePrefix="1" applyFont="1" applyFill="1" applyBorder="1" applyAlignment="1">
      <alignment horizontal="center"/>
    </xf>
    <xf numFmtId="0" fontId="11" fillId="14" borderId="30" xfId="0" quotePrefix="1" applyFont="1" applyFill="1" applyBorder="1" applyAlignment="1">
      <alignment horizontal="center"/>
    </xf>
    <xf numFmtId="0" fontId="11" fillId="14" borderId="27" xfId="0" quotePrefix="1" applyFont="1" applyFill="1" applyBorder="1" applyAlignment="1">
      <alignment horizontal="center" wrapText="1"/>
    </xf>
    <xf numFmtId="0" fontId="11" fillId="14" borderId="36" xfId="0" applyFont="1" applyFill="1" applyBorder="1" applyAlignment="1">
      <alignment horizontal="center" wrapText="1"/>
    </xf>
    <xf numFmtId="44" fontId="11" fillId="14" borderId="0" xfId="0" applyNumberFormat="1" applyFont="1" applyFill="1" applyBorder="1"/>
    <xf numFmtId="10" fontId="11" fillId="14" borderId="32" xfId="37" applyNumberFormat="1" applyFont="1" applyFill="1" applyBorder="1"/>
    <xf numFmtId="0" fontId="11" fillId="14" borderId="0" xfId="0" applyFont="1" applyFill="1" applyBorder="1"/>
    <xf numFmtId="44" fontId="11" fillId="14" borderId="4" xfId="57" applyFont="1" applyFill="1" applyBorder="1"/>
    <xf numFmtId="10" fontId="11" fillId="14" borderId="41" xfId="37" applyNumberFormat="1" applyFont="1" applyFill="1" applyBorder="1"/>
    <xf numFmtId="44" fontId="11" fillId="14" borderId="4" xfId="0" applyNumberFormat="1" applyFont="1" applyFill="1" applyBorder="1"/>
    <xf numFmtId="44" fontId="11" fillId="14" borderId="20" xfId="0" applyNumberFormat="1" applyFont="1" applyFill="1" applyBorder="1"/>
    <xf numFmtId="10" fontId="11" fillId="14" borderId="54" xfId="37" applyNumberFormat="1" applyFont="1" applyFill="1" applyBorder="1"/>
    <xf numFmtId="3" fontId="16" fillId="0" borderId="27" xfId="0" applyNumberFormat="1" applyFont="1" applyFill="1" applyBorder="1"/>
    <xf numFmtId="0" fontId="18" fillId="0" borderId="0" xfId="0" applyFont="1" applyAlignment="1"/>
    <xf numFmtId="0" fontId="18" fillId="0" borderId="0" xfId="0" applyFont="1" applyFill="1" applyAlignment="1"/>
    <xf numFmtId="44" fontId="3" fillId="0" borderId="46" xfId="0" quotePrefix="1" applyNumberFormat="1" applyFont="1" applyFill="1" applyBorder="1" applyAlignment="1">
      <alignment horizontal="center"/>
    </xf>
    <xf numFmtId="44" fontId="3" fillId="0" borderId="0" xfId="0" quotePrefix="1" applyNumberFormat="1" applyFont="1" applyFill="1" applyBorder="1" applyAlignment="1">
      <alignment horizontal="center"/>
    </xf>
    <xf numFmtId="0" fontId="16" fillId="0" borderId="0" xfId="0" quotePrefix="1" applyNumberFormat="1" applyFont="1" applyFill="1" applyAlignment="1">
      <alignment horizontal="right"/>
    </xf>
    <xf numFmtId="0" fontId="3" fillId="0" borderId="0" xfId="0" quotePrefix="1" applyNumberFormat="1" applyFont="1" applyFill="1" applyAlignment="1">
      <alignment horizontal="right"/>
    </xf>
    <xf numFmtId="44" fontId="14" fillId="0" borderId="0" xfId="0" quotePrefix="1" applyNumberFormat="1" applyFont="1" applyFill="1" applyBorder="1" applyAlignment="1">
      <alignment horizontal="center"/>
    </xf>
    <xf numFmtId="0" fontId="12" fillId="0" borderId="0" xfId="0" applyFont="1" applyFill="1" applyBorder="1"/>
    <xf numFmtId="44" fontId="13" fillId="0" borderId="4" xfId="0" quotePrefix="1" applyNumberFormat="1" applyFont="1" applyFill="1" applyBorder="1" applyAlignment="1">
      <alignment horizontal="center"/>
    </xf>
    <xf numFmtId="0" fontId="53" fillId="0" borderId="4" xfId="0" applyFont="1" applyFill="1" applyBorder="1"/>
    <xf numFmtId="44" fontId="12" fillId="0" borderId="0" xfId="0" applyNumberFormat="1" applyFont="1"/>
    <xf numFmtId="0" fontId="45" fillId="0" borderId="0" xfId="0" applyFont="1"/>
    <xf numFmtId="43" fontId="16" fillId="19" borderId="0" xfId="0" applyNumberFormat="1" applyFont="1" applyFill="1"/>
    <xf numFmtId="3" fontId="13" fillId="0" borderId="4" xfId="0" applyNumberFormat="1" applyFont="1" applyBorder="1"/>
    <xf numFmtId="0" fontId="12" fillId="20" borderId="0" xfId="0" applyFont="1" applyFill="1"/>
    <xf numFmtId="3" fontId="14" fillId="0" borderId="0" xfId="0" applyNumberFormat="1" applyFont="1" applyFill="1"/>
    <xf numFmtId="166" fontId="4" fillId="0" borderId="0" xfId="1" applyNumberFormat="1" applyFont="1" applyFill="1"/>
    <xf numFmtId="0" fontId="19" fillId="0" borderId="0" xfId="0" applyFont="1" applyFill="1"/>
    <xf numFmtId="44" fontId="3" fillId="0" borderId="0" xfId="2" applyFont="1" applyFill="1" applyAlignment="1">
      <alignment horizontal="center"/>
    </xf>
    <xf numFmtId="44" fontId="16" fillId="0" borderId="0" xfId="2" applyFont="1" applyFill="1" applyAlignment="1">
      <alignment horizontal="center"/>
    </xf>
    <xf numFmtId="44" fontId="54" fillId="0" borderId="0" xfId="2" applyFont="1" applyFill="1"/>
    <xf numFmtId="0" fontId="14" fillId="20" borderId="0" xfId="0" applyFont="1" applyFill="1" applyAlignment="1">
      <alignment horizontal="center"/>
    </xf>
    <xf numFmtId="44" fontId="13" fillId="13" borderId="4" xfId="0" quotePrefix="1" applyNumberFormat="1" applyFont="1" applyFill="1" applyBorder="1" applyAlignment="1">
      <alignment horizontal="center"/>
    </xf>
    <xf numFmtId="174" fontId="11" fillId="0" borderId="27" xfId="0" applyNumberFormat="1" applyFont="1" applyFill="1" applyBorder="1" applyAlignment="1">
      <alignment horizontal="center" vertical="center" wrapText="1"/>
    </xf>
    <xf numFmtId="166" fontId="50" fillId="0" borderId="0" xfId="0" applyNumberFormat="1" applyFont="1"/>
    <xf numFmtId="0" fontId="5" fillId="0" borderId="0" xfId="0" applyFont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10" fontId="14" fillId="0" borderId="0" xfId="56" applyNumberFormat="1" applyFont="1" applyBorder="1" applyAlignment="1">
      <alignment horizontal="center" vertical="center" wrapText="1"/>
    </xf>
    <xf numFmtId="166" fontId="3" fillId="0" borderId="10" xfId="1" applyNumberFormat="1" applyFont="1" applyBorder="1" applyAlignment="1">
      <alignment horizontal="center" vertical="center" wrapText="1"/>
    </xf>
    <xf numFmtId="0" fontId="14" fillId="0" borderId="48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166" fontId="3" fillId="0" borderId="8" xfId="1" applyNumberFormat="1" applyFont="1" applyBorder="1" applyAlignment="1">
      <alignment horizontal="center" vertical="center" wrapText="1"/>
    </xf>
    <xf numFmtId="0" fontId="14" fillId="0" borderId="47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20" borderId="0" xfId="0" applyFont="1" applyFill="1" applyAlignment="1">
      <alignment horizontal="center"/>
    </xf>
    <xf numFmtId="44" fontId="13" fillId="19" borderId="4" xfId="0" quotePrefix="1" applyNumberFormat="1" applyFont="1" applyFill="1" applyBorder="1" applyAlignment="1">
      <alignment horizontal="center"/>
    </xf>
    <xf numFmtId="43" fontId="16" fillId="13" borderId="0" xfId="0" applyNumberFormat="1" applyFont="1" applyFill="1"/>
    <xf numFmtId="44" fontId="11" fillId="13" borderId="4" xfId="0" quotePrefix="1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7" xfId="0" applyFont="1" applyFill="1" applyBorder="1"/>
    <xf numFmtId="184" fontId="45" fillId="0" borderId="0" xfId="0" applyNumberFormat="1" applyFont="1" applyFill="1"/>
    <xf numFmtId="44" fontId="45" fillId="0" borderId="0" xfId="0" applyNumberFormat="1" applyFont="1" applyFill="1"/>
    <xf numFmtId="164" fontId="12" fillId="0" borderId="0" xfId="0" applyNumberFormat="1" applyFont="1" applyFill="1"/>
    <xf numFmtId="166" fontId="16" fillId="0" borderId="27" xfId="0" applyNumberFormat="1" applyFont="1" applyFill="1" applyBorder="1"/>
    <xf numFmtId="165" fontId="55" fillId="0" borderId="27" xfId="0" applyNumberFormat="1" applyFont="1" applyFill="1" applyBorder="1"/>
    <xf numFmtId="168" fontId="18" fillId="0" borderId="0" xfId="0" applyNumberFormat="1" applyFont="1" applyFill="1"/>
    <xf numFmtId="44" fontId="18" fillId="0" borderId="0" xfId="0" applyNumberFormat="1" applyFont="1" applyFill="1"/>
    <xf numFmtId="10" fontId="18" fillId="0" borderId="0" xfId="0" applyNumberFormat="1" applyFont="1" applyFill="1"/>
    <xf numFmtId="165" fontId="18" fillId="0" borderId="0" xfId="0" applyNumberFormat="1" applyFont="1" applyFill="1"/>
    <xf numFmtId="9" fontId="18" fillId="0" borderId="0" xfId="0" applyNumberFormat="1" applyFont="1" applyFill="1"/>
    <xf numFmtId="44" fontId="14" fillId="0" borderId="27" xfId="0" applyNumberFormat="1" applyFont="1" applyFill="1" applyBorder="1" applyAlignment="1">
      <alignment horizontal="center"/>
    </xf>
    <xf numFmtId="44" fontId="4" fillId="0" borderId="0" xfId="2" applyFont="1" applyFill="1"/>
    <xf numFmtId="0" fontId="20" fillId="0" borderId="27" xfId="0" quotePrefix="1" applyFont="1" applyFill="1" applyBorder="1" applyAlignment="1">
      <alignment horizontal="center" wrapText="1"/>
    </xf>
    <xf numFmtId="164" fontId="20" fillId="0" borderId="27" xfId="2" quotePrefix="1" applyNumberFormat="1" applyFont="1" applyFill="1" applyBorder="1" applyAlignment="1">
      <alignment horizontal="center" wrapText="1"/>
    </xf>
    <xf numFmtId="17" fontId="20" fillId="0" borderId="27" xfId="0" quotePrefix="1" applyNumberFormat="1" applyFont="1" applyFill="1" applyBorder="1" applyAlignment="1">
      <alignment horizontal="center" wrapText="1"/>
    </xf>
    <xf numFmtId="164" fontId="16" fillId="0" borderId="0" xfId="2" applyNumberFormat="1" applyFont="1" applyFill="1"/>
    <xf numFmtId="164" fontId="16" fillId="0" borderId="0" xfId="2" applyNumberFormat="1" applyFont="1" applyFill="1" applyBorder="1"/>
    <xf numFmtId="14" fontId="3" fillId="0" borderId="0" xfId="0" applyNumberFormat="1" applyFont="1" applyFill="1" applyBorder="1"/>
    <xf numFmtId="0" fontId="11" fillId="0" borderId="0" xfId="0" quotePrefix="1" applyFont="1" applyFill="1" applyBorder="1" applyAlignment="1">
      <alignment horizontal="center" wrapText="1"/>
    </xf>
    <xf numFmtId="10" fontId="3" fillId="0" borderId="0" xfId="0" applyNumberFormat="1" applyFont="1" applyFill="1"/>
    <xf numFmtId="10" fontId="3" fillId="0" borderId="3" xfId="0" applyNumberFormat="1" applyFont="1" applyFill="1" applyBorder="1"/>
    <xf numFmtId="10" fontId="3" fillId="0" borderId="0" xfId="0" applyNumberFormat="1" applyFont="1" applyFill="1" applyBorder="1"/>
    <xf numFmtId="10" fontId="3" fillId="0" borderId="4" xfId="0" applyNumberFormat="1" applyFont="1" applyFill="1" applyBorder="1"/>
    <xf numFmtId="0" fontId="21" fillId="0" borderId="17" xfId="0" applyFont="1" applyFill="1" applyBorder="1" applyAlignment="1">
      <alignment horizontal="center"/>
    </xf>
    <xf numFmtId="17" fontId="11" fillId="0" borderId="19" xfId="0" quotePrefix="1" applyNumberFormat="1" applyFont="1" applyFill="1" applyBorder="1" applyAlignment="1">
      <alignment horizontal="center" wrapText="1"/>
    </xf>
    <xf numFmtId="164" fontId="16" fillId="0" borderId="18" xfId="0" applyNumberFormat="1" applyFont="1" applyFill="1" applyBorder="1"/>
    <xf numFmtId="164" fontId="3" fillId="0" borderId="13" xfId="0" applyNumberFormat="1" applyFont="1" applyFill="1" applyBorder="1"/>
    <xf numFmtId="164" fontId="3" fillId="0" borderId="18" xfId="0" applyNumberFormat="1" applyFont="1" applyFill="1" applyBorder="1"/>
    <xf numFmtId="164" fontId="4" fillId="0" borderId="18" xfId="0" applyNumberFormat="1" applyFont="1" applyFill="1" applyBorder="1"/>
    <xf numFmtId="166" fontId="3" fillId="0" borderId="11" xfId="0" applyNumberFormat="1" applyFont="1" applyFill="1" applyBorder="1"/>
    <xf numFmtId="166" fontId="3" fillId="0" borderId="13" xfId="0" applyNumberFormat="1" applyFont="1" applyFill="1" applyBorder="1"/>
    <xf numFmtId="0" fontId="21" fillId="0" borderId="7" xfId="0" applyFont="1" applyFill="1" applyBorder="1" applyAlignment="1">
      <alignment horizontal="center"/>
    </xf>
    <xf numFmtId="17" fontId="11" fillId="0" borderId="10" xfId="0" quotePrefix="1" applyNumberFormat="1" applyFont="1" applyFill="1" applyBorder="1" applyAlignment="1">
      <alignment horizontal="center" wrapText="1"/>
    </xf>
    <xf numFmtId="164" fontId="3" fillId="0" borderId="8" xfId="0" applyNumberFormat="1" applyFont="1" applyFill="1" applyBorder="1"/>
    <xf numFmtId="164" fontId="3" fillId="0" borderId="6" xfId="0" applyNumberFormat="1" applyFont="1" applyFill="1" applyBorder="1"/>
    <xf numFmtId="166" fontId="3" fillId="0" borderId="9" xfId="0" applyNumberFormat="1" applyFont="1" applyFill="1" applyBorder="1"/>
    <xf numFmtId="166" fontId="3" fillId="0" borderId="6" xfId="0" applyNumberFormat="1" applyFont="1" applyFill="1" applyBorder="1"/>
    <xf numFmtId="164" fontId="14" fillId="0" borderId="3" xfId="0" applyNumberFormat="1" applyFont="1" applyFill="1" applyBorder="1"/>
    <xf numFmtId="0" fontId="0" fillId="0" borderId="0" xfId="0" applyFill="1" applyAlignment="1"/>
    <xf numFmtId="0" fontId="14" fillId="15" borderId="6" xfId="0" applyFont="1" applyFill="1" applyBorder="1" applyAlignment="1">
      <alignment horizontal="center"/>
    </xf>
    <xf numFmtId="0" fontId="4" fillId="15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0" fontId="3" fillId="0" borderId="4" xfId="56" applyNumberFormat="1" applyFont="1" applyFill="1" applyBorder="1"/>
    <xf numFmtId="0" fontId="3" fillId="0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66" fontId="16" fillId="5" borderId="0" xfId="0" applyNumberFormat="1" applyFont="1" applyFill="1" applyBorder="1"/>
    <xf numFmtId="166" fontId="3" fillId="5" borderId="0" xfId="0" applyNumberFormat="1" applyFont="1" applyFill="1"/>
    <xf numFmtId="166" fontId="3" fillId="5" borderId="0" xfId="0" applyNumberFormat="1" applyFont="1" applyFill="1" applyBorder="1"/>
    <xf numFmtId="166" fontId="3" fillId="5" borderId="5" xfId="0" applyNumberFormat="1" applyFont="1" applyFill="1" applyBorder="1"/>
    <xf numFmtId="166" fontId="5" fillId="5" borderId="0" xfId="0" applyNumberFormat="1" applyFont="1" applyFill="1" applyBorder="1"/>
    <xf numFmtId="0" fontId="13" fillId="5" borderId="12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4" fillId="5" borderId="47" xfId="0" applyFont="1" applyFill="1" applyBorder="1" applyAlignment="1">
      <alignment vertical="center" wrapText="1"/>
    </xf>
    <xf numFmtId="166" fontId="16" fillId="5" borderId="8" xfId="1" applyNumberFormat="1" applyFont="1" applyFill="1" applyBorder="1" applyAlignment="1">
      <alignment horizontal="center" vertical="center" wrapText="1"/>
    </xf>
    <xf numFmtId="10" fontId="14" fillId="5" borderId="18" xfId="56" applyNumberFormat="1" applyFont="1" applyFill="1" applyBorder="1" applyAlignment="1">
      <alignment horizontal="center" vertical="center" wrapText="1"/>
    </xf>
    <xf numFmtId="166" fontId="16" fillId="5" borderId="10" xfId="1" applyNumberFormat="1" applyFont="1" applyFill="1" applyBorder="1" applyAlignment="1">
      <alignment horizontal="center" vertical="center" wrapText="1"/>
    </xf>
    <xf numFmtId="10" fontId="14" fillId="5" borderId="19" xfId="56" applyNumberFormat="1" applyFont="1" applyFill="1" applyBorder="1" applyAlignment="1">
      <alignment horizontal="center" vertical="center" wrapText="1"/>
    </xf>
    <xf numFmtId="0" fontId="14" fillId="5" borderId="48" xfId="0" applyFont="1" applyFill="1" applyBorder="1" applyAlignment="1">
      <alignment vertical="center" wrapText="1"/>
    </xf>
    <xf numFmtId="166" fontId="3" fillId="5" borderId="10" xfId="1" applyNumberFormat="1" applyFont="1" applyFill="1" applyBorder="1" applyAlignment="1">
      <alignment horizontal="center" vertical="center" wrapText="1"/>
    </xf>
    <xf numFmtId="164" fontId="14" fillId="0" borderId="0" xfId="0" applyNumberFormat="1" applyFont="1"/>
    <xf numFmtId="166" fontId="18" fillId="0" borderId="0" xfId="0" applyNumberFormat="1" applyFont="1" applyFill="1"/>
    <xf numFmtId="44" fontId="3" fillId="0" borderId="8" xfId="2" applyFont="1" applyBorder="1" applyAlignment="1"/>
    <xf numFmtId="0" fontId="1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3" fillId="19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3" fillId="0" borderId="0" xfId="0" quotePrefix="1" applyFont="1" applyFill="1" applyAlignment="1">
      <alignment horizontal="center" wrapText="1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quotePrefix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0" fillId="0" borderId="0" xfId="0" applyFill="1" applyAlignment="1"/>
    <xf numFmtId="0" fontId="3" fillId="0" borderId="0" xfId="0" applyFont="1" applyFill="1" applyAlignment="1">
      <alignment horizontal="center"/>
    </xf>
    <xf numFmtId="0" fontId="3" fillId="0" borderId="55" xfId="0" quotePrefix="1" applyFont="1" applyBorder="1" applyAlignment="1">
      <alignment horizontal="center"/>
    </xf>
    <xf numFmtId="0" fontId="3" fillId="0" borderId="53" xfId="0" quotePrefix="1" applyFont="1" applyBorder="1" applyAlignment="1">
      <alignment horizontal="center"/>
    </xf>
    <xf numFmtId="0" fontId="3" fillId="0" borderId="56" xfId="0" quotePrefix="1" applyFont="1" applyBorder="1" applyAlignment="1">
      <alignment horizontal="center"/>
    </xf>
    <xf numFmtId="0" fontId="3" fillId="0" borderId="0" xfId="0" quotePrefix="1" applyFont="1" applyAlignment="1">
      <alignment horizontal="left" indent="3"/>
    </xf>
    <xf numFmtId="0" fontId="3" fillId="0" borderId="0" xfId="0" quotePrefix="1" applyFont="1" applyAlignment="1">
      <alignment horizontal="left" indent="1"/>
    </xf>
    <xf numFmtId="0" fontId="3" fillId="0" borderId="0" xfId="0" quotePrefix="1" applyFont="1" applyAlignment="1">
      <alignment horizontal="left" indent="2"/>
    </xf>
    <xf numFmtId="0" fontId="3" fillId="0" borderId="0" xfId="0" quotePrefix="1" applyFont="1" applyFill="1" applyAlignment="1">
      <alignment horizontal="left" indent="2"/>
    </xf>
    <xf numFmtId="0" fontId="3" fillId="14" borderId="0" xfId="0" quotePrefix="1" applyFont="1" applyFill="1" applyAlignment="1">
      <alignment horizontal="left" indent="2"/>
    </xf>
    <xf numFmtId="0" fontId="13" fillId="0" borderId="0" xfId="0" applyFont="1" applyFill="1" applyAlignment="1">
      <alignment horizontal="center"/>
    </xf>
    <xf numFmtId="0" fontId="14" fillId="15" borderId="12" xfId="0" applyFont="1" applyFill="1" applyBorder="1" applyAlignment="1">
      <alignment horizontal="center" wrapText="1"/>
    </xf>
    <xf numFmtId="0" fontId="0" fillId="15" borderId="13" xfId="0" applyFill="1" applyBorder="1" applyAlignment="1">
      <alignment horizontal="center" wrapText="1"/>
    </xf>
    <xf numFmtId="0" fontId="0" fillId="0" borderId="0" xfId="0" applyAlignment="1"/>
    <xf numFmtId="0" fontId="44" fillId="0" borderId="0" xfId="0" applyFont="1" applyAlignment="1"/>
    <xf numFmtId="0" fontId="18" fillId="0" borderId="0" xfId="0" applyFont="1" applyAlignment="1"/>
    <xf numFmtId="0" fontId="11" fillId="19" borderId="12" xfId="0" applyFont="1" applyFill="1" applyBorder="1" applyAlignment="1">
      <alignment horizontal="center"/>
    </xf>
    <xf numFmtId="0" fontId="11" fillId="19" borderId="3" xfId="0" applyFont="1" applyFill="1" applyBorder="1" applyAlignment="1">
      <alignment horizontal="center"/>
    </xf>
    <xf numFmtId="0" fontId="18" fillId="19" borderId="3" xfId="0" applyFont="1" applyFill="1" applyBorder="1" applyAlignment="1"/>
    <xf numFmtId="0" fontId="18" fillId="19" borderId="13" xfId="0" applyFont="1" applyFill="1" applyBorder="1" applyAlignment="1"/>
    <xf numFmtId="0" fontId="11" fillId="19" borderId="12" xfId="0" applyFont="1" applyFill="1" applyBorder="1" applyAlignment="1">
      <alignment horizontal="center" wrapText="1"/>
    </xf>
    <xf numFmtId="0" fontId="11" fillId="19" borderId="3" xfId="0" applyFont="1" applyFill="1" applyBorder="1" applyAlignment="1">
      <alignment horizontal="center" wrapText="1"/>
    </xf>
    <xf numFmtId="0" fontId="18" fillId="19" borderId="3" xfId="0" applyFont="1" applyFill="1" applyBorder="1" applyAlignment="1">
      <alignment wrapText="1"/>
    </xf>
    <xf numFmtId="0" fontId="18" fillId="19" borderId="13" xfId="0" applyFont="1" applyFill="1" applyBorder="1" applyAlignment="1">
      <alignment wrapText="1"/>
    </xf>
    <xf numFmtId="0" fontId="11" fillId="14" borderId="12" xfId="0" applyFont="1" applyFill="1" applyBorder="1" applyAlignment="1">
      <alignment horizontal="center"/>
    </xf>
    <xf numFmtId="0" fontId="11" fillId="14" borderId="3" xfId="0" applyFont="1" applyFill="1" applyBorder="1" applyAlignment="1">
      <alignment horizontal="center"/>
    </xf>
    <xf numFmtId="0" fontId="18" fillId="14" borderId="3" xfId="0" applyFont="1" applyFill="1" applyBorder="1" applyAlignment="1"/>
    <xf numFmtId="0" fontId="18" fillId="14" borderId="13" xfId="0" applyFont="1" applyFill="1" applyBorder="1" applyAlignment="1"/>
    <xf numFmtId="0" fontId="11" fillId="14" borderId="12" xfId="0" applyFont="1" applyFill="1" applyBorder="1" applyAlignment="1">
      <alignment horizontal="center" wrapText="1"/>
    </xf>
    <xf numFmtId="0" fontId="11" fillId="14" borderId="3" xfId="0" applyFont="1" applyFill="1" applyBorder="1" applyAlignment="1">
      <alignment horizontal="center" wrapText="1"/>
    </xf>
    <xf numFmtId="0" fontId="18" fillId="14" borderId="3" xfId="0" applyFont="1" applyFill="1" applyBorder="1" applyAlignment="1">
      <alignment wrapText="1"/>
    </xf>
    <xf numFmtId="0" fontId="18" fillId="14" borderId="13" xfId="0" applyFont="1" applyFill="1" applyBorder="1" applyAlignment="1">
      <alignment wrapText="1"/>
    </xf>
    <xf numFmtId="0" fontId="18" fillId="0" borderId="0" xfId="0" applyFont="1" applyAlignment="1">
      <alignment wrapText="1"/>
    </xf>
    <xf numFmtId="0" fontId="52" fillId="0" borderId="0" xfId="0" applyFont="1" applyAlignment="1"/>
    <xf numFmtId="0" fontId="13" fillId="0" borderId="0" xfId="0" applyFont="1" applyAlignment="1">
      <alignment horizontal="center" wrapText="1"/>
    </xf>
    <xf numFmtId="0" fontId="13" fillId="17" borderId="28" xfId="0" applyFont="1" applyFill="1" applyBorder="1" applyAlignment="1">
      <alignment horizontal="center" vertical="center" wrapText="1"/>
    </xf>
    <xf numFmtId="0" fontId="0" fillId="17" borderId="29" xfId="0" applyFill="1" applyBorder="1" applyAlignment="1">
      <alignment horizontal="center" vertical="center" wrapText="1"/>
    </xf>
    <xf numFmtId="0" fontId="0" fillId="17" borderId="30" xfId="0" applyFill="1" applyBorder="1" applyAlignment="1">
      <alignment horizontal="center" vertical="center" wrapText="1"/>
    </xf>
    <xf numFmtId="0" fontId="0" fillId="17" borderId="31" xfId="0" applyFill="1" applyBorder="1" applyAlignment="1">
      <alignment horizontal="center" vertical="center" wrapText="1"/>
    </xf>
    <xf numFmtId="0" fontId="0" fillId="17" borderId="0" xfId="0" applyFill="1" applyBorder="1" applyAlignment="1">
      <alignment horizontal="center" vertical="center" wrapText="1"/>
    </xf>
    <xf numFmtId="0" fontId="0" fillId="17" borderId="32" xfId="0" applyFill="1" applyBorder="1" applyAlignment="1">
      <alignment horizontal="center" vertical="center" wrapText="1"/>
    </xf>
    <xf numFmtId="0" fontId="0" fillId="17" borderId="33" xfId="0" applyFill="1" applyBorder="1" applyAlignment="1">
      <alignment horizontal="center" vertical="center" wrapText="1"/>
    </xf>
    <xf numFmtId="0" fontId="0" fillId="17" borderId="34" xfId="0" applyFill="1" applyBorder="1" applyAlignment="1">
      <alignment horizontal="center" vertical="center" wrapText="1"/>
    </xf>
    <xf numFmtId="0" fontId="0" fillId="17" borderId="35" xfId="0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44" fillId="0" borderId="0" xfId="0" applyFont="1" applyAlignment="1">
      <alignment wrapText="1"/>
    </xf>
  </cellXfs>
  <cellStyles count="58">
    <cellStyle name="Comma" xfId="1" builtinId="3"/>
    <cellStyle name="Comma 18" xfId="3"/>
    <cellStyle name="Comma 2" xfId="5"/>
    <cellStyle name="Comma0" xfId="6"/>
    <cellStyle name="Comma0 - Style4" xfId="7"/>
    <cellStyle name="Comma1 - Style1" xfId="8"/>
    <cellStyle name="Curren - Style2" xfId="9"/>
    <cellStyle name="Currency" xfId="2" builtinId="4"/>
    <cellStyle name="Currency 2" xfId="10"/>
    <cellStyle name="Currency 2 12" xfId="57"/>
    <cellStyle name="Currency0" xfId="11"/>
    <cellStyle name="Date" xfId="12"/>
    <cellStyle name="Entered" xfId="13"/>
    <cellStyle name="Fixed" xfId="14"/>
    <cellStyle name="Grey" xfId="15"/>
    <cellStyle name="Heading1" xfId="16"/>
    <cellStyle name="Heading2" xfId="17"/>
    <cellStyle name="Input [yellow]" xfId="18"/>
    <cellStyle name="modified border" xfId="19"/>
    <cellStyle name="modified border1" xfId="20"/>
    <cellStyle name="Normal" xfId="0" builtinId="0"/>
    <cellStyle name="Normal - Style1" xfId="21"/>
    <cellStyle name="Normal 10" xfId="22"/>
    <cellStyle name="Normal 11_16.37E Wild Horse Expansion DeferralRevwrkingfile SF" xfId="23"/>
    <cellStyle name="Normal 118" xfId="24"/>
    <cellStyle name="Normal 2" xfId="25"/>
    <cellStyle name="Normal 2 11" xfId="26"/>
    <cellStyle name="Normal 2 2" xfId="27"/>
    <cellStyle name="Normal 3" xfId="28"/>
    <cellStyle name="Normal 4" xfId="29"/>
    <cellStyle name="Normal 5" xfId="30"/>
    <cellStyle name="Normal 6" xfId="31"/>
    <cellStyle name="Normal 7" xfId="32"/>
    <cellStyle name="Normal 8" xfId="4"/>
    <cellStyle name="Normal 9" xfId="33"/>
    <cellStyle name="Percen - Style2" xfId="34"/>
    <cellStyle name="Percen - Style3" xfId="35"/>
    <cellStyle name="Percent" xfId="56" builtinId="5"/>
    <cellStyle name="Percent [2]" xfId="36"/>
    <cellStyle name="Percent 2" xfId="37"/>
    <cellStyle name="Report" xfId="38"/>
    <cellStyle name="Report - Style5" xfId="39"/>
    <cellStyle name="Report - Style6" xfId="40"/>
    <cellStyle name="Report - Style7" xfId="41"/>
    <cellStyle name="Report - Style8" xfId="42"/>
    <cellStyle name="Report Bar" xfId="43"/>
    <cellStyle name="Report Heading" xfId="44"/>
    <cellStyle name="Report Unit Cost" xfId="45"/>
    <cellStyle name="Reports Total" xfId="46"/>
    <cellStyle name="StmtTtl1" xfId="47"/>
    <cellStyle name="StmtTtl2" xfId="48"/>
    <cellStyle name="Style 1" xfId="49"/>
    <cellStyle name="Test" xfId="50"/>
    <cellStyle name="Title: - Style3" xfId="51"/>
    <cellStyle name="Title: - Style4" xfId="52"/>
    <cellStyle name="Title: Major" xfId="53"/>
    <cellStyle name="Title: Minor" xfId="54"/>
    <cellStyle name="Title: Worksheet" xfId="55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45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46" Type="http://schemas.openxmlformats.org/officeDocument/2006/relationships/customXml" Target="../customXml/item5.xml"/><Relationship Id="rId20" Type="http://schemas.openxmlformats.org/officeDocument/2006/relationships/worksheet" Target="worksheets/sheet20.xml"/><Relationship Id="rId4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27</xdr:row>
      <xdr:rowOff>57150</xdr:rowOff>
    </xdr:from>
    <xdr:to>
      <xdr:col>21</xdr:col>
      <xdr:colOff>475136</xdr:colOff>
      <xdr:row>66</xdr:row>
      <xdr:rowOff>161150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3525" y="4114800"/>
          <a:ext cx="8914286" cy="62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2.bin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3.bin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4.bin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5.bin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6.bin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7.bin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N35"/>
  <sheetViews>
    <sheetView tabSelected="1" zoomScaleNormal="100" workbookViewId="0">
      <selection activeCell="D32" sqref="D32"/>
    </sheetView>
  </sheetViews>
  <sheetFormatPr defaultColWidth="9.140625" defaultRowHeight="11.25" x14ac:dyDescent="0.2"/>
  <cols>
    <col min="1" max="1" width="3.85546875" style="6" bestFit="1" customWidth="1"/>
    <col min="2" max="2" width="39.28515625" style="6" bestFit="1" customWidth="1"/>
    <col min="3" max="3" width="12.42578125" style="6" bestFit="1" customWidth="1"/>
    <col min="4" max="4" width="11.7109375" style="6" bestFit="1" customWidth="1"/>
    <col min="5" max="5" width="10.85546875" style="6" bestFit="1" customWidth="1"/>
    <col min="6" max="6" width="11.85546875" style="6" bestFit="1" customWidth="1"/>
    <col min="7" max="7" width="10.42578125" style="6" bestFit="1" customWidth="1"/>
    <col min="8" max="9" width="9.140625" style="6"/>
    <col min="10" max="12" width="9.5703125" style="6" bestFit="1" customWidth="1"/>
    <col min="13" max="16384" width="9.140625" style="6"/>
  </cols>
  <sheetData>
    <row r="1" spans="1:14" x14ac:dyDescent="0.2">
      <c r="A1" s="600" t="s">
        <v>0</v>
      </c>
      <c r="B1" s="600"/>
      <c r="C1" s="600"/>
      <c r="D1" s="600"/>
      <c r="E1" s="600"/>
      <c r="F1" s="600"/>
      <c r="G1" s="600"/>
      <c r="H1" s="25"/>
      <c r="I1" s="25"/>
      <c r="J1" s="25"/>
      <c r="K1" s="25"/>
      <c r="L1" s="25"/>
      <c r="M1" s="25"/>
      <c r="N1" s="25"/>
    </row>
    <row r="2" spans="1:14" x14ac:dyDescent="0.2">
      <c r="A2" s="600" t="s">
        <v>366</v>
      </c>
      <c r="B2" s="600"/>
      <c r="C2" s="600"/>
      <c r="D2" s="600"/>
      <c r="E2" s="600"/>
      <c r="F2" s="600"/>
      <c r="G2" s="600"/>
      <c r="H2" s="25"/>
      <c r="I2" s="25"/>
      <c r="J2" s="25"/>
      <c r="K2" s="25"/>
      <c r="L2" s="25"/>
      <c r="M2" s="25"/>
      <c r="N2" s="25"/>
    </row>
    <row r="3" spans="1:14" x14ac:dyDescent="0.2">
      <c r="A3" s="600" t="s">
        <v>147</v>
      </c>
      <c r="B3" s="600"/>
      <c r="C3" s="600"/>
      <c r="D3" s="600"/>
      <c r="E3" s="600"/>
      <c r="F3" s="600"/>
      <c r="G3" s="600"/>
      <c r="H3" s="25"/>
      <c r="I3" s="25"/>
      <c r="J3" s="25"/>
      <c r="K3" s="25"/>
      <c r="L3" s="25"/>
      <c r="M3" s="25"/>
      <c r="N3" s="25"/>
    </row>
    <row r="4" spans="1:14" x14ac:dyDescent="0.2">
      <c r="A4" s="600" t="s">
        <v>367</v>
      </c>
      <c r="B4" s="600"/>
      <c r="C4" s="600"/>
      <c r="D4" s="600"/>
      <c r="E4" s="600"/>
      <c r="F4" s="600"/>
      <c r="G4" s="600"/>
      <c r="H4" s="25"/>
      <c r="I4" s="25"/>
      <c r="J4" s="25"/>
      <c r="K4" s="25"/>
      <c r="L4" s="25"/>
      <c r="M4" s="25"/>
      <c r="N4" s="25"/>
    </row>
    <row r="6" spans="1:14" x14ac:dyDescent="0.2">
      <c r="E6" s="578"/>
      <c r="F6" s="578"/>
    </row>
    <row r="7" spans="1:14" x14ac:dyDescent="0.2">
      <c r="A7" s="8" t="s">
        <v>2</v>
      </c>
      <c r="D7" s="576" t="s">
        <v>3</v>
      </c>
      <c r="E7" s="576" t="s">
        <v>4</v>
      </c>
      <c r="F7" s="576" t="s">
        <v>4</v>
      </c>
      <c r="G7" s="576" t="s">
        <v>3</v>
      </c>
    </row>
    <row r="8" spans="1:14" ht="22.5" x14ac:dyDescent="0.2">
      <c r="A8" s="244" t="s">
        <v>5</v>
      </c>
      <c r="B8" s="286"/>
      <c r="C8" s="244" t="s">
        <v>6</v>
      </c>
      <c r="D8" s="244">
        <v>7</v>
      </c>
      <c r="E8" s="244" t="s">
        <v>7</v>
      </c>
      <c r="F8" s="284" t="s">
        <v>8</v>
      </c>
      <c r="G8" s="244" t="s">
        <v>349</v>
      </c>
    </row>
    <row r="9" spans="1:14" x14ac:dyDescent="0.2">
      <c r="A9" s="343"/>
      <c r="B9" s="344" t="s">
        <v>9</v>
      </c>
      <c r="C9" s="344" t="s">
        <v>10</v>
      </c>
      <c r="D9" s="344" t="s">
        <v>11</v>
      </c>
      <c r="E9" s="344" t="s">
        <v>12</v>
      </c>
      <c r="F9" s="344" t="s">
        <v>13</v>
      </c>
      <c r="G9" s="344" t="s">
        <v>14</v>
      </c>
    </row>
    <row r="10" spans="1:14" x14ac:dyDescent="0.2">
      <c r="A10" s="344"/>
      <c r="B10" s="348"/>
      <c r="C10" s="344"/>
      <c r="D10" s="344"/>
      <c r="E10" s="344"/>
      <c r="F10" s="344"/>
    </row>
    <row r="11" spans="1:14" x14ac:dyDescent="0.2">
      <c r="A11" s="344">
        <v>1</v>
      </c>
      <c r="B11" s="343"/>
      <c r="C11" s="344"/>
      <c r="D11" s="15"/>
      <c r="E11" s="15"/>
      <c r="F11" s="15"/>
      <c r="G11" s="15"/>
    </row>
    <row r="12" spans="1:14" x14ac:dyDescent="0.2">
      <c r="A12" s="344">
        <f t="shared" ref="A12:A32" si="0">A11+1</f>
        <v>2</v>
      </c>
      <c r="B12" s="343" t="s">
        <v>557</v>
      </c>
      <c r="C12" s="344" t="s">
        <v>15</v>
      </c>
      <c r="D12" s="16">
        <f>'Delivery Deferral Balance'!D28</f>
        <v>-2308358.1796102468</v>
      </c>
      <c r="E12" s="16">
        <f>'Delivery Deferral Balance'!E28</f>
        <v>-1323322.0529181948</v>
      </c>
      <c r="F12" s="16">
        <f>'Delivery Deferral Balance'!F28</f>
        <v>-609790.53731278284</v>
      </c>
      <c r="G12" s="16">
        <f>'Delivery Deferral Balance'!G28</f>
        <v>-152775.30107470244</v>
      </c>
    </row>
    <row r="13" spans="1:14" x14ac:dyDescent="0.2">
      <c r="A13" s="344">
        <f t="shared" si="0"/>
        <v>3</v>
      </c>
      <c r="B13" s="343"/>
      <c r="C13" s="344"/>
      <c r="D13" s="16"/>
      <c r="E13" s="16"/>
      <c r="F13" s="16"/>
      <c r="G13" s="16"/>
    </row>
    <row r="14" spans="1:14" x14ac:dyDescent="0.2">
      <c r="A14" s="344">
        <f t="shared" si="0"/>
        <v>4</v>
      </c>
      <c r="B14" s="343" t="s">
        <v>368</v>
      </c>
      <c r="C14" s="344" t="s">
        <v>15</v>
      </c>
      <c r="D14" s="16">
        <f>'Delivery Deferral Balance'!D30</f>
        <v>2714959.4213107773</v>
      </c>
      <c r="E14" s="16">
        <f>'Delivery Deferral Balance'!E30</f>
        <v>7829097.6059259726</v>
      </c>
      <c r="F14" s="16">
        <f>'Delivery Deferral Balance'!F30</f>
        <v>14904030.527103473</v>
      </c>
      <c r="G14" s="16">
        <f>'Delivery Deferral Balance'!G30</f>
        <v>276927.6178129054</v>
      </c>
    </row>
    <row r="15" spans="1:14" x14ac:dyDescent="0.2">
      <c r="A15" s="344">
        <f t="shared" si="0"/>
        <v>5</v>
      </c>
      <c r="B15" s="343"/>
      <c r="C15" s="344"/>
      <c r="D15" s="16"/>
      <c r="E15" s="16"/>
      <c r="F15" s="16"/>
      <c r="G15" s="16"/>
    </row>
    <row r="16" spans="1:14" x14ac:dyDescent="0.2">
      <c r="A16" s="344">
        <f t="shared" si="0"/>
        <v>6</v>
      </c>
      <c r="B16" s="343" t="s">
        <v>369</v>
      </c>
      <c r="C16" s="344" t="s">
        <v>15</v>
      </c>
      <c r="D16" s="16">
        <f>'Delivery Deferral Balance'!D32</f>
        <v>286765.66976653726</v>
      </c>
      <c r="E16" s="16">
        <f>'Delivery Deferral Balance'!E32</f>
        <v>292176.13279774273</v>
      </c>
      <c r="F16" s="16">
        <f>'Delivery Deferral Balance'!F32</f>
        <v>363721.73404663743</v>
      </c>
      <c r="G16" s="16">
        <f>'Delivery Deferral Balance'!G32</f>
        <v>39202.517650015288</v>
      </c>
    </row>
    <row r="17" spans="1:12" x14ac:dyDescent="0.2">
      <c r="A17" s="344">
        <f t="shared" si="0"/>
        <v>7</v>
      </c>
      <c r="B17" s="343"/>
      <c r="C17" s="344"/>
      <c r="D17" s="16"/>
      <c r="E17" s="16"/>
      <c r="F17" s="16"/>
      <c r="G17" s="16"/>
    </row>
    <row r="18" spans="1:12" x14ac:dyDescent="0.2">
      <c r="A18" s="344">
        <f t="shared" si="0"/>
        <v>8</v>
      </c>
      <c r="B18" s="343" t="s">
        <v>370</v>
      </c>
      <c r="C18" s="344" t="s">
        <v>15</v>
      </c>
      <c r="D18" s="241">
        <f>-'Earn Test Alloc'!J18</f>
        <v>0</v>
      </c>
      <c r="E18" s="241">
        <f>-'Earn Test Alloc'!K18</f>
        <v>0</v>
      </c>
      <c r="F18" s="241">
        <f>-'Earn Test Alloc'!L18</f>
        <v>0</v>
      </c>
      <c r="G18" s="241">
        <f>-'Earn Test Alloc'!M18</f>
        <v>0</v>
      </c>
    </row>
    <row r="19" spans="1:12" x14ac:dyDescent="0.2">
      <c r="A19" s="344">
        <f t="shared" si="0"/>
        <v>9</v>
      </c>
      <c r="B19" s="343"/>
      <c r="C19" s="344"/>
      <c r="D19" s="15"/>
      <c r="E19" s="15"/>
      <c r="F19" s="15"/>
      <c r="G19" s="15"/>
    </row>
    <row r="20" spans="1:12" x14ac:dyDescent="0.2">
      <c r="A20" s="344">
        <f t="shared" si="0"/>
        <v>10</v>
      </c>
      <c r="B20" s="343" t="s">
        <v>16</v>
      </c>
      <c r="C20" s="344" t="str">
        <f>"("&amp;A12&amp;")+("&amp;A14&amp;")+("&amp;A16&amp;")+("&amp;A18&amp;")"</f>
        <v>(2)+(4)+(6)+(8)</v>
      </c>
      <c r="D20" s="15">
        <f>D12+D14+D16+D18</f>
        <v>693366.91146706778</v>
      </c>
      <c r="E20" s="15">
        <f>E12+E14+E16+E18</f>
        <v>6797951.68580552</v>
      </c>
      <c r="F20" s="15">
        <f>F12+F14+F16+F18</f>
        <v>14657961.723837327</v>
      </c>
      <c r="G20" s="15">
        <f>G12+G14+G16+G18</f>
        <v>163354.83438821824</v>
      </c>
    </row>
    <row r="21" spans="1:12" x14ac:dyDescent="0.2">
      <c r="A21" s="344">
        <f t="shared" si="0"/>
        <v>11</v>
      </c>
      <c r="B21" s="343"/>
      <c r="C21" s="344"/>
      <c r="D21" s="15"/>
      <c r="E21" s="15"/>
      <c r="F21" s="15"/>
      <c r="G21" s="15"/>
    </row>
    <row r="22" spans="1:12" x14ac:dyDescent="0.2">
      <c r="A22" s="344">
        <f t="shared" si="0"/>
        <v>12</v>
      </c>
      <c r="B22" s="343" t="s">
        <v>17</v>
      </c>
      <c r="C22" s="344" t="s">
        <v>15</v>
      </c>
      <c r="D22" s="490">
        <f>'F2020 Forecast'!$R$8</f>
        <v>10836904633</v>
      </c>
      <c r="E22" s="490">
        <f>'F2020 Forecast'!$R$10</f>
        <v>2675945749.0098114</v>
      </c>
      <c r="F22" s="490">
        <f>'F2020 Forecast'!$R$23</f>
        <v>2970466749.3329682</v>
      </c>
      <c r="G22" s="490">
        <f>'F2020 Forecast'!$R$20</f>
        <v>480413319</v>
      </c>
    </row>
    <row r="23" spans="1:12" x14ac:dyDescent="0.2">
      <c r="A23" s="344">
        <f t="shared" si="0"/>
        <v>13</v>
      </c>
    </row>
    <row r="24" spans="1:12" ht="12" thickBot="1" x14ac:dyDescent="0.25">
      <c r="A24" s="344">
        <f t="shared" si="0"/>
        <v>14</v>
      </c>
      <c r="B24" s="343" t="s">
        <v>18</v>
      </c>
      <c r="C24" s="344" t="str">
        <f>"("&amp;A20&amp;") / ("&amp;A22&amp;")"</f>
        <v>(10) / (12)</v>
      </c>
      <c r="D24" s="17">
        <f>ROUND(D20/D22,6)</f>
        <v>6.3999999999999997E-5</v>
      </c>
      <c r="E24" s="17">
        <f>ROUND(E20/E22,6)</f>
        <v>2.5400000000000002E-3</v>
      </c>
      <c r="F24" s="17">
        <f>ROUND(F20/F22,6)</f>
        <v>4.9350000000000002E-3</v>
      </c>
      <c r="G24" s="312">
        <f>ROUND(G20/G22,6)</f>
        <v>3.4000000000000002E-4</v>
      </c>
    </row>
    <row r="25" spans="1:12" ht="12" thickTop="1" x14ac:dyDescent="0.2">
      <c r="A25" s="344">
        <f t="shared" si="0"/>
        <v>15</v>
      </c>
    </row>
    <row r="26" spans="1:12" x14ac:dyDescent="0.2">
      <c r="A26" s="344">
        <f t="shared" si="0"/>
        <v>16</v>
      </c>
      <c r="B26" s="343" t="s">
        <v>19</v>
      </c>
      <c r="C26" s="344" t="s">
        <v>15</v>
      </c>
      <c r="D26" s="18">
        <f>'Rate Test'!D39</f>
        <v>6.3999999999999997E-5</v>
      </c>
      <c r="E26" s="18">
        <f>'Rate Test'!E39</f>
        <v>1.7640000000000002E-3</v>
      </c>
      <c r="F26" s="18">
        <f>'Rate Test'!F39</f>
        <v>1.8350000000000003E-3</v>
      </c>
      <c r="G26" s="18">
        <f>'Rate Test'!G39</f>
        <v>2.1400000000000002E-4</v>
      </c>
      <c r="H26" s="534"/>
      <c r="I26" s="534"/>
      <c r="J26" s="534"/>
      <c r="K26" s="534"/>
      <c r="L26" s="534"/>
    </row>
    <row r="27" spans="1:12" x14ac:dyDescent="0.2">
      <c r="A27" s="344">
        <f t="shared" si="0"/>
        <v>17</v>
      </c>
      <c r="B27" s="343"/>
      <c r="C27" s="344"/>
    </row>
    <row r="28" spans="1:12" x14ac:dyDescent="0.2">
      <c r="A28" s="344">
        <f t="shared" si="0"/>
        <v>18</v>
      </c>
      <c r="B28" s="343" t="s">
        <v>20</v>
      </c>
      <c r="C28" s="344" t="s">
        <v>21</v>
      </c>
      <c r="D28" s="15">
        <f>IF(D24=D26,D14,(D14-((D24-D26)*D22)))</f>
        <v>2714959.4213107773</v>
      </c>
      <c r="E28" s="15">
        <f>IF(E24=E26,E14,(E14-((E24-E26)*E22)))</f>
        <v>5752563.7046943586</v>
      </c>
      <c r="F28" s="15">
        <f>IF(F24=F26,F14,(F14-((F24-F26)*F22)))</f>
        <v>5695583.6041712705</v>
      </c>
      <c r="G28" s="15">
        <f>IF(G24=G26,G14,(G14-((G24-G26)*G22)))</f>
        <v>216395.5396189054</v>
      </c>
    </row>
    <row r="29" spans="1:12" x14ac:dyDescent="0.2">
      <c r="A29" s="344">
        <f t="shared" si="0"/>
        <v>19</v>
      </c>
      <c r="D29" s="15"/>
      <c r="E29" s="19"/>
      <c r="F29" s="19"/>
      <c r="G29" s="19"/>
    </row>
    <row r="30" spans="1:12" x14ac:dyDescent="0.2">
      <c r="A30" s="344">
        <f t="shared" si="0"/>
        <v>20</v>
      </c>
      <c r="B30" s="343" t="s">
        <v>22</v>
      </c>
      <c r="C30" s="344" t="str">
        <f>"("&amp;A12&amp;")+("&amp;A16&amp;")+("&amp;A18&amp;")+("&amp;A28&amp;")"</f>
        <v>(2)+(6)+(8)+(18)</v>
      </c>
      <c r="D30" s="15">
        <f>D28+D12+D16+D18</f>
        <v>693366.91146706778</v>
      </c>
      <c r="E30" s="19">
        <f>E28+E12+E16+E18</f>
        <v>4721417.784573907</v>
      </c>
      <c r="F30" s="19">
        <f>F28+F12+F16+F18</f>
        <v>5449514.8009051243</v>
      </c>
      <c r="G30" s="19">
        <f>G28+G12+G16+G18</f>
        <v>102822.75619421825</v>
      </c>
    </row>
    <row r="31" spans="1:12" x14ac:dyDescent="0.2">
      <c r="A31" s="344">
        <f t="shared" si="0"/>
        <v>21</v>
      </c>
      <c r="D31" s="343"/>
      <c r="E31" s="343"/>
      <c r="F31" s="343"/>
      <c r="G31" s="343"/>
    </row>
    <row r="32" spans="1:12" x14ac:dyDescent="0.2">
      <c r="A32" s="344">
        <f t="shared" si="0"/>
        <v>22</v>
      </c>
      <c r="B32" s="343" t="s">
        <v>23</v>
      </c>
      <c r="C32" s="344" t="str">
        <f>"("&amp;A$30&amp;") - ("&amp;A20&amp;")"</f>
        <v>(20) - (10)</v>
      </c>
      <c r="D32" s="19">
        <f>D20-D30</f>
        <v>0</v>
      </c>
      <c r="E32" s="19">
        <f>E20-E30</f>
        <v>2076533.901231613</v>
      </c>
      <c r="F32" s="19">
        <f>F20-F30</f>
        <v>9208446.9229322039</v>
      </c>
      <c r="G32" s="19">
        <f>G20-G30</f>
        <v>60532.078193999987</v>
      </c>
    </row>
    <row r="33" spans="2:2" x14ac:dyDescent="0.2">
      <c r="B33" s="343"/>
    </row>
    <row r="35" spans="2:2" x14ac:dyDescent="0.2">
      <c r="B35" s="343" t="s">
        <v>525</v>
      </c>
    </row>
  </sheetData>
  <mergeCells count="4">
    <mergeCell ref="A1:G1"/>
    <mergeCell ref="A2:G2"/>
    <mergeCell ref="A3:G3"/>
    <mergeCell ref="A4:G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6" tint="0.59999389629810485"/>
    <pageSetUpPr fitToPage="1"/>
  </sheetPr>
  <dimension ref="A1:M37"/>
  <sheetViews>
    <sheetView zoomScaleNormal="100" workbookViewId="0">
      <pane xSplit="3" ySplit="7" topLeftCell="D8" activePane="bottomRight" state="frozen"/>
      <selection activeCell="J45" sqref="J45"/>
      <selection pane="topRight" activeCell="J45" sqref="J45"/>
      <selection pane="bottomLeft" activeCell="J45" sqref="J45"/>
      <selection pane="bottomRight" activeCell="L8" sqref="L8"/>
    </sheetView>
  </sheetViews>
  <sheetFormatPr defaultColWidth="8.85546875" defaultRowHeight="11.25" x14ac:dyDescent="0.2"/>
  <cols>
    <col min="1" max="1" width="3.42578125" style="338" bestFit="1" customWidth="1"/>
    <col min="2" max="2" width="6.140625" style="338" bestFit="1" customWidth="1"/>
    <col min="3" max="3" width="16.7109375" style="338" bestFit="1" customWidth="1"/>
    <col min="4" max="4" width="12.85546875" style="338" bestFit="1" customWidth="1"/>
    <col min="5" max="5" width="9.28515625" style="338" bestFit="1" customWidth="1"/>
    <col min="6" max="6" width="2.85546875" style="338" customWidth="1"/>
    <col min="7" max="8" width="10" style="338" bestFit="1" customWidth="1"/>
    <col min="9" max="9" width="1.28515625" style="338" customWidth="1"/>
    <col min="10" max="10" width="11.28515625" style="338" bestFit="1" customWidth="1"/>
    <col min="11" max="11" width="10.7109375" style="338" bestFit="1" customWidth="1"/>
    <col min="12" max="16384" width="8.85546875" style="338"/>
  </cols>
  <sheetData>
    <row r="1" spans="1:13" x14ac:dyDescent="0.2">
      <c r="A1" s="600" t="s">
        <v>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</row>
    <row r="2" spans="1:13" x14ac:dyDescent="0.2">
      <c r="A2" s="610" t="str">
        <f>'Delivery Rate Change Calc'!A2:G2</f>
        <v>2021 Electric Decoupling Filing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</row>
    <row r="3" spans="1:13" x14ac:dyDescent="0.2">
      <c r="A3" s="600" t="s">
        <v>284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</row>
    <row r="4" spans="1:13" x14ac:dyDescent="0.2">
      <c r="A4" s="601" t="str">
        <f>'Delivery Rate Change Calc'!A4:G4</f>
        <v>Proposed Effective May 1, 2021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</row>
    <row r="5" spans="1:13" x14ac:dyDescent="0.2">
      <c r="A5" s="613"/>
      <c r="B5" s="613"/>
      <c r="C5" s="613"/>
      <c r="D5" s="613"/>
      <c r="E5" s="613"/>
      <c r="F5" s="613"/>
      <c r="G5" s="613"/>
      <c r="H5" s="613"/>
      <c r="I5" s="613"/>
      <c r="J5" s="613"/>
      <c r="K5" s="613"/>
    </row>
    <row r="6" spans="1:13" ht="15" x14ac:dyDescent="0.25">
      <c r="A6" s="611" t="s">
        <v>400</v>
      </c>
      <c r="B6" s="612"/>
      <c r="C6" s="612"/>
      <c r="D6" s="612"/>
      <c r="E6" s="612"/>
      <c r="F6" s="612"/>
      <c r="G6" s="612"/>
      <c r="H6" s="612"/>
      <c r="I6" s="612"/>
      <c r="J6" s="612"/>
      <c r="K6" s="612"/>
    </row>
    <row r="7" spans="1:13" s="159" customFormat="1" ht="45" x14ac:dyDescent="0.2">
      <c r="A7" s="159" t="s">
        <v>53</v>
      </c>
      <c r="B7" s="159" t="s">
        <v>30</v>
      </c>
      <c r="C7" s="159" t="s">
        <v>146</v>
      </c>
      <c r="D7" s="160" t="s">
        <v>262</v>
      </c>
      <c r="E7" s="130" t="s">
        <v>277</v>
      </c>
      <c r="F7" s="161"/>
      <c r="G7" s="160" t="s">
        <v>398</v>
      </c>
      <c r="H7" s="160" t="s">
        <v>396</v>
      </c>
      <c r="I7" s="161"/>
      <c r="J7" s="130" t="s">
        <v>397</v>
      </c>
      <c r="K7" s="130" t="s">
        <v>399</v>
      </c>
      <c r="L7" s="338"/>
      <c r="M7" s="338"/>
    </row>
    <row r="8" spans="1:13" s="159" customFormat="1" ht="33.75" x14ac:dyDescent="0.2">
      <c r="D8" s="131" t="s">
        <v>9</v>
      </c>
      <c r="E8" s="162" t="s">
        <v>10</v>
      </c>
      <c r="F8" s="162" t="s">
        <v>11</v>
      </c>
      <c r="G8" s="131" t="s">
        <v>12</v>
      </c>
      <c r="H8" s="161" t="s">
        <v>13</v>
      </c>
      <c r="I8" s="131"/>
      <c r="J8" s="131" t="s">
        <v>278</v>
      </c>
      <c r="K8" s="131" t="s">
        <v>279</v>
      </c>
      <c r="L8" s="338"/>
      <c r="M8" s="338"/>
    </row>
    <row r="9" spans="1:13" s="159" customFormat="1" x14ac:dyDescent="0.2">
      <c r="A9" s="428">
        <v>1</v>
      </c>
      <c r="B9" s="428">
        <v>7</v>
      </c>
      <c r="C9" s="338"/>
      <c r="D9" s="51">
        <v>10836904000</v>
      </c>
      <c r="E9" s="113"/>
      <c r="F9" s="161"/>
      <c r="G9" s="54">
        <v>0</v>
      </c>
      <c r="H9" s="54">
        <f>'Summary of Rates'!E11</f>
        <v>-4.17E-4</v>
      </c>
      <c r="I9" s="161"/>
      <c r="J9" s="346">
        <f>ROUND(D9*G9,-3)</f>
        <v>0</v>
      </c>
      <c r="K9" s="346">
        <f>ROUND(D9*H9,-3)</f>
        <v>-4519000</v>
      </c>
      <c r="L9" s="338"/>
      <c r="M9" s="338"/>
    </row>
    <row r="10" spans="1:13" s="159" customFormat="1" x14ac:dyDescent="0.2">
      <c r="A10" s="428">
        <f t="shared" ref="A10:A35" si="0">+A9+1</f>
        <v>2</v>
      </c>
      <c r="B10" s="128" t="s">
        <v>153</v>
      </c>
      <c r="C10" s="338"/>
      <c r="D10" s="51">
        <v>2595000</v>
      </c>
      <c r="E10" s="113"/>
      <c r="F10" s="161"/>
      <c r="G10" s="54">
        <v>0</v>
      </c>
      <c r="H10" s="54">
        <f>'Summary of Rates'!E17</f>
        <v>2.9560000000000003E-3</v>
      </c>
      <c r="I10" s="161"/>
      <c r="J10" s="346">
        <f>ROUND(D10*G10,-3)</f>
        <v>0</v>
      </c>
      <c r="K10" s="346">
        <f>ROUND(D10*H10,-3)</f>
        <v>8000</v>
      </c>
      <c r="L10" s="338"/>
      <c r="M10" s="338"/>
    </row>
    <row r="11" spans="1:13" x14ac:dyDescent="0.2">
      <c r="A11" s="428">
        <f t="shared" si="0"/>
        <v>3</v>
      </c>
      <c r="B11" s="428"/>
      <c r="C11" s="338" t="s">
        <v>64</v>
      </c>
      <c r="D11" s="134">
        <f>SUM(D9:D10)</f>
        <v>10839499000</v>
      </c>
      <c r="E11" s="113"/>
      <c r="F11" s="161"/>
      <c r="G11" s="54"/>
      <c r="H11" s="163"/>
      <c r="I11" s="161"/>
      <c r="J11" s="135">
        <f>SUM(J9:J10)</f>
        <v>0</v>
      </c>
      <c r="K11" s="135">
        <f>SUM(K9:K10)</f>
        <v>-4511000</v>
      </c>
    </row>
    <row r="12" spans="1:13" x14ac:dyDescent="0.2">
      <c r="A12" s="428">
        <f t="shared" si="0"/>
        <v>4</v>
      </c>
      <c r="B12" s="428"/>
      <c r="D12" s="113"/>
      <c r="E12" s="113"/>
      <c r="F12" s="32"/>
      <c r="G12" s="54"/>
      <c r="H12" s="163"/>
      <c r="I12" s="32"/>
      <c r="J12" s="346"/>
      <c r="K12" s="346"/>
    </row>
    <row r="13" spans="1:13" x14ac:dyDescent="0.2">
      <c r="A13" s="428">
        <f t="shared" si="0"/>
        <v>5</v>
      </c>
      <c r="B13" s="128" t="s">
        <v>280</v>
      </c>
      <c r="D13" s="51">
        <v>228323000</v>
      </c>
      <c r="E13" s="113"/>
      <c r="F13" s="32"/>
      <c r="G13" s="54">
        <v>0</v>
      </c>
      <c r="H13" s="54">
        <f>'Summary of Rates'!E14</f>
        <v>3.2799999999999999E-3</v>
      </c>
      <c r="I13" s="32"/>
      <c r="J13" s="346">
        <f t="shared" ref="J13:J18" si="1">ROUND(D13*G13,-3)</f>
        <v>0</v>
      </c>
      <c r="K13" s="346">
        <f t="shared" ref="K13:K18" si="2">ROUND(D13*H13,-3)</f>
        <v>749000</v>
      </c>
    </row>
    <row r="14" spans="1:13" x14ac:dyDescent="0.2">
      <c r="A14" s="428">
        <f t="shared" si="0"/>
        <v>6</v>
      </c>
      <c r="B14" s="428">
        <v>24</v>
      </c>
      <c r="D14" s="51">
        <v>2447622000</v>
      </c>
      <c r="E14" s="113"/>
      <c r="F14" s="32"/>
      <c r="G14" s="163">
        <f>G13</f>
        <v>0</v>
      </c>
      <c r="H14" s="163">
        <f>H13</f>
        <v>3.2799999999999999E-3</v>
      </c>
      <c r="I14" s="32"/>
      <c r="J14" s="346">
        <f t="shared" si="1"/>
        <v>0</v>
      </c>
      <c r="K14" s="346">
        <f t="shared" si="2"/>
        <v>8028000</v>
      </c>
    </row>
    <row r="15" spans="1:13" x14ac:dyDescent="0.2">
      <c r="A15" s="428">
        <f t="shared" si="0"/>
        <v>7</v>
      </c>
      <c r="B15" s="128">
        <v>11</v>
      </c>
      <c r="D15" s="51">
        <v>140459000</v>
      </c>
      <c r="E15" s="113"/>
      <c r="F15" s="32"/>
      <c r="G15" s="163">
        <f>G10</f>
        <v>0</v>
      </c>
      <c r="H15" s="163">
        <f>H10</f>
        <v>2.9560000000000003E-3</v>
      </c>
      <c r="I15" s="32"/>
      <c r="J15" s="346">
        <f t="shared" si="1"/>
        <v>0</v>
      </c>
      <c r="K15" s="346">
        <f t="shared" si="2"/>
        <v>415000</v>
      </c>
    </row>
    <row r="16" spans="1:13" x14ac:dyDescent="0.2">
      <c r="A16" s="428">
        <f t="shared" si="0"/>
        <v>8</v>
      </c>
      <c r="B16" s="128">
        <v>25</v>
      </c>
      <c r="D16" s="51">
        <v>2698389000</v>
      </c>
      <c r="E16" s="113"/>
      <c r="F16" s="32"/>
      <c r="G16" s="163">
        <f>+G10</f>
        <v>0</v>
      </c>
      <c r="H16" s="163">
        <f>+H10</f>
        <v>2.9560000000000003E-3</v>
      </c>
      <c r="I16" s="32"/>
      <c r="J16" s="346">
        <f t="shared" si="1"/>
        <v>0</v>
      </c>
      <c r="K16" s="346">
        <f t="shared" si="2"/>
        <v>7976000</v>
      </c>
    </row>
    <row r="17" spans="1:11" x14ac:dyDescent="0.2">
      <c r="A17" s="428">
        <f t="shared" si="0"/>
        <v>9</v>
      </c>
      <c r="B17" s="428">
        <v>12</v>
      </c>
      <c r="D17" s="51">
        <v>16963000</v>
      </c>
      <c r="E17" s="113"/>
      <c r="F17" s="32"/>
      <c r="G17" s="54">
        <v>0</v>
      </c>
      <c r="H17" s="54">
        <f>'Summary of Rates'!E24</f>
        <v>1.5579999999999999E-3</v>
      </c>
      <c r="I17" s="32"/>
      <c r="J17" s="346">
        <f t="shared" si="1"/>
        <v>0</v>
      </c>
      <c r="K17" s="346">
        <f t="shared" si="2"/>
        <v>26000</v>
      </c>
    </row>
    <row r="18" spans="1:11" x14ac:dyDescent="0.2">
      <c r="A18" s="428">
        <f t="shared" si="0"/>
        <v>10</v>
      </c>
      <c r="B18" s="128" t="s">
        <v>281</v>
      </c>
      <c r="D18" s="51">
        <v>1656617000</v>
      </c>
      <c r="E18" s="113"/>
      <c r="F18" s="32"/>
      <c r="G18" s="163">
        <f>G17</f>
        <v>0</v>
      </c>
      <c r="H18" s="163">
        <f>H17</f>
        <v>1.5579999999999999E-3</v>
      </c>
      <c r="I18" s="32"/>
      <c r="J18" s="346">
        <f t="shared" si="1"/>
        <v>0</v>
      </c>
      <c r="K18" s="346">
        <f t="shared" si="2"/>
        <v>2581000</v>
      </c>
    </row>
    <row r="19" spans="1:11" x14ac:dyDescent="0.2">
      <c r="A19" s="428">
        <f t="shared" si="0"/>
        <v>11</v>
      </c>
      <c r="B19" s="428">
        <v>12</v>
      </c>
      <c r="D19" s="51"/>
      <c r="E19" s="51">
        <v>42917</v>
      </c>
      <c r="F19" s="32"/>
      <c r="G19" s="239">
        <v>0</v>
      </c>
      <c r="H19" s="239">
        <f>'Summary of Rates'!E23</f>
        <v>0.47999999999999993</v>
      </c>
      <c r="I19" s="32"/>
      <c r="J19" s="346">
        <f>ROUND(E19*G19,-3)</f>
        <v>0</v>
      </c>
      <c r="K19" s="346">
        <f>ROUND(E19*H19,-3)</f>
        <v>21000</v>
      </c>
    </row>
    <row r="20" spans="1:11" x14ac:dyDescent="0.2">
      <c r="A20" s="428">
        <f t="shared" si="0"/>
        <v>12</v>
      </c>
      <c r="B20" s="128" t="s">
        <v>281</v>
      </c>
      <c r="D20" s="51"/>
      <c r="E20" s="51">
        <v>4045682</v>
      </c>
      <c r="F20" s="32"/>
      <c r="G20" s="100">
        <f>+G19</f>
        <v>0</v>
      </c>
      <c r="H20" s="100">
        <f>+H19</f>
        <v>0.47999999999999993</v>
      </c>
      <c r="I20" s="32"/>
      <c r="J20" s="346">
        <f>ROUND(E20*G20,-3)</f>
        <v>0</v>
      </c>
      <c r="K20" s="346">
        <f>ROUND(E20*H20,-3)</f>
        <v>1942000</v>
      </c>
    </row>
    <row r="21" spans="1:11" x14ac:dyDescent="0.2">
      <c r="A21" s="428">
        <f t="shared" si="0"/>
        <v>13</v>
      </c>
      <c r="B21" s="428">
        <v>29</v>
      </c>
      <c r="D21" s="51">
        <v>14601000</v>
      </c>
      <c r="E21" s="113"/>
      <c r="F21" s="32"/>
      <c r="G21" s="163">
        <f>G10</f>
        <v>0</v>
      </c>
      <c r="H21" s="163">
        <f>H10</f>
        <v>2.9560000000000003E-3</v>
      </c>
      <c r="I21" s="32"/>
      <c r="J21" s="346">
        <f>ROUND(D21*G21,-3)</f>
        <v>0</v>
      </c>
      <c r="K21" s="346">
        <f>ROUND(D21*H21,-3)</f>
        <v>43000</v>
      </c>
    </row>
    <row r="22" spans="1:11" x14ac:dyDescent="0.2">
      <c r="A22" s="428">
        <f t="shared" si="0"/>
        <v>14</v>
      </c>
      <c r="B22" s="428"/>
      <c r="C22" s="139" t="s">
        <v>66</v>
      </c>
      <c r="D22" s="134">
        <f>SUM(D13:D21)</f>
        <v>7202974000</v>
      </c>
      <c r="E22" s="134">
        <f>SUM(E13:E21)</f>
        <v>4088599</v>
      </c>
      <c r="F22" s="32"/>
      <c r="G22" s="54"/>
      <c r="H22" s="163"/>
      <c r="I22" s="32"/>
      <c r="J22" s="135">
        <f>SUM(J13:J21)</f>
        <v>0</v>
      </c>
      <c r="K22" s="135">
        <f>SUM(K13:K21)</f>
        <v>21781000</v>
      </c>
    </row>
    <row r="23" spans="1:11" x14ac:dyDescent="0.2">
      <c r="A23" s="428">
        <f t="shared" si="0"/>
        <v>15</v>
      </c>
      <c r="B23" s="428"/>
      <c r="D23" s="113"/>
      <c r="E23" s="113"/>
      <c r="F23" s="32"/>
      <c r="G23" s="54"/>
      <c r="H23" s="163"/>
      <c r="I23" s="32"/>
      <c r="J23" s="346"/>
      <c r="K23" s="346"/>
    </row>
    <row r="24" spans="1:11" x14ac:dyDescent="0.2">
      <c r="A24" s="428">
        <f t="shared" si="0"/>
        <v>16</v>
      </c>
      <c r="B24" s="428">
        <v>10</v>
      </c>
      <c r="D24" s="51">
        <v>31788000</v>
      </c>
      <c r="E24" s="113"/>
      <c r="F24" s="32"/>
      <c r="G24" s="54">
        <v>0</v>
      </c>
      <c r="H24" s="54">
        <f>'Summary of Rates'!E28</f>
        <v>1.7290000000000003E-3</v>
      </c>
      <c r="I24" s="32"/>
      <c r="J24" s="346">
        <f>ROUND(D24*G24,-3)</f>
        <v>0</v>
      </c>
      <c r="K24" s="346">
        <f>ROUND(D24*H24,-3)</f>
        <v>55000</v>
      </c>
    </row>
    <row r="25" spans="1:11" x14ac:dyDescent="0.2">
      <c r="A25" s="428">
        <f t="shared" si="0"/>
        <v>17</v>
      </c>
      <c r="B25" s="428">
        <v>31</v>
      </c>
      <c r="D25" s="51">
        <v>1247605000</v>
      </c>
      <c r="E25" s="113"/>
      <c r="F25" s="32"/>
      <c r="G25" s="163">
        <f>G24</f>
        <v>0</v>
      </c>
      <c r="H25" s="163">
        <f>H24</f>
        <v>1.7290000000000003E-3</v>
      </c>
      <c r="I25" s="32"/>
      <c r="J25" s="346">
        <f>ROUND(D25*G25,-3)</f>
        <v>0</v>
      </c>
      <c r="K25" s="346">
        <f>ROUND(D25*H25,-3)</f>
        <v>2157000</v>
      </c>
    </row>
    <row r="26" spans="1:11" x14ac:dyDescent="0.2">
      <c r="A26" s="428">
        <f t="shared" si="0"/>
        <v>18</v>
      </c>
      <c r="B26" s="428">
        <v>10</v>
      </c>
      <c r="D26" s="38"/>
      <c r="E26" s="51">
        <v>72814</v>
      </c>
      <c r="F26" s="32"/>
      <c r="G26" s="239">
        <v>0</v>
      </c>
      <c r="H26" s="239">
        <f>'Summary of Rates'!E27</f>
        <v>0.4</v>
      </c>
      <c r="I26" s="32"/>
      <c r="J26" s="346">
        <f>ROUND(E26*G26,-3)</f>
        <v>0</v>
      </c>
      <c r="K26" s="346">
        <f>ROUND(E26*H26,-3)</f>
        <v>29000</v>
      </c>
    </row>
    <row r="27" spans="1:11" x14ac:dyDescent="0.2">
      <c r="A27" s="428">
        <f t="shared" si="0"/>
        <v>19</v>
      </c>
      <c r="B27" s="428">
        <v>31</v>
      </c>
      <c r="D27" s="38"/>
      <c r="E27" s="51">
        <v>3092980</v>
      </c>
      <c r="F27" s="32"/>
      <c r="G27" s="100">
        <f>+G26</f>
        <v>0</v>
      </c>
      <c r="H27" s="100">
        <f>+H26</f>
        <v>0.4</v>
      </c>
      <c r="I27" s="32"/>
      <c r="J27" s="346">
        <f>ROUND(E27*G27,-3)</f>
        <v>0</v>
      </c>
      <c r="K27" s="346">
        <f>ROUND(E27*H27,-3)</f>
        <v>1237000</v>
      </c>
    </row>
    <row r="28" spans="1:11" x14ac:dyDescent="0.2">
      <c r="A28" s="428">
        <f t="shared" si="0"/>
        <v>20</v>
      </c>
      <c r="B28" s="428">
        <v>35</v>
      </c>
      <c r="D28" s="51">
        <v>4334000</v>
      </c>
      <c r="E28" s="113"/>
      <c r="F28" s="32"/>
      <c r="G28" s="163">
        <f>G10</f>
        <v>0</v>
      </c>
      <c r="H28" s="163">
        <f>H10</f>
        <v>2.9560000000000003E-3</v>
      </c>
      <c r="I28" s="32"/>
      <c r="J28" s="346">
        <f>ROUND(D28*G28,-3)</f>
        <v>0</v>
      </c>
      <c r="K28" s="346">
        <f>ROUND(D28*H28,-3)</f>
        <v>13000</v>
      </c>
    </row>
    <row r="29" spans="1:11" x14ac:dyDescent="0.2">
      <c r="A29" s="428">
        <f t="shared" si="0"/>
        <v>21</v>
      </c>
      <c r="B29" s="428">
        <v>43</v>
      </c>
      <c r="D29" s="51">
        <v>110092000</v>
      </c>
      <c r="E29" s="113"/>
      <c r="F29" s="32"/>
      <c r="G29" s="163">
        <f>G10</f>
        <v>0</v>
      </c>
      <c r="H29" s="163">
        <f>H10</f>
        <v>2.9560000000000003E-3</v>
      </c>
      <c r="I29" s="32"/>
      <c r="J29" s="346">
        <f>ROUND(D29*G29,-3)</f>
        <v>0</v>
      </c>
      <c r="K29" s="346">
        <f>ROUND(D29*H29,-3)</f>
        <v>325000</v>
      </c>
    </row>
    <row r="30" spans="1:11" x14ac:dyDescent="0.2">
      <c r="A30" s="428">
        <f t="shared" si="0"/>
        <v>22</v>
      </c>
      <c r="B30" s="428"/>
      <c r="C30" s="338" t="s">
        <v>67</v>
      </c>
      <c r="D30" s="134">
        <f>SUM(D24:D29)</f>
        <v>1393819000</v>
      </c>
      <c r="E30" s="134">
        <f>SUM(E26:E29)</f>
        <v>3165794</v>
      </c>
      <c r="F30" s="32"/>
      <c r="G30" s="54"/>
      <c r="H30" s="163"/>
      <c r="I30" s="32"/>
      <c r="J30" s="135">
        <f>SUM(J24:J29)</f>
        <v>0</v>
      </c>
      <c r="K30" s="135">
        <f>SUM(K24:K29)</f>
        <v>3816000</v>
      </c>
    </row>
    <row r="31" spans="1:11" x14ac:dyDescent="0.2">
      <c r="A31" s="428">
        <f t="shared" si="0"/>
        <v>23</v>
      </c>
      <c r="B31" s="428"/>
      <c r="D31" s="113"/>
      <c r="E31" s="113"/>
      <c r="F31" s="32"/>
      <c r="G31" s="54"/>
      <c r="H31" s="163"/>
      <c r="I31" s="32"/>
      <c r="J31" s="346"/>
      <c r="K31" s="346"/>
    </row>
    <row r="32" spans="1:11" x14ac:dyDescent="0.2">
      <c r="A32" s="428">
        <f t="shared" si="0"/>
        <v>24</v>
      </c>
      <c r="B32" s="428" t="s">
        <v>349</v>
      </c>
      <c r="C32" s="338" t="s">
        <v>364</v>
      </c>
      <c r="D32" s="191">
        <v>480416000</v>
      </c>
      <c r="E32" s="113"/>
      <c r="F32" s="32"/>
      <c r="G32" s="18">
        <v>0</v>
      </c>
      <c r="H32" s="18">
        <f>'Summary of Rates'!E20</f>
        <v>6.2799999999999998E-4</v>
      </c>
      <c r="I32" s="32"/>
      <c r="J32" s="346">
        <f t="shared" ref="J32" si="3">ROUND(D32*G32,-3)</f>
        <v>0</v>
      </c>
      <c r="K32" s="346">
        <f>ROUND(D32*H32,-3)</f>
        <v>302000</v>
      </c>
    </row>
    <row r="33" spans="1:11" x14ac:dyDescent="0.2">
      <c r="A33" s="428">
        <f t="shared" si="0"/>
        <v>25</v>
      </c>
      <c r="B33" s="428"/>
      <c r="D33" s="113"/>
      <c r="E33" s="113"/>
      <c r="F33" s="32"/>
      <c r="G33" s="165"/>
      <c r="H33" s="165"/>
      <c r="I33" s="32"/>
      <c r="J33" s="346"/>
      <c r="K33" s="346"/>
    </row>
    <row r="34" spans="1:11" ht="12" thickBot="1" x14ac:dyDescent="0.25">
      <c r="A34" s="428">
        <f t="shared" si="0"/>
        <v>26</v>
      </c>
      <c r="B34" s="428"/>
      <c r="C34" s="139" t="s">
        <v>282</v>
      </c>
      <c r="D34" s="136">
        <f>SUM(D11,D22,D30,D32)</f>
        <v>19916708000</v>
      </c>
      <c r="E34" s="136">
        <f>SUM(E11,E22,E30,E32)</f>
        <v>7254393</v>
      </c>
      <c r="F34" s="32"/>
      <c r="G34" s="165"/>
      <c r="H34" s="165"/>
      <c r="I34" s="32"/>
      <c r="J34" s="313">
        <f>SUM(J11,J22,J30,J32)</f>
        <v>0</v>
      </c>
      <c r="K34" s="313">
        <f>SUM(K11,K22,K30,K32)</f>
        <v>21388000</v>
      </c>
    </row>
    <row r="35" spans="1:11" ht="12" thickTop="1" x14ac:dyDescent="0.2">
      <c r="A35" s="428">
        <f t="shared" si="0"/>
        <v>27</v>
      </c>
      <c r="F35" s="32"/>
      <c r="I35" s="32"/>
    </row>
    <row r="36" spans="1:11" x14ac:dyDescent="0.2">
      <c r="A36" s="428"/>
      <c r="F36" s="32"/>
      <c r="I36" s="32"/>
      <c r="K36" s="346"/>
    </row>
    <row r="37" spans="1:11" x14ac:dyDescent="0.2">
      <c r="A37" s="428"/>
      <c r="F37" s="32"/>
      <c r="I37" s="32"/>
    </row>
  </sheetData>
  <mergeCells count="6">
    <mergeCell ref="A6:K6"/>
    <mergeCell ref="A1:K1"/>
    <mergeCell ref="A2:K2"/>
    <mergeCell ref="A3:K3"/>
    <mergeCell ref="A5:K5"/>
    <mergeCell ref="A4:K4"/>
  </mergeCells>
  <printOptions horizontalCentered="1"/>
  <pageMargins left="0.45" right="0.45" top="0.75" bottom="0.75" header="0.3" footer="0.3"/>
  <pageSetup scale="96" orientation="landscape" blackAndWhite="1" r:id="rId1"/>
  <headerFooter>
    <oddFooter>&amp;R&amp;F
&amp;A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6" tint="0.59999389629810485"/>
    <pageSetUpPr fitToPage="1"/>
  </sheetPr>
  <dimension ref="A1:S82"/>
  <sheetViews>
    <sheetView zoomScaleNormal="100" workbookViewId="0">
      <selection activeCell="F39" sqref="F39"/>
    </sheetView>
  </sheetViews>
  <sheetFormatPr defaultColWidth="9.140625" defaultRowHeight="11.25" x14ac:dyDescent="0.2"/>
  <cols>
    <col min="1" max="1" width="18.7109375" style="33" customWidth="1"/>
    <col min="2" max="2" width="7.85546875" style="33" bestFit="1" customWidth="1"/>
    <col min="3" max="3" width="12.85546875" style="33" bestFit="1" customWidth="1"/>
    <col min="4" max="4" width="10.42578125" style="33" customWidth="1"/>
    <col min="5" max="6" width="10" style="33" bestFit="1" customWidth="1"/>
    <col min="7" max="10" width="9.140625" style="33" customWidth="1"/>
    <col min="11" max="11" width="9.140625" style="33" bestFit="1" customWidth="1"/>
    <col min="12" max="12" width="8.140625" style="33" bestFit="1" customWidth="1"/>
    <col min="13" max="13" width="7.42578125" style="33" bestFit="1" customWidth="1"/>
    <col min="14" max="14" width="10.28515625" style="33" bestFit="1" customWidth="1"/>
    <col min="15" max="15" width="9" style="33" customWidth="1"/>
    <col min="16" max="16" width="8.28515625" style="33" customWidth="1"/>
    <col min="17" max="17" width="10.42578125" style="33" bestFit="1" customWidth="1"/>
    <col min="18" max="18" width="9.7109375" style="33" bestFit="1" customWidth="1"/>
    <col min="19" max="19" width="9.5703125" style="33" customWidth="1"/>
    <col min="20" max="16384" width="9.140625" style="33"/>
  </cols>
  <sheetData>
    <row r="1" spans="1:19" x14ac:dyDescent="0.2">
      <c r="A1" s="608" t="s">
        <v>0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</row>
    <row r="2" spans="1:19" x14ac:dyDescent="0.2">
      <c r="A2" s="609" t="str">
        <f>'Delivery Rate Change Calc'!A2:G2</f>
        <v>2021 Electric Decoupling Filing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</row>
    <row r="3" spans="1:19" x14ac:dyDescent="0.2">
      <c r="A3" s="608" t="s">
        <v>263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</row>
    <row r="4" spans="1:19" x14ac:dyDescent="0.2">
      <c r="A4" s="609" t="str">
        <f>'Delivery Rate Change Calc'!A4:G4</f>
        <v>Proposed Effective May 1, 2021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</row>
    <row r="6" spans="1:19" s="337" customFormat="1" ht="12" thickBot="1" x14ac:dyDescent="0.25"/>
    <row r="7" spans="1:19" s="337" customFormat="1" x14ac:dyDescent="0.2">
      <c r="A7" s="455"/>
      <c r="B7" s="456"/>
      <c r="C7" s="614" t="s">
        <v>452</v>
      </c>
      <c r="D7" s="615"/>
      <c r="E7" s="615"/>
      <c r="F7" s="616"/>
      <c r="G7" s="614" t="s">
        <v>453</v>
      </c>
      <c r="H7" s="615"/>
      <c r="I7" s="615"/>
      <c r="J7" s="616"/>
      <c r="K7" s="478" t="s">
        <v>461</v>
      </c>
      <c r="L7" s="479" t="s">
        <v>461</v>
      </c>
    </row>
    <row r="8" spans="1:19" s="337" customFormat="1" ht="33.75" x14ac:dyDescent="0.2">
      <c r="A8" s="457" t="s">
        <v>106</v>
      </c>
      <c r="B8" s="436" t="s">
        <v>102</v>
      </c>
      <c r="C8" s="471" t="s">
        <v>454</v>
      </c>
      <c r="D8" s="464" t="s">
        <v>455</v>
      </c>
      <c r="E8" s="464" t="s">
        <v>456</v>
      </c>
      <c r="F8" s="465" t="s">
        <v>457</v>
      </c>
      <c r="G8" s="471" t="s">
        <v>454</v>
      </c>
      <c r="H8" s="464" t="s">
        <v>455</v>
      </c>
      <c r="I8" s="464" t="s">
        <v>456</v>
      </c>
      <c r="J8" s="465" t="s">
        <v>457</v>
      </c>
      <c r="K8" s="480" t="s">
        <v>107</v>
      </c>
      <c r="L8" s="481" t="s">
        <v>108</v>
      </c>
    </row>
    <row r="9" spans="1:19" s="337" customFormat="1" x14ac:dyDescent="0.2">
      <c r="A9" s="279" t="s">
        <v>109</v>
      </c>
      <c r="B9" s="140">
        <f t="shared" ref="B9:B20" si="0">ROUND(+E68,0)</f>
        <v>1166</v>
      </c>
      <c r="C9" s="472">
        <f>ROUND(+$E$30,2)</f>
        <v>7.49</v>
      </c>
      <c r="D9" s="458">
        <f>ROUND(IF($B9&gt;600,600*$E$62,$B9*$E$41),2)</f>
        <v>54.97</v>
      </c>
      <c r="E9" s="458">
        <f>ROUND(IF($B9&gt;600,($B9-600)*$E$63,0),2)</f>
        <v>63.29</v>
      </c>
      <c r="F9" s="466">
        <f t="shared" ref="F9:F20" si="1">SUM(C9:E9)</f>
        <v>125.75</v>
      </c>
      <c r="G9" s="472">
        <f>ROUND(+$F$30,2)</f>
        <v>7.49</v>
      </c>
      <c r="H9" s="458">
        <f>ROUND(IF($B9&gt;600,600*$F$62,$B9*$F$41),2)</f>
        <v>54.72</v>
      </c>
      <c r="I9" s="458">
        <f>ROUND(IF($B9&gt;600,($B9-600)*$F$63,0),2)</f>
        <v>63.06</v>
      </c>
      <c r="J9" s="466">
        <f t="shared" ref="J9:J20" si="2">SUM(G9:I9)</f>
        <v>125.27000000000001</v>
      </c>
      <c r="K9" s="482">
        <f t="shared" ref="K9:K20" si="3">+J9-F9</f>
        <v>-0.47999999999998977</v>
      </c>
      <c r="L9" s="483">
        <f t="shared" ref="L9:L20" si="4">+K9/F9</f>
        <v>-3.8170974155068769E-3</v>
      </c>
    </row>
    <row r="10" spans="1:19" s="337" customFormat="1" x14ac:dyDescent="0.2">
      <c r="A10" s="279" t="s">
        <v>110</v>
      </c>
      <c r="B10" s="140">
        <f t="shared" si="0"/>
        <v>952</v>
      </c>
      <c r="C10" s="472">
        <f t="shared" ref="C10:C20" si="5">ROUND(+$E$30,2)</f>
        <v>7.49</v>
      </c>
      <c r="D10" s="458">
        <f t="shared" ref="D10:D20" si="6">ROUND(IF($B10&gt;600,600*$E$62,$B10*$E$41),2)</f>
        <v>54.97</v>
      </c>
      <c r="E10" s="458">
        <f t="shared" ref="E10:E20" si="7">ROUND(IF($B10&gt;600,($B10-600)*$E$63,0),2)</f>
        <v>39.36</v>
      </c>
      <c r="F10" s="466">
        <f t="shared" si="1"/>
        <v>101.82</v>
      </c>
      <c r="G10" s="472">
        <f t="shared" ref="G10:G20" si="8">ROUND(+$F$30,2)</f>
        <v>7.49</v>
      </c>
      <c r="H10" s="458">
        <f t="shared" ref="H10:H20" si="9">ROUND(IF($B10&gt;600,600*$F$62,$B10*$F$41),2)</f>
        <v>54.72</v>
      </c>
      <c r="I10" s="458">
        <f t="shared" ref="I10:I20" si="10">ROUND(IF($B10&gt;600,($B10-600)*$F$63,0),2)</f>
        <v>39.22</v>
      </c>
      <c r="J10" s="466">
        <f t="shared" si="2"/>
        <v>101.43</v>
      </c>
      <c r="K10" s="482">
        <f t="shared" si="3"/>
        <v>-0.38999999999998636</v>
      </c>
      <c r="L10" s="483">
        <f t="shared" si="4"/>
        <v>-3.8302887448437082E-3</v>
      </c>
    </row>
    <row r="11" spans="1:19" s="337" customFormat="1" x14ac:dyDescent="0.2">
      <c r="A11" s="279" t="s">
        <v>111</v>
      </c>
      <c r="B11" s="140">
        <f t="shared" si="0"/>
        <v>991</v>
      </c>
      <c r="C11" s="472">
        <f t="shared" si="5"/>
        <v>7.49</v>
      </c>
      <c r="D11" s="458">
        <f t="shared" si="6"/>
        <v>54.97</v>
      </c>
      <c r="E11" s="458">
        <f t="shared" si="7"/>
        <v>43.72</v>
      </c>
      <c r="F11" s="466">
        <f t="shared" si="1"/>
        <v>106.18</v>
      </c>
      <c r="G11" s="472">
        <f t="shared" si="8"/>
        <v>7.49</v>
      </c>
      <c r="H11" s="458">
        <f t="shared" si="9"/>
        <v>54.72</v>
      </c>
      <c r="I11" s="458">
        <f t="shared" si="10"/>
        <v>43.56</v>
      </c>
      <c r="J11" s="466">
        <f t="shared" si="2"/>
        <v>105.77000000000001</v>
      </c>
      <c r="K11" s="482">
        <f t="shared" si="3"/>
        <v>-0.40999999999999659</v>
      </c>
      <c r="L11" s="483">
        <f t="shared" si="4"/>
        <v>-3.8613674891693028E-3</v>
      </c>
    </row>
    <row r="12" spans="1:19" s="337" customFormat="1" x14ac:dyDescent="0.2">
      <c r="A12" s="279" t="s">
        <v>112</v>
      </c>
      <c r="B12" s="140">
        <f t="shared" si="0"/>
        <v>796</v>
      </c>
      <c r="C12" s="472">
        <f t="shared" si="5"/>
        <v>7.49</v>
      </c>
      <c r="D12" s="458">
        <f t="shared" si="6"/>
        <v>54.97</v>
      </c>
      <c r="E12" s="458">
        <f t="shared" si="7"/>
        <v>21.92</v>
      </c>
      <c r="F12" s="466">
        <f t="shared" si="1"/>
        <v>84.38</v>
      </c>
      <c r="G12" s="472">
        <f t="shared" si="8"/>
        <v>7.49</v>
      </c>
      <c r="H12" s="458">
        <f t="shared" si="9"/>
        <v>54.72</v>
      </c>
      <c r="I12" s="458">
        <f t="shared" si="10"/>
        <v>21.84</v>
      </c>
      <c r="J12" s="466">
        <f t="shared" si="2"/>
        <v>84.05</v>
      </c>
      <c r="K12" s="482">
        <f t="shared" si="3"/>
        <v>-0.32999999999999829</v>
      </c>
      <c r="L12" s="483">
        <f t="shared" si="4"/>
        <v>-3.9108793552974442E-3</v>
      </c>
    </row>
    <row r="13" spans="1:19" s="337" customFormat="1" x14ac:dyDescent="0.2">
      <c r="A13" s="279" t="s">
        <v>113</v>
      </c>
      <c r="B13" s="140">
        <f t="shared" si="0"/>
        <v>740</v>
      </c>
      <c r="C13" s="472">
        <f t="shared" si="5"/>
        <v>7.49</v>
      </c>
      <c r="D13" s="458">
        <f t="shared" si="6"/>
        <v>54.97</v>
      </c>
      <c r="E13" s="458">
        <f t="shared" si="7"/>
        <v>15.66</v>
      </c>
      <c r="F13" s="466">
        <f t="shared" si="1"/>
        <v>78.12</v>
      </c>
      <c r="G13" s="472">
        <f t="shared" si="8"/>
        <v>7.49</v>
      </c>
      <c r="H13" s="458">
        <f t="shared" si="9"/>
        <v>54.72</v>
      </c>
      <c r="I13" s="458">
        <f t="shared" si="10"/>
        <v>15.6</v>
      </c>
      <c r="J13" s="466">
        <f t="shared" si="2"/>
        <v>77.81</v>
      </c>
      <c r="K13" s="482">
        <f t="shared" si="3"/>
        <v>-0.31000000000000227</v>
      </c>
      <c r="L13" s="483">
        <f t="shared" si="4"/>
        <v>-3.9682539682539975E-3</v>
      </c>
    </row>
    <row r="14" spans="1:19" s="337" customFormat="1" x14ac:dyDescent="0.2">
      <c r="A14" s="279" t="s">
        <v>114</v>
      </c>
      <c r="B14" s="140">
        <f t="shared" si="0"/>
        <v>670</v>
      </c>
      <c r="C14" s="472">
        <f t="shared" si="5"/>
        <v>7.49</v>
      </c>
      <c r="D14" s="458">
        <f t="shared" si="6"/>
        <v>54.97</v>
      </c>
      <c r="E14" s="458">
        <f t="shared" si="7"/>
        <v>7.83</v>
      </c>
      <c r="F14" s="466">
        <f t="shared" si="1"/>
        <v>70.290000000000006</v>
      </c>
      <c r="G14" s="472">
        <f t="shared" si="8"/>
        <v>7.49</v>
      </c>
      <c r="H14" s="458">
        <f t="shared" si="9"/>
        <v>54.72</v>
      </c>
      <c r="I14" s="458">
        <f t="shared" si="10"/>
        <v>7.8</v>
      </c>
      <c r="J14" s="466">
        <f t="shared" si="2"/>
        <v>70.010000000000005</v>
      </c>
      <c r="K14" s="482">
        <f t="shared" si="3"/>
        <v>-0.28000000000000114</v>
      </c>
      <c r="L14" s="483">
        <f t="shared" si="4"/>
        <v>-3.9834969412434361E-3</v>
      </c>
    </row>
    <row r="15" spans="1:19" s="337" customFormat="1" x14ac:dyDescent="0.2">
      <c r="A15" s="279" t="s">
        <v>115</v>
      </c>
      <c r="B15" s="140">
        <f t="shared" si="0"/>
        <v>665</v>
      </c>
      <c r="C15" s="472">
        <f t="shared" si="5"/>
        <v>7.49</v>
      </c>
      <c r="D15" s="458">
        <f t="shared" si="6"/>
        <v>54.97</v>
      </c>
      <c r="E15" s="458">
        <f t="shared" si="7"/>
        <v>7.27</v>
      </c>
      <c r="F15" s="466">
        <f t="shared" si="1"/>
        <v>69.73</v>
      </c>
      <c r="G15" s="472">
        <f t="shared" si="8"/>
        <v>7.49</v>
      </c>
      <c r="H15" s="458">
        <f t="shared" si="9"/>
        <v>54.72</v>
      </c>
      <c r="I15" s="458">
        <f t="shared" si="10"/>
        <v>7.24</v>
      </c>
      <c r="J15" s="466">
        <f t="shared" si="2"/>
        <v>69.45</v>
      </c>
      <c r="K15" s="482">
        <f t="shared" si="3"/>
        <v>-0.28000000000000114</v>
      </c>
      <c r="L15" s="483">
        <f t="shared" si="4"/>
        <v>-4.0154883120608218E-3</v>
      </c>
    </row>
    <row r="16" spans="1:19" s="337" customFormat="1" x14ac:dyDescent="0.2">
      <c r="A16" s="279" t="s">
        <v>116</v>
      </c>
      <c r="B16" s="140">
        <f t="shared" si="0"/>
        <v>678</v>
      </c>
      <c r="C16" s="472">
        <f t="shared" si="5"/>
        <v>7.49</v>
      </c>
      <c r="D16" s="458">
        <f t="shared" si="6"/>
        <v>54.97</v>
      </c>
      <c r="E16" s="458">
        <f t="shared" si="7"/>
        <v>8.7200000000000006</v>
      </c>
      <c r="F16" s="466">
        <f t="shared" si="1"/>
        <v>71.180000000000007</v>
      </c>
      <c r="G16" s="472">
        <f t="shared" si="8"/>
        <v>7.49</v>
      </c>
      <c r="H16" s="458">
        <f t="shared" si="9"/>
        <v>54.72</v>
      </c>
      <c r="I16" s="458">
        <f t="shared" si="10"/>
        <v>8.69</v>
      </c>
      <c r="J16" s="466">
        <f t="shared" si="2"/>
        <v>70.900000000000006</v>
      </c>
      <c r="K16" s="482">
        <f t="shared" si="3"/>
        <v>-0.28000000000000114</v>
      </c>
      <c r="L16" s="483">
        <f t="shared" si="4"/>
        <v>-3.9336892385501698E-3</v>
      </c>
    </row>
    <row r="17" spans="1:12" s="337" customFormat="1" x14ac:dyDescent="0.2">
      <c r="A17" s="279" t="s">
        <v>117</v>
      </c>
      <c r="B17" s="140">
        <f t="shared" si="0"/>
        <v>623</v>
      </c>
      <c r="C17" s="472">
        <f t="shared" si="5"/>
        <v>7.49</v>
      </c>
      <c r="D17" s="458">
        <f t="shared" si="6"/>
        <v>54.97</v>
      </c>
      <c r="E17" s="458">
        <f t="shared" si="7"/>
        <v>2.57</v>
      </c>
      <c r="F17" s="466">
        <f t="shared" si="1"/>
        <v>65.03</v>
      </c>
      <c r="G17" s="472">
        <f t="shared" si="8"/>
        <v>7.49</v>
      </c>
      <c r="H17" s="458">
        <f t="shared" si="9"/>
        <v>54.72</v>
      </c>
      <c r="I17" s="458">
        <f t="shared" si="10"/>
        <v>2.56</v>
      </c>
      <c r="J17" s="466">
        <f t="shared" si="2"/>
        <v>64.77</v>
      </c>
      <c r="K17" s="482">
        <f t="shared" si="3"/>
        <v>-0.26000000000000512</v>
      </c>
      <c r="L17" s="483">
        <f t="shared" si="4"/>
        <v>-3.9981546978318482E-3</v>
      </c>
    </row>
    <row r="18" spans="1:12" s="337" customFormat="1" x14ac:dyDescent="0.2">
      <c r="A18" s="279" t="s">
        <v>118</v>
      </c>
      <c r="B18" s="140">
        <f t="shared" si="0"/>
        <v>805</v>
      </c>
      <c r="C18" s="472">
        <f t="shared" si="5"/>
        <v>7.49</v>
      </c>
      <c r="D18" s="458">
        <f t="shared" si="6"/>
        <v>54.97</v>
      </c>
      <c r="E18" s="458">
        <f t="shared" si="7"/>
        <v>22.92</v>
      </c>
      <c r="F18" s="466">
        <f t="shared" si="1"/>
        <v>85.38</v>
      </c>
      <c r="G18" s="472">
        <f t="shared" si="8"/>
        <v>7.49</v>
      </c>
      <c r="H18" s="458">
        <f t="shared" si="9"/>
        <v>54.72</v>
      </c>
      <c r="I18" s="458">
        <f t="shared" si="10"/>
        <v>22.84</v>
      </c>
      <c r="J18" s="466">
        <f t="shared" si="2"/>
        <v>85.05</v>
      </c>
      <c r="K18" s="482">
        <f t="shared" si="3"/>
        <v>-0.32999999999999829</v>
      </c>
      <c r="L18" s="483">
        <f t="shared" si="4"/>
        <v>-3.8650737877722924E-3</v>
      </c>
    </row>
    <row r="19" spans="1:12" s="337" customFormat="1" x14ac:dyDescent="0.2">
      <c r="A19" s="279" t="s">
        <v>119</v>
      </c>
      <c r="B19" s="140">
        <f t="shared" si="0"/>
        <v>1022</v>
      </c>
      <c r="C19" s="472">
        <f t="shared" si="5"/>
        <v>7.49</v>
      </c>
      <c r="D19" s="458">
        <f t="shared" si="6"/>
        <v>54.97</v>
      </c>
      <c r="E19" s="458">
        <f t="shared" si="7"/>
        <v>47.19</v>
      </c>
      <c r="F19" s="466">
        <f t="shared" si="1"/>
        <v>109.65</v>
      </c>
      <c r="G19" s="472">
        <f t="shared" si="8"/>
        <v>7.49</v>
      </c>
      <c r="H19" s="458">
        <f t="shared" si="9"/>
        <v>54.72</v>
      </c>
      <c r="I19" s="458">
        <f t="shared" si="10"/>
        <v>47.02</v>
      </c>
      <c r="J19" s="466">
        <f t="shared" si="2"/>
        <v>109.23</v>
      </c>
      <c r="K19" s="482">
        <f t="shared" si="3"/>
        <v>-0.42000000000000171</v>
      </c>
      <c r="L19" s="483">
        <f t="shared" si="4"/>
        <v>-3.8303693570451592E-3</v>
      </c>
    </row>
    <row r="20" spans="1:12" s="337" customFormat="1" x14ac:dyDescent="0.2">
      <c r="A20" s="279" t="s">
        <v>120</v>
      </c>
      <c r="B20" s="140">
        <f t="shared" si="0"/>
        <v>1163</v>
      </c>
      <c r="C20" s="472">
        <f t="shared" si="5"/>
        <v>7.49</v>
      </c>
      <c r="D20" s="458">
        <f t="shared" si="6"/>
        <v>54.97</v>
      </c>
      <c r="E20" s="458">
        <f t="shared" si="7"/>
        <v>62.96</v>
      </c>
      <c r="F20" s="466">
        <f t="shared" si="1"/>
        <v>125.42</v>
      </c>
      <c r="G20" s="472">
        <f t="shared" si="8"/>
        <v>7.49</v>
      </c>
      <c r="H20" s="458">
        <f t="shared" si="9"/>
        <v>54.72</v>
      </c>
      <c r="I20" s="458">
        <f t="shared" si="10"/>
        <v>62.72</v>
      </c>
      <c r="J20" s="466">
        <f t="shared" si="2"/>
        <v>124.93</v>
      </c>
      <c r="K20" s="482">
        <f t="shared" si="3"/>
        <v>-0.48999999999999488</v>
      </c>
      <c r="L20" s="483">
        <f t="shared" si="4"/>
        <v>-3.9068729070323308E-3</v>
      </c>
    </row>
    <row r="21" spans="1:12" s="337" customFormat="1" x14ac:dyDescent="0.2">
      <c r="A21" s="279"/>
      <c r="B21" s="351"/>
      <c r="C21" s="472"/>
      <c r="D21" s="351"/>
      <c r="E21" s="351"/>
      <c r="F21" s="467"/>
      <c r="G21" s="472"/>
      <c r="H21" s="351"/>
      <c r="I21" s="351"/>
      <c r="J21" s="467"/>
      <c r="K21" s="484"/>
      <c r="L21" s="483"/>
    </row>
    <row r="22" spans="1:12" s="337" customFormat="1" ht="12" thickBot="1" x14ac:dyDescent="0.25">
      <c r="A22" s="459" t="s">
        <v>121</v>
      </c>
      <c r="B22" s="137">
        <f t="shared" ref="B22:J22" si="11">SUM(B9:B21)</f>
        <v>10271</v>
      </c>
      <c r="C22" s="473">
        <f t="shared" si="11"/>
        <v>89.88</v>
      </c>
      <c r="D22" s="437">
        <f t="shared" si="11"/>
        <v>659.64000000000021</v>
      </c>
      <c r="E22" s="437">
        <f t="shared" si="11"/>
        <v>343.41</v>
      </c>
      <c r="F22" s="468">
        <f t="shared" si="11"/>
        <v>1092.93</v>
      </c>
      <c r="G22" s="473">
        <f t="shared" si="11"/>
        <v>89.88</v>
      </c>
      <c r="H22" s="437">
        <f t="shared" si="11"/>
        <v>656.64000000000021</v>
      </c>
      <c r="I22" s="437">
        <f t="shared" si="11"/>
        <v>342.15</v>
      </c>
      <c r="J22" s="468">
        <f t="shared" si="11"/>
        <v>1088.67</v>
      </c>
      <c r="K22" s="485">
        <f>+J22-F22</f>
        <v>-4.2599999999999909</v>
      </c>
      <c r="L22" s="486">
        <f>+K22/F22</f>
        <v>-3.897779363728684E-3</v>
      </c>
    </row>
    <row r="23" spans="1:12" s="337" customFormat="1" ht="12" thickTop="1" x14ac:dyDescent="0.2">
      <c r="A23" s="279"/>
      <c r="B23" s="351"/>
      <c r="C23" s="474"/>
      <c r="D23" s="351"/>
      <c r="E23" s="351"/>
      <c r="F23" s="467"/>
      <c r="G23" s="474"/>
      <c r="H23" s="351"/>
      <c r="I23" s="351"/>
      <c r="J23" s="467"/>
      <c r="K23" s="484"/>
      <c r="L23" s="483"/>
    </row>
    <row r="24" spans="1:12" s="337" customFormat="1" ht="12" thickBot="1" x14ac:dyDescent="0.25">
      <c r="A24" s="460" t="s">
        <v>458</v>
      </c>
      <c r="B24" s="136">
        <f>ROUND(AVERAGE(B9:B20),-2)</f>
        <v>900</v>
      </c>
      <c r="C24" s="475">
        <f>ROUND(+$E$30,2)</f>
        <v>7.49</v>
      </c>
      <c r="D24" s="138">
        <f t="shared" ref="D24:D25" si="12">ROUND(IF($B24&gt;600,600*$E$62,$B24*$E$41),2)</f>
        <v>54.97</v>
      </c>
      <c r="E24" s="138">
        <f t="shared" ref="E24:E25" si="13">ROUND(IF($B24&gt;600,($B24-600)*$E$63,0),2)</f>
        <v>33.549999999999997</v>
      </c>
      <c r="F24" s="469">
        <f>SUM(C24:E24)</f>
        <v>96.009999999999991</v>
      </c>
      <c r="G24" s="475">
        <f>ROUND(+$F$30,2)</f>
        <v>7.49</v>
      </c>
      <c r="H24" s="138">
        <f t="shared" ref="H24:H25" si="14">ROUND(IF($B24&gt;600,600*$F$62,$B24*$F$41),2)</f>
        <v>54.72</v>
      </c>
      <c r="I24" s="138">
        <f t="shared" ref="I24:I25" si="15">ROUND(IF($B24&gt;600,($B24-600)*$F$63,0),2)</f>
        <v>33.42</v>
      </c>
      <c r="J24" s="469">
        <f>SUM(G24:I24)</f>
        <v>95.63</v>
      </c>
      <c r="K24" s="487">
        <f>+J24-F24</f>
        <v>-0.37999999999999545</v>
      </c>
      <c r="L24" s="486">
        <f>+K24/F24</f>
        <v>-3.9579210498905896E-3</v>
      </c>
    </row>
    <row r="25" spans="1:12" s="337" customFormat="1" ht="12.75" thickTop="1" thickBot="1" x14ac:dyDescent="0.25">
      <c r="A25" s="461" t="s">
        <v>458</v>
      </c>
      <c r="B25" s="462">
        <v>1000</v>
      </c>
      <c r="C25" s="476">
        <f>ROUND(+$E$30,2)</f>
        <v>7.49</v>
      </c>
      <c r="D25" s="463">
        <f t="shared" si="12"/>
        <v>54.97</v>
      </c>
      <c r="E25" s="463">
        <f t="shared" si="13"/>
        <v>44.73</v>
      </c>
      <c r="F25" s="470">
        <f>SUM(C25:E25)</f>
        <v>107.19</v>
      </c>
      <c r="G25" s="476">
        <f>ROUND(+$F$30,2)</f>
        <v>7.49</v>
      </c>
      <c r="H25" s="463">
        <f t="shared" si="14"/>
        <v>54.72</v>
      </c>
      <c r="I25" s="463">
        <f t="shared" si="15"/>
        <v>44.56</v>
      </c>
      <c r="J25" s="470">
        <f>SUM(G25:I25)</f>
        <v>106.77000000000001</v>
      </c>
      <c r="K25" s="488">
        <f>+J25-F25</f>
        <v>-0.41999999999998749</v>
      </c>
      <c r="L25" s="489">
        <f>+K25/F25</f>
        <v>-3.918275958578109E-3</v>
      </c>
    </row>
    <row r="26" spans="1:12" s="337" customFormat="1" x14ac:dyDescent="0.2">
      <c r="A26" s="178"/>
      <c r="B26" s="140"/>
      <c r="C26" s="141"/>
      <c r="D26" s="141"/>
      <c r="E26" s="141"/>
      <c r="F26" s="141"/>
      <c r="G26" s="141"/>
      <c r="H26" s="141"/>
      <c r="I26" s="141"/>
      <c r="J26" s="141"/>
      <c r="K26" s="141"/>
      <c r="L26" s="477"/>
    </row>
    <row r="28" spans="1:12" ht="45" x14ac:dyDescent="0.2">
      <c r="A28" s="142" t="s">
        <v>268</v>
      </c>
      <c r="B28" s="143"/>
      <c r="C28" s="143"/>
      <c r="D28" s="143"/>
      <c r="E28" s="435" t="s">
        <v>593</v>
      </c>
      <c r="F28" s="438" t="s">
        <v>447</v>
      </c>
    </row>
    <row r="29" spans="1:12" x14ac:dyDescent="0.2">
      <c r="A29" s="618" t="s">
        <v>122</v>
      </c>
      <c r="B29" s="618"/>
      <c r="C29" s="618"/>
      <c r="D29" s="618"/>
      <c r="E29" s="144"/>
      <c r="F29" s="145"/>
    </row>
    <row r="30" spans="1:12" x14ac:dyDescent="0.2">
      <c r="A30" s="619" t="s">
        <v>269</v>
      </c>
      <c r="B30" s="619"/>
      <c r="C30" s="619"/>
      <c r="D30" s="619"/>
      <c r="E30" s="211">
        <v>7.49</v>
      </c>
      <c r="F30" s="146">
        <f>+E30</f>
        <v>7.49</v>
      </c>
      <c r="G30" s="337" t="s">
        <v>123</v>
      </c>
    </row>
    <row r="31" spans="1:12" ht="12" thickBot="1" x14ac:dyDescent="0.25">
      <c r="A31" s="617" t="s">
        <v>124</v>
      </c>
      <c r="B31" s="617"/>
      <c r="C31" s="617"/>
      <c r="D31" s="617"/>
      <c r="E31" s="148">
        <f>SUM(E30:E30)</f>
        <v>7.49</v>
      </c>
      <c r="F31" s="149">
        <f>SUM(F30:F30)</f>
        <v>7.49</v>
      </c>
      <c r="G31" s="337"/>
    </row>
    <row r="32" spans="1:12" ht="12" thickTop="1" x14ac:dyDescent="0.2">
      <c r="A32" s="618" t="s">
        <v>125</v>
      </c>
      <c r="B32" s="618"/>
      <c r="C32" s="618"/>
      <c r="D32" s="618"/>
      <c r="E32" s="215"/>
      <c r="F32" s="151"/>
      <c r="G32" s="337"/>
    </row>
    <row r="33" spans="1:9" x14ac:dyDescent="0.2">
      <c r="A33" s="619" t="s">
        <v>126</v>
      </c>
      <c r="B33" s="619"/>
      <c r="C33" s="619"/>
      <c r="D33" s="619"/>
      <c r="E33" s="325">
        <v>9.3071000000000001E-2</v>
      </c>
      <c r="F33" s="152">
        <f>+E33</f>
        <v>9.3071000000000001E-2</v>
      </c>
      <c r="G33" s="337" t="s">
        <v>127</v>
      </c>
    </row>
    <row r="34" spans="1:9" x14ac:dyDescent="0.2">
      <c r="A34" s="620" t="s">
        <v>128</v>
      </c>
      <c r="B34" s="620"/>
      <c r="C34" s="620"/>
      <c r="D34" s="620"/>
      <c r="E34" s="325">
        <v>1.0640000000000001E-3</v>
      </c>
      <c r="F34" s="152">
        <f t="shared" ref="F34:F37" si="16">+E34</f>
        <v>1.0640000000000001E-3</v>
      </c>
      <c r="G34" s="337" t="s">
        <v>127</v>
      </c>
    </row>
    <row r="35" spans="1:9" x14ac:dyDescent="0.2">
      <c r="A35" s="620" t="s">
        <v>129</v>
      </c>
      <c r="B35" s="620"/>
      <c r="C35" s="620"/>
      <c r="D35" s="620"/>
      <c r="E35" s="325">
        <v>3.209E-3</v>
      </c>
      <c r="F35" s="152">
        <f t="shared" si="16"/>
        <v>3.209E-3</v>
      </c>
      <c r="G35" s="338" t="s">
        <v>127</v>
      </c>
      <c r="H35" s="23"/>
      <c r="I35" s="23"/>
    </row>
    <row r="36" spans="1:9" x14ac:dyDescent="0.2">
      <c r="A36" s="429" t="s">
        <v>448</v>
      </c>
      <c r="B36" s="273"/>
      <c r="C36" s="273"/>
      <c r="D36" s="273"/>
      <c r="E36" s="325">
        <v>-3.016E-3</v>
      </c>
      <c r="F36" s="152">
        <f t="shared" si="16"/>
        <v>-3.016E-3</v>
      </c>
      <c r="G36" s="338"/>
      <c r="H36" s="23"/>
      <c r="I36" s="23"/>
    </row>
    <row r="37" spans="1:9" s="337" customFormat="1" x14ac:dyDescent="0.2">
      <c r="A37" s="619" t="s">
        <v>358</v>
      </c>
      <c r="B37" s="619"/>
      <c r="C37" s="619"/>
      <c r="D37" s="619"/>
      <c r="E37" s="325">
        <v>-6.0999999999999999E-5</v>
      </c>
      <c r="F37" s="152">
        <f t="shared" si="16"/>
        <v>-6.0999999999999999E-5</v>
      </c>
      <c r="G37" s="338"/>
      <c r="H37" s="338"/>
      <c r="I37" s="338"/>
    </row>
    <row r="38" spans="1:9" x14ac:dyDescent="0.2">
      <c r="A38" s="619" t="s">
        <v>449</v>
      </c>
      <c r="B38" s="619"/>
      <c r="C38" s="619"/>
      <c r="D38" s="619"/>
      <c r="E38" s="325">
        <v>-8.8400000000000002E-4</v>
      </c>
      <c r="F38" s="152">
        <f>+E38</f>
        <v>-8.8400000000000002E-4</v>
      </c>
      <c r="G38" s="338" t="s">
        <v>127</v>
      </c>
      <c r="H38" s="23"/>
      <c r="I38" s="23"/>
    </row>
    <row r="39" spans="1:9" x14ac:dyDescent="0.2">
      <c r="A39" s="621" t="s">
        <v>130</v>
      </c>
      <c r="B39" s="621"/>
      <c r="C39" s="621"/>
      <c r="D39" s="621"/>
      <c r="E39" s="434">
        <v>0</v>
      </c>
      <c r="F39" s="439">
        <f>'Summary of Rates'!E11</f>
        <v>-4.17E-4</v>
      </c>
      <c r="G39" s="338" t="s">
        <v>127</v>
      </c>
      <c r="H39" s="23"/>
      <c r="I39" s="23"/>
    </row>
    <row r="40" spans="1:9" s="337" customFormat="1" x14ac:dyDescent="0.2">
      <c r="A40" s="621" t="s">
        <v>450</v>
      </c>
      <c r="B40" s="621"/>
      <c r="C40" s="621"/>
      <c r="D40" s="621"/>
      <c r="E40" s="434">
        <v>3.1399999999999999E-4</v>
      </c>
      <c r="F40" s="440">
        <f t="shared" ref="F40" si="17">+E40</f>
        <v>3.1399999999999999E-4</v>
      </c>
      <c r="G40" s="338"/>
      <c r="H40" s="338"/>
      <c r="I40" s="338"/>
    </row>
    <row r="41" spans="1:9" ht="12" thickBot="1" x14ac:dyDescent="0.25">
      <c r="A41" s="617" t="s">
        <v>131</v>
      </c>
      <c r="B41" s="617"/>
      <c r="C41" s="617"/>
      <c r="D41" s="617"/>
      <c r="E41" s="153">
        <f>SUM(E33:E40)</f>
        <v>9.3696999999999989E-2</v>
      </c>
      <c r="F41" s="153">
        <f>SUM(F33:F40)</f>
        <v>9.3279999999999988E-2</v>
      </c>
      <c r="G41" s="338" t="s">
        <v>127</v>
      </c>
      <c r="H41" s="23"/>
      <c r="I41" s="23"/>
    </row>
    <row r="42" spans="1:9" ht="12" thickTop="1" x14ac:dyDescent="0.2">
      <c r="A42" s="618"/>
      <c r="B42" s="618"/>
      <c r="C42" s="618"/>
      <c r="D42" s="618"/>
      <c r="E42" s="155"/>
      <c r="F42" s="152"/>
      <c r="G42" s="337"/>
    </row>
    <row r="43" spans="1:9" x14ac:dyDescent="0.2">
      <c r="A43" s="618" t="s">
        <v>132</v>
      </c>
      <c r="B43" s="618"/>
      <c r="C43" s="618"/>
      <c r="D43" s="618"/>
      <c r="E43" s="325">
        <v>0.113277</v>
      </c>
      <c r="F43" s="152">
        <f>+E43</f>
        <v>0.113277</v>
      </c>
      <c r="G43" s="337" t="s">
        <v>127</v>
      </c>
    </row>
    <row r="44" spans="1:9" x14ac:dyDescent="0.2">
      <c r="A44" s="619" t="s">
        <v>128</v>
      </c>
      <c r="B44" s="619"/>
      <c r="C44" s="619"/>
      <c r="D44" s="619"/>
      <c r="E44" s="325">
        <v>1.0640000000000001E-3</v>
      </c>
      <c r="F44" s="152">
        <f t="shared" ref="F44:F48" si="18">+E44</f>
        <v>1.0640000000000001E-3</v>
      </c>
      <c r="G44" s="337" t="s">
        <v>127</v>
      </c>
    </row>
    <row r="45" spans="1:9" x14ac:dyDescent="0.2">
      <c r="A45" s="620" t="s">
        <v>129</v>
      </c>
      <c r="B45" s="620"/>
      <c r="C45" s="620"/>
      <c r="D45" s="620"/>
      <c r="E45" s="325">
        <v>3.209E-3</v>
      </c>
      <c r="F45" s="152">
        <f t="shared" si="18"/>
        <v>3.209E-3</v>
      </c>
      <c r="G45" s="337" t="s">
        <v>127</v>
      </c>
    </row>
    <row r="46" spans="1:9" x14ac:dyDescent="0.2">
      <c r="A46" s="429" t="s">
        <v>451</v>
      </c>
      <c r="B46" s="429"/>
      <c r="C46" s="429"/>
      <c r="D46" s="429"/>
      <c r="E46" s="325">
        <v>-3.016E-3</v>
      </c>
      <c r="F46" s="152">
        <f t="shared" si="18"/>
        <v>-3.016E-3</v>
      </c>
      <c r="G46" s="337"/>
    </row>
    <row r="47" spans="1:9" s="337" customFormat="1" x14ac:dyDescent="0.2">
      <c r="A47" s="429" t="s">
        <v>358</v>
      </c>
      <c r="B47" s="429"/>
      <c r="C47" s="429"/>
      <c r="D47" s="429"/>
      <c r="E47" s="325">
        <v>-6.0999999999999999E-5</v>
      </c>
      <c r="F47" s="152">
        <f t="shared" si="18"/>
        <v>-6.0999999999999999E-5</v>
      </c>
    </row>
    <row r="48" spans="1:9" s="337" customFormat="1" x14ac:dyDescent="0.2">
      <c r="A48" s="619" t="s">
        <v>449</v>
      </c>
      <c r="B48" s="619"/>
      <c r="C48" s="619"/>
      <c r="D48" s="619"/>
      <c r="E48" s="325">
        <v>-8.8400000000000002E-4</v>
      </c>
      <c r="F48" s="152">
        <f t="shared" si="18"/>
        <v>-8.8400000000000002E-4</v>
      </c>
    </row>
    <row r="49" spans="1:18" x14ac:dyDescent="0.2">
      <c r="A49" s="621" t="s">
        <v>130</v>
      </c>
      <c r="B49" s="621"/>
      <c r="C49" s="621"/>
      <c r="D49" s="621"/>
      <c r="E49" s="434">
        <v>0</v>
      </c>
      <c r="F49" s="440">
        <f>F39</f>
        <v>-4.17E-4</v>
      </c>
      <c r="G49" s="338" t="s">
        <v>127</v>
      </c>
      <c r="H49" s="23"/>
      <c r="I49" s="23"/>
    </row>
    <row r="50" spans="1:18" x14ac:dyDescent="0.2">
      <c r="A50" s="621" t="s">
        <v>450</v>
      </c>
      <c r="B50" s="621"/>
      <c r="C50" s="621"/>
      <c r="D50" s="621"/>
      <c r="E50" s="434">
        <v>3.1399999999999999E-4</v>
      </c>
      <c r="F50" s="440">
        <f>F40</f>
        <v>3.1399999999999999E-4</v>
      </c>
      <c r="G50" s="338" t="s">
        <v>127</v>
      </c>
      <c r="H50" s="23"/>
      <c r="I50" s="23"/>
    </row>
    <row r="51" spans="1:18" ht="12" thickBot="1" x14ac:dyDescent="0.25">
      <c r="A51" s="617" t="s">
        <v>133</v>
      </c>
      <c r="B51" s="617"/>
      <c r="C51" s="617"/>
      <c r="D51" s="617"/>
      <c r="E51" s="153">
        <f>SUM(E43:E50)</f>
        <v>0.11390299999999999</v>
      </c>
      <c r="F51" s="154">
        <f>SUM(F43:F50)</f>
        <v>0.11348599999999999</v>
      </c>
      <c r="G51" s="338" t="s">
        <v>127</v>
      </c>
      <c r="H51" s="23"/>
      <c r="I51" s="23"/>
    </row>
    <row r="52" spans="1:18" ht="12" thickTop="1" x14ac:dyDescent="0.2">
      <c r="A52" s="618"/>
      <c r="B52" s="618"/>
      <c r="C52" s="618"/>
      <c r="D52" s="618"/>
      <c r="E52" s="155"/>
      <c r="F52" s="152"/>
      <c r="G52" s="338"/>
      <c r="H52" s="23"/>
      <c r="I52" s="23"/>
    </row>
    <row r="53" spans="1:18" x14ac:dyDescent="0.2">
      <c r="A53" s="617" t="s">
        <v>138</v>
      </c>
      <c r="B53" s="617"/>
      <c r="C53" s="617"/>
      <c r="D53" s="617"/>
      <c r="E53" s="325">
        <v>-7.3861270000000001E-3</v>
      </c>
      <c r="F53" s="152">
        <f>+E53</f>
        <v>-7.3861270000000001E-3</v>
      </c>
      <c r="G53" s="338" t="s">
        <v>127</v>
      </c>
      <c r="H53" s="23"/>
      <c r="I53" s="23"/>
    </row>
    <row r="54" spans="1:18" x14ac:dyDescent="0.2">
      <c r="A54" s="618"/>
      <c r="B54" s="618"/>
      <c r="C54" s="618"/>
      <c r="D54" s="618"/>
      <c r="E54" s="325"/>
      <c r="F54" s="152"/>
      <c r="G54" s="337"/>
    </row>
    <row r="55" spans="1:18" x14ac:dyDescent="0.2">
      <c r="A55" s="618" t="s">
        <v>270</v>
      </c>
      <c r="B55" s="618"/>
      <c r="C55" s="618"/>
      <c r="D55" s="618"/>
      <c r="E55" s="325"/>
      <c r="F55" s="152"/>
      <c r="G55" s="337" t="s">
        <v>127</v>
      </c>
    </row>
    <row r="56" spans="1:18" x14ac:dyDescent="0.2">
      <c r="A56" s="619" t="s">
        <v>134</v>
      </c>
      <c r="B56" s="619"/>
      <c r="C56" s="619"/>
      <c r="D56" s="619"/>
      <c r="E56" s="325">
        <v>2.1350000000000002E-3</v>
      </c>
      <c r="F56" s="152">
        <f t="shared" ref="F56:F59" si="19">+E56</f>
        <v>2.1350000000000002E-3</v>
      </c>
      <c r="G56" s="337" t="s">
        <v>127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x14ac:dyDescent="0.2">
      <c r="A57" s="619" t="s">
        <v>135</v>
      </c>
      <c r="B57" s="619"/>
      <c r="C57" s="619"/>
      <c r="D57" s="619"/>
      <c r="E57" s="325">
        <v>-1.4400000000000001E-3</v>
      </c>
      <c r="F57" s="152">
        <f t="shared" si="19"/>
        <v>-1.4400000000000001E-3</v>
      </c>
      <c r="G57" s="338" t="s">
        <v>127</v>
      </c>
      <c r="H57" s="23"/>
      <c r="I57" s="23"/>
    </row>
    <row r="58" spans="1:18" x14ac:dyDescent="0.2">
      <c r="A58" s="619" t="s">
        <v>136</v>
      </c>
      <c r="B58" s="619"/>
      <c r="C58" s="619"/>
      <c r="D58" s="619"/>
      <c r="E58" s="325">
        <v>4.6589999999999999E-3</v>
      </c>
      <c r="F58" s="152">
        <f t="shared" si="19"/>
        <v>4.6589999999999999E-3</v>
      </c>
      <c r="G58" s="338" t="s">
        <v>127</v>
      </c>
      <c r="H58" s="23"/>
      <c r="I58" s="23"/>
      <c r="J58" s="104"/>
    </row>
    <row r="59" spans="1:18" x14ac:dyDescent="0.2">
      <c r="A59" s="619" t="s">
        <v>137</v>
      </c>
      <c r="B59" s="619"/>
      <c r="C59" s="619"/>
      <c r="D59" s="619"/>
      <c r="E59" s="325">
        <v>-4.3000000000000002E-5</v>
      </c>
      <c r="F59" s="152">
        <f t="shared" si="19"/>
        <v>-4.3000000000000002E-5</v>
      </c>
      <c r="G59" s="338" t="s">
        <v>127</v>
      </c>
      <c r="H59" s="23"/>
      <c r="I59" s="23"/>
    </row>
    <row r="60" spans="1:18" ht="12" thickBot="1" x14ac:dyDescent="0.25">
      <c r="A60" s="617" t="s">
        <v>271</v>
      </c>
      <c r="B60" s="617"/>
      <c r="C60" s="617"/>
      <c r="D60" s="617"/>
      <c r="E60" s="153">
        <f>SUM(E56:E59)</f>
        <v>5.3110000000000006E-3</v>
      </c>
      <c r="F60" s="154">
        <f>SUM(F56:F59)</f>
        <v>5.3110000000000006E-3</v>
      </c>
      <c r="G60" s="338" t="s">
        <v>127</v>
      </c>
    </row>
    <row r="61" spans="1:18" ht="12" thickTop="1" x14ac:dyDescent="0.2">
      <c r="A61" s="618"/>
      <c r="B61" s="618"/>
      <c r="C61" s="618"/>
      <c r="D61" s="618"/>
      <c r="E61" s="150"/>
      <c r="F61" s="151"/>
      <c r="G61" s="337"/>
    </row>
    <row r="62" spans="1:18" x14ac:dyDescent="0.2">
      <c r="A62" s="617" t="s">
        <v>272</v>
      </c>
      <c r="B62" s="617"/>
      <c r="C62" s="617"/>
      <c r="D62" s="617"/>
      <c r="E62" s="156">
        <f>SUM(E41,E53:E53,E60)</f>
        <v>9.1621872999999979E-2</v>
      </c>
      <c r="F62" s="147">
        <f>SUM(F41,F53:F53,F60)</f>
        <v>9.1204872999999978E-2</v>
      </c>
      <c r="G62" s="338" t="s">
        <v>127</v>
      </c>
    </row>
    <row r="63" spans="1:18" x14ac:dyDescent="0.2">
      <c r="A63" s="617" t="s">
        <v>273</v>
      </c>
      <c r="B63" s="617"/>
      <c r="C63" s="617"/>
      <c r="D63" s="617"/>
      <c r="E63" s="157">
        <f>SUM(E51,E53:E53,E60)</f>
        <v>0.11182787299999998</v>
      </c>
      <c r="F63" s="158">
        <f>SUM(F51,F53:F53,F60)</f>
        <v>0.11141087299999998</v>
      </c>
      <c r="G63" s="338" t="s">
        <v>127</v>
      </c>
    </row>
    <row r="65" spans="1:5" s="337" customFormat="1" ht="12" thickBot="1" x14ac:dyDescent="0.25"/>
    <row r="66" spans="1:5" ht="12" thickBot="1" x14ac:dyDescent="0.25">
      <c r="A66" s="441" t="s">
        <v>594</v>
      </c>
      <c r="B66" s="442"/>
      <c r="C66" s="442"/>
      <c r="D66" s="442"/>
      <c r="E66" s="443"/>
    </row>
    <row r="67" spans="1:5" ht="34.5" thickBot="1" x14ac:dyDescent="0.25">
      <c r="A67" s="444" t="s">
        <v>459</v>
      </c>
      <c r="B67" s="444" t="s">
        <v>460</v>
      </c>
      <c r="C67" s="444" t="s">
        <v>274</v>
      </c>
      <c r="D67" s="444" t="s">
        <v>275</v>
      </c>
      <c r="E67" s="445" t="s">
        <v>276</v>
      </c>
    </row>
    <row r="68" spans="1:5" x14ac:dyDescent="0.2">
      <c r="A68" s="446">
        <v>2022</v>
      </c>
      <c r="B68" s="446">
        <v>1</v>
      </c>
      <c r="C68" s="367">
        <v>1233208795.7946019</v>
      </c>
      <c r="D68" s="367">
        <v>1057398.9716112749</v>
      </c>
      <c r="E68" s="447">
        <f>ROUND(+C68/D68,0)</f>
        <v>1166</v>
      </c>
    </row>
    <row r="69" spans="1:5" x14ac:dyDescent="0.2">
      <c r="A69" s="446">
        <v>2022</v>
      </c>
      <c r="B69" s="446">
        <v>2</v>
      </c>
      <c r="C69" s="367">
        <v>1007610044.6354673</v>
      </c>
      <c r="D69" s="367">
        <v>1058014.9721703569</v>
      </c>
      <c r="E69" s="447">
        <f t="shared" ref="E69:E79" si="20">ROUND(+C69/D69,0)</f>
        <v>952</v>
      </c>
    </row>
    <row r="70" spans="1:5" x14ac:dyDescent="0.2">
      <c r="A70" s="446">
        <v>2022</v>
      </c>
      <c r="B70" s="446">
        <v>3</v>
      </c>
      <c r="C70" s="367">
        <v>1048700216.7644187</v>
      </c>
      <c r="D70" s="367">
        <v>1058629.9720595486</v>
      </c>
      <c r="E70" s="447">
        <f t="shared" si="20"/>
        <v>991</v>
      </c>
    </row>
    <row r="71" spans="1:5" x14ac:dyDescent="0.2">
      <c r="A71" s="446">
        <v>2022</v>
      </c>
      <c r="B71" s="446">
        <v>4</v>
      </c>
      <c r="C71" s="367">
        <v>843267859.14754784</v>
      </c>
      <c r="D71" s="367">
        <v>1059245.9710539647</v>
      </c>
      <c r="E71" s="447">
        <f t="shared" si="20"/>
        <v>796</v>
      </c>
    </row>
    <row r="72" spans="1:5" x14ac:dyDescent="0.2">
      <c r="A72" s="446">
        <v>2021</v>
      </c>
      <c r="B72" s="446">
        <v>5</v>
      </c>
      <c r="C72" s="367">
        <v>777238185.64475775</v>
      </c>
      <c r="D72" s="367">
        <v>1049676.9712847632</v>
      </c>
      <c r="E72" s="447">
        <f t="shared" si="20"/>
        <v>740</v>
      </c>
    </row>
    <row r="73" spans="1:5" x14ac:dyDescent="0.2">
      <c r="A73" s="446">
        <v>2021</v>
      </c>
      <c r="B73" s="446">
        <v>6</v>
      </c>
      <c r="C73" s="367">
        <v>704136132.95987189</v>
      </c>
      <c r="D73" s="367">
        <v>1050242.9718046393</v>
      </c>
      <c r="E73" s="447">
        <f t="shared" si="20"/>
        <v>670</v>
      </c>
    </row>
    <row r="74" spans="1:5" x14ac:dyDescent="0.2">
      <c r="A74" s="446">
        <v>2021</v>
      </c>
      <c r="B74" s="446">
        <v>7</v>
      </c>
      <c r="C74" s="367">
        <v>699175112.40135241</v>
      </c>
      <c r="D74" s="367">
        <v>1050808.9710468701</v>
      </c>
      <c r="E74" s="447">
        <f t="shared" si="20"/>
        <v>665</v>
      </c>
    </row>
    <row r="75" spans="1:5" x14ac:dyDescent="0.2">
      <c r="A75" s="446">
        <v>2021</v>
      </c>
      <c r="B75" s="446">
        <v>8</v>
      </c>
      <c r="C75" s="367">
        <v>712807062.49170995</v>
      </c>
      <c r="D75" s="367">
        <v>1051815.9696949415</v>
      </c>
      <c r="E75" s="447">
        <f t="shared" si="20"/>
        <v>678</v>
      </c>
    </row>
    <row r="76" spans="1:5" x14ac:dyDescent="0.2">
      <c r="A76" s="446">
        <v>2021</v>
      </c>
      <c r="B76" s="446">
        <v>9</v>
      </c>
      <c r="C76" s="367">
        <v>655958093.68397701</v>
      </c>
      <c r="D76" s="367">
        <v>1052822.9696131167</v>
      </c>
      <c r="E76" s="447">
        <f t="shared" si="20"/>
        <v>623</v>
      </c>
    </row>
    <row r="77" spans="1:5" x14ac:dyDescent="0.2">
      <c r="A77" s="446">
        <v>2021</v>
      </c>
      <c r="B77" s="446">
        <v>10</v>
      </c>
      <c r="C77" s="367">
        <v>848236807.3439014</v>
      </c>
      <c r="D77" s="367">
        <v>1053830.97085763</v>
      </c>
      <c r="E77" s="447">
        <f t="shared" si="20"/>
        <v>805</v>
      </c>
    </row>
    <row r="78" spans="1:5" x14ac:dyDescent="0.2">
      <c r="A78" s="446">
        <v>2021</v>
      </c>
      <c r="B78" s="446">
        <v>11</v>
      </c>
      <c r="C78" s="367">
        <v>1078151323.2770572</v>
      </c>
      <c r="D78" s="367">
        <v>1055019.9721118484</v>
      </c>
      <c r="E78" s="447">
        <f t="shared" si="20"/>
        <v>1022</v>
      </c>
    </row>
    <row r="79" spans="1:5" x14ac:dyDescent="0.2">
      <c r="A79" s="446">
        <v>2021</v>
      </c>
      <c r="B79" s="446">
        <v>12</v>
      </c>
      <c r="C79" s="367">
        <v>1228414998.8540318</v>
      </c>
      <c r="D79" s="367">
        <v>1056209.9727106632</v>
      </c>
      <c r="E79" s="447">
        <f t="shared" si="20"/>
        <v>1163</v>
      </c>
    </row>
    <row r="80" spans="1:5" x14ac:dyDescent="0.2">
      <c r="A80" s="448"/>
      <c r="B80" s="452" t="s">
        <v>71</v>
      </c>
      <c r="C80" s="453">
        <f>SUM(C68:C79)</f>
        <v>10836904632.998697</v>
      </c>
      <c r="D80" s="453">
        <f>SUM(D68:D79)</f>
        <v>12653718.656019619</v>
      </c>
      <c r="E80" s="454">
        <f>SUM(E68:E79)</f>
        <v>10271</v>
      </c>
    </row>
    <row r="81" spans="1:5" x14ac:dyDescent="0.2">
      <c r="A81" s="448"/>
      <c r="B81" s="448"/>
      <c r="C81" s="448"/>
      <c r="D81" s="448"/>
      <c r="E81" s="447"/>
    </row>
    <row r="82" spans="1:5" ht="12" thickBot="1" x14ac:dyDescent="0.25">
      <c r="A82" s="449"/>
      <c r="B82" s="449" t="s">
        <v>157</v>
      </c>
      <c r="C82" s="450"/>
      <c r="D82" s="450"/>
      <c r="E82" s="451">
        <f>ROUND(AVERAGE(E68:E79),0)</f>
        <v>856</v>
      </c>
    </row>
  </sheetData>
  <mergeCells count="38">
    <mergeCell ref="A61:D61"/>
    <mergeCell ref="A62:D62"/>
    <mergeCell ref="A63:D63"/>
    <mergeCell ref="A1:S1"/>
    <mergeCell ref="A2:S2"/>
    <mergeCell ref="A3:S3"/>
    <mergeCell ref="A4:S4"/>
    <mergeCell ref="A56:D56"/>
    <mergeCell ref="A57:D57"/>
    <mergeCell ref="A58:D58"/>
    <mergeCell ref="A59:D59"/>
    <mergeCell ref="A60:D60"/>
    <mergeCell ref="A51:D51"/>
    <mergeCell ref="A52:D52"/>
    <mergeCell ref="A53:D53"/>
    <mergeCell ref="A54:D54"/>
    <mergeCell ref="A55:D55"/>
    <mergeCell ref="A42:D42"/>
    <mergeCell ref="A43:D43"/>
    <mergeCell ref="A44:D44"/>
    <mergeCell ref="A45:D45"/>
    <mergeCell ref="A48:D48"/>
    <mergeCell ref="A49:D49"/>
    <mergeCell ref="A50:D50"/>
    <mergeCell ref="C7:F7"/>
    <mergeCell ref="G7:J7"/>
    <mergeCell ref="A41:D41"/>
    <mergeCell ref="A29:D29"/>
    <mergeCell ref="A30:D30"/>
    <mergeCell ref="A31:D31"/>
    <mergeCell ref="A32:D32"/>
    <mergeCell ref="A33:D33"/>
    <mergeCell ref="A34:D34"/>
    <mergeCell ref="A35:D35"/>
    <mergeCell ref="A39:D39"/>
    <mergeCell ref="A37:D37"/>
    <mergeCell ref="A38:D38"/>
    <mergeCell ref="A40:D40"/>
  </mergeCells>
  <printOptions horizontalCentered="1"/>
  <pageMargins left="0.45" right="0.45" top="0.75" bottom="0.75" header="0.3" footer="0.3"/>
  <pageSetup scale="48" orientation="landscape" blackAndWhite="1" r:id="rId1"/>
  <headerFooter>
    <oddFooter>&amp;R&amp;F
&amp;A</oddFooter>
  </headerFooter>
  <customProperties>
    <customPr name="_pios_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9" tint="0.59999389629810485"/>
    <pageSetUpPr fitToPage="1"/>
  </sheetPr>
  <dimension ref="A1"/>
  <sheetViews>
    <sheetView topLeftCell="A29" workbookViewId="0">
      <selection activeCell="J45" sqref="J45"/>
    </sheetView>
  </sheetViews>
  <sheetFormatPr defaultRowHeight="15" x14ac:dyDescent="0.25"/>
  <sheetData/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0.59999389629810485"/>
    <pageSetUpPr fitToPage="1"/>
  </sheetPr>
  <dimension ref="A1:L51"/>
  <sheetViews>
    <sheetView zoomScaleNormal="100" workbookViewId="0">
      <selection activeCell="G18" sqref="G18"/>
    </sheetView>
  </sheetViews>
  <sheetFormatPr defaultColWidth="9.140625" defaultRowHeight="11.25" x14ac:dyDescent="0.2"/>
  <cols>
    <col min="1" max="1" width="4.7109375" style="72" bestFit="1" customWidth="1"/>
    <col min="2" max="2" width="41.85546875" style="72" customWidth="1"/>
    <col min="3" max="3" width="13.140625" style="72" bestFit="1" customWidth="1"/>
    <col min="4" max="4" width="10.7109375" style="72" bestFit="1" customWidth="1"/>
    <col min="5" max="5" width="10.42578125" style="72" bestFit="1" customWidth="1"/>
    <col min="6" max="6" width="11.140625" style="72" customWidth="1"/>
    <col min="7" max="9" width="9.85546875" style="72" bestFit="1" customWidth="1"/>
    <col min="10" max="16384" width="9.140625" style="72"/>
  </cols>
  <sheetData>
    <row r="1" spans="1:12" x14ac:dyDescent="0.2">
      <c r="A1" s="600" t="s">
        <v>0</v>
      </c>
      <c r="B1" s="600"/>
      <c r="C1" s="600"/>
      <c r="D1" s="600"/>
      <c r="E1" s="600"/>
      <c r="F1" s="600"/>
      <c r="G1" s="600"/>
      <c r="H1" s="600"/>
      <c r="I1" s="600"/>
      <c r="J1" s="4"/>
      <c r="K1" s="4"/>
      <c r="L1" s="4"/>
    </row>
    <row r="2" spans="1:12" x14ac:dyDescent="0.2">
      <c r="A2" s="601" t="str">
        <f>'Delivery Rate Change Calc'!A2:G2</f>
        <v>2021 Electric Decoupling Filing</v>
      </c>
      <c r="B2" s="601"/>
      <c r="C2" s="601"/>
      <c r="D2" s="601"/>
      <c r="E2" s="601"/>
      <c r="F2" s="601"/>
      <c r="G2" s="601"/>
      <c r="H2" s="601"/>
      <c r="I2" s="601"/>
      <c r="J2" s="4"/>
      <c r="K2" s="4"/>
      <c r="L2" s="4"/>
    </row>
    <row r="3" spans="1:12" x14ac:dyDescent="0.2">
      <c r="A3" s="622" t="s">
        <v>184</v>
      </c>
      <c r="B3" s="622"/>
      <c r="C3" s="622"/>
      <c r="D3" s="622"/>
      <c r="E3" s="622"/>
      <c r="F3" s="622"/>
      <c r="G3" s="622"/>
      <c r="H3" s="622"/>
      <c r="I3" s="622"/>
      <c r="J3" s="4"/>
      <c r="K3" s="4"/>
      <c r="L3" s="4"/>
    </row>
    <row r="4" spans="1:12" x14ac:dyDescent="0.2">
      <c r="A4" s="610" t="str">
        <f>'Delivery Rate Change Calc'!A4:G4</f>
        <v>Proposed Effective May 1, 2021</v>
      </c>
      <c r="B4" s="610"/>
      <c r="C4" s="610"/>
      <c r="D4" s="610"/>
      <c r="E4" s="610"/>
      <c r="F4" s="610"/>
      <c r="G4" s="610"/>
      <c r="H4" s="610"/>
      <c r="I4" s="610"/>
      <c r="J4" s="4"/>
      <c r="K4" s="4"/>
      <c r="L4" s="4"/>
    </row>
    <row r="5" spans="1:12" x14ac:dyDescent="0.2">
      <c r="A5" s="12"/>
      <c r="B5" s="12"/>
      <c r="C5" s="12"/>
      <c r="D5" s="12"/>
      <c r="E5" s="12"/>
      <c r="F5" s="12"/>
      <c r="G5" s="12"/>
      <c r="H5" s="12"/>
    </row>
    <row r="6" spans="1:12" x14ac:dyDescent="0.2">
      <c r="A6" s="7" t="s">
        <v>185</v>
      </c>
      <c r="B6" s="12"/>
      <c r="C6" s="12"/>
      <c r="D6" s="9" t="s">
        <v>3</v>
      </c>
      <c r="E6" s="9" t="s">
        <v>4</v>
      </c>
      <c r="F6" s="9" t="s">
        <v>4</v>
      </c>
      <c r="G6" s="9" t="s">
        <v>3</v>
      </c>
      <c r="H6" s="9" t="s">
        <v>4</v>
      </c>
      <c r="I6" s="9" t="s">
        <v>4</v>
      </c>
    </row>
    <row r="7" spans="1:12" ht="22.5" x14ac:dyDescent="0.2">
      <c r="A7" s="78" t="s">
        <v>5</v>
      </c>
      <c r="B7" s="11"/>
      <c r="C7" s="30" t="s">
        <v>6</v>
      </c>
      <c r="D7" s="10">
        <v>7</v>
      </c>
      <c r="E7" s="10" t="s">
        <v>7</v>
      </c>
      <c r="F7" s="275" t="s">
        <v>8</v>
      </c>
      <c r="G7" s="10" t="s">
        <v>349</v>
      </c>
      <c r="H7" s="10" t="s">
        <v>24</v>
      </c>
      <c r="I7" s="10" t="s">
        <v>25</v>
      </c>
    </row>
    <row r="8" spans="1:12" x14ac:dyDescent="0.2">
      <c r="A8" s="12"/>
      <c r="B8" s="13" t="s">
        <v>9</v>
      </c>
      <c r="C8" s="13" t="s">
        <v>10</v>
      </c>
      <c r="D8" s="13" t="s">
        <v>11</v>
      </c>
      <c r="E8" s="13" t="s">
        <v>12</v>
      </c>
      <c r="F8" s="13" t="s">
        <v>13</v>
      </c>
      <c r="G8" s="13" t="s">
        <v>14</v>
      </c>
      <c r="H8" s="13" t="s">
        <v>60</v>
      </c>
      <c r="I8" s="79" t="s">
        <v>61</v>
      </c>
    </row>
    <row r="9" spans="1:12" x14ac:dyDescent="0.2">
      <c r="A9" s="13">
        <v>1</v>
      </c>
      <c r="B9" s="14"/>
      <c r="C9" s="13"/>
      <c r="D9" s="13"/>
      <c r="E9" s="13"/>
      <c r="F9" s="12"/>
      <c r="G9" s="12"/>
      <c r="H9" s="13"/>
      <c r="I9" s="79"/>
    </row>
    <row r="10" spans="1:12" x14ac:dyDescent="0.2">
      <c r="A10" s="13">
        <f t="shared" ref="A10:A36" si="0">A9+1</f>
        <v>2</v>
      </c>
      <c r="B10" s="12" t="s">
        <v>478</v>
      </c>
      <c r="C10" s="79" t="s">
        <v>179</v>
      </c>
      <c r="D10" s="42">
        <f>'Historic Account Balances'!CY15</f>
        <v>-2195514.09</v>
      </c>
      <c r="E10" s="42">
        <f>'Historic Account Balances'!CY35</f>
        <v>-1258452.6999999995</v>
      </c>
      <c r="F10" s="42">
        <f>'Historic Account Balances'!CY45</f>
        <v>-578558.64000000013</v>
      </c>
      <c r="G10" s="42">
        <f>'Historic Account Balances'!CY55</f>
        <v>-179339.49</v>
      </c>
      <c r="H10" s="42">
        <f>'Historic Account Balances'!CY64</f>
        <v>-363931.37000000005</v>
      </c>
      <c r="I10" s="42">
        <f>'Historic Account Balances'!CY74</f>
        <v>-433524.94999999995</v>
      </c>
    </row>
    <row r="11" spans="1:12" x14ac:dyDescent="0.2">
      <c r="A11" s="13">
        <f t="shared" si="0"/>
        <v>3</v>
      </c>
      <c r="D11" s="42"/>
      <c r="E11" s="42"/>
      <c r="F11" s="42"/>
      <c r="G11" s="42"/>
      <c r="H11" s="42"/>
      <c r="I11" s="42"/>
    </row>
    <row r="12" spans="1:12" x14ac:dyDescent="0.2">
      <c r="A12" s="13">
        <f t="shared" si="0"/>
        <v>4</v>
      </c>
      <c r="B12" s="12" t="s">
        <v>485</v>
      </c>
      <c r="C12" s="79" t="s">
        <v>179</v>
      </c>
      <c r="D12" s="42">
        <f>'Historic Account Balances'!CU152</f>
        <v>2582238.63</v>
      </c>
      <c r="E12" s="42">
        <f>'Historic Account Balances'!CU172</f>
        <v>7445775.0700000003</v>
      </c>
      <c r="F12" s="42">
        <f>'Historic Account Balances'!CU181</f>
        <v>14170696.08</v>
      </c>
      <c r="G12" s="42">
        <f>'Historic Account Balances'!CU190</f>
        <v>377070.33000000019</v>
      </c>
      <c r="H12" s="42">
        <f>'Historic Account Balances'!CU199</f>
        <v>3375282.09</v>
      </c>
      <c r="I12" s="42">
        <f>'Historic Account Balances'!CU209</f>
        <v>2123857.9900000002</v>
      </c>
    </row>
    <row r="13" spans="1:12" x14ac:dyDescent="0.2">
      <c r="A13" s="13">
        <f t="shared" si="0"/>
        <v>5</v>
      </c>
      <c r="B13" s="12"/>
      <c r="C13" s="13"/>
      <c r="D13" s="42"/>
      <c r="E13" s="42"/>
      <c r="F13" s="19"/>
      <c r="G13" s="19"/>
      <c r="H13" s="19"/>
      <c r="I13" s="19"/>
    </row>
    <row r="14" spans="1:12" x14ac:dyDescent="0.2">
      <c r="A14" s="13">
        <f t="shared" si="0"/>
        <v>6</v>
      </c>
      <c r="B14" s="12" t="s">
        <v>369</v>
      </c>
      <c r="C14" s="79" t="s">
        <v>179</v>
      </c>
      <c r="D14" s="241">
        <f>'Historic Account Balances'!CU227</f>
        <v>272747.13000000012</v>
      </c>
      <c r="E14" s="241">
        <f>'Historic Account Balances'!CU247</f>
        <v>277819.43</v>
      </c>
      <c r="F14" s="241">
        <f>'Historic Account Balances'!CU256</f>
        <v>345355.01</v>
      </c>
      <c r="G14" s="241">
        <f>'Historic Account Balances'!CU265</f>
        <v>51312.439999999981</v>
      </c>
      <c r="H14" s="241">
        <f>'Historic Account Balances'!CU276</f>
        <v>92102.68</v>
      </c>
      <c r="I14" s="241">
        <f>'Historic Account Balances'!CU288</f>
        <v>74620.149999999994</v>
      </c>
    </row>
    <row r="15" spans="1:12" x14ac:dyDescent="0.2">
      <c r="A15" s="13">
        <f t="shared" si="0"/>
        <v>7</v>
      </c>
      <c r="B15" s="12"/>
      <c r="C15" s="13"/>
      <c r="D15" s="38"/>
      <c r="E15" s="38"/>
      <c r="F15" s="12"/>
      <c r="G15" s="12"/>
      <c r="H15" s="12"/>
      <c r="I15" s="12"/>
    </row>
    <row r="16" spans="1:12" x14ac:dyDescent="0.2">
      <c r="A16" s="13">
        <f t="shared" si="0"/>
        <v>8</v>
      </c>
      <c r="B16" s="12" t="s">
        <v>332</v>
      </c>
      <c r="C16" s="13" t="s">
        <v>180</v>
      </c>
      <c r="D16" s="19">
        <f>SUM(D10:D14)</f>
        <v>659471.67000000016</v>
      </c>
      <c r="E16" s="19">
        <f t="shared" ref="E16:I16" si="1">SUM(E10:E14)</f>
        <v>6465141.8000000007</v>
      </c>
      <c r="F16" s="19">
        <f t="shared" si="1"/>
        <v>13937492.449999999</v>
      </c>
      <c r="G16" s="19">
        <f t="shared" si="1"/>
        <v>249043.28000000017</v>
      </c>
      <c r="H16" s="19">
        <f t="shared" si="1"/>
        <v>3103453.4</v>
      </c>
      <c r="I16" s="19">
        <f t="shared" si="1"/>
        <v>1764953.1900000002</v>
      </c>
    </row>
    <row r="17" spans="1:10" x14ac:dyDescent="0.2">
      <c r="A17" s="344">
        <f t="shared" si="0"/>
        <v>9</v>
      </c>
      <c r="B17" s="12"/>
      <c r="C17" s="13"/>
      <c r="D17" s="19"/>
      <c r="E17" s="19"/>
      <c r="F17" s="19"/>
      <c r="G17" s="19"/>
      <c r="H17" s="19"/>
      <c r="I17" s="19"/>
    </row>
    <row r="18" spans="1:10" s="345" customFormat="1" x14ac:dyDescent="0.2">
      <c r="A18" s="344">
        <f t="shared" si="0"/>
        <v>10</v>
      </c>
      <c r="B18" s="343" t="s">
        <v>472</v>
      </c>
      <c r="C18" s="75" t="s">
        <v>15</v>
      </c>
      <c r="D18" s="42">
        <f>'2019 GRC - SCH 40 Re-class'!C39</f>
        <v>0</v>
      </c>
      <c r="E18" s="42">
        <f>'2019 GRC - SCH 40 Re-class'!D39</f>
        <v>-178.75436128933208</v>
      </c>
      <c r="F18" s="42">
        <f>'2019 GRC - SCH 40 Re-class'!E39</f>
        <v>-1422.2868962473569</v>
      </c>
      <c r="G18" s="42">
        <f>'2019 GRC - SCH 40 Re-class'!G39+'2019 GRC - SCH 40 Re-class'!F39</f>
        <v>34032.609518334386</v>
      </c>
      <c r="H18" s="42">
        <f>'2019 GRC - SCH 40 Re-class'!H39</f>
        <v>-9232.5707249069637</v>
      </c>
      <c r="I18" s="42">
        <f>'2019 GRC - SCH 40 Re-class'!I39</f>
        <v>-23198.997535890736</v>
      </c>
      <c r="J18" s="597"/>
    </row>
    <row r="19" spans="1:10" s="345" customFormat="1" x14ac:dyDescent="0.2">
      <c r="A19" s="344">
        <f t="shared" si="0"/>
        <v>11</v>
      </c>
      <c r="B19" s="343"/>
      <c r="C19" s="344"/>
      <c r="D19" s="19"/>
      <c r="E19" s="19"/>
      <c r="F19" s="19"/>
      <c r="G19" s="19"/>
      <c r="H19" s="19"/>
      <c r="I19" s="19"/>
      <c r="J19" s="597"/>
    </row>
    <row r="20" spans="1:10" s="345" customFormat="1" x14ac:dyDescent="0.2">
      <c r="A20" s="344">
        <f t="shared" si="0"/>
        <v>12</v>
      </c>
      <c r="B20" s="343" t="s">
        <v>474</v>
      </c>
      <c r="C20" s="75" t="s">
        <v>15</v>
      </c>
      <c r="D20" s="42">
        <f>'2019 GRC - SCH 40 Re-class'!C41</f>
        <v>0</v>
      </c>
      <c r="E20" s="42">
        <f>'2019 GRC - SCH 40 Re-class'!D41</f>
        <v>597.09946028183458</v>
      </c>
      <c r="F20" s="42">
        <f>'2019 GRC - SCH 40 Re-class'!E41</f>
        <v>4750.9147860209705</v>
      </c>
      <c r="G20" s="42">
        <f>'2019 GRC - SCH 40 Re-class'!G41+'2019 GRC - SCH 40 Re-class'!F41</f>
        <v>-113680.31878387864</v>
      </c>
      <c r="H20" s="42">
        <f>'2019 GRC - SCH 40 Re-class'!H41</f>
        <v>30839.879693524501</v>
      </c>
      <c r="I20" s="42">
        <f>'2019 GRC - SCH 40 Re-class'!I41</f>
        <v>77492.424844051347</v>
      </c>
      <c r="J20" s="597"/>
    </row>
    <row r="21" spans="1:10" s="345" customFormat="1" x14ac:dyDescent="0.2">
      <c r="A21" s="344">
        <f t="shared" si="0"/>
        <v>13</v>
      </c>
      <c r="B21" s="343"/>
      <c r="C21" s="344"/>
      <c r="D21" s="19"/>
      <c r="E21" s="19"/>
      <c r="F21" s="19"/>
      <c r="G21" s="19"/>
      <c r="H21" s="19"/>
      <c r="I21" s="19"/>
      <c r="J21" s="597"/>
    </row>
    <row r="22" spans="1:10" s="345" customFormat="1" x14ac:dyDescent="0.2">
      <c r="A22" s="344">
        <f t="shared" si="0"/>
        <v>14</v>
      </c>
      <c r="B22" s="343" t="s">
        <v>473</v>
      </c>
      <c r="C22" s="75" t="s">
        <v>15</v>
      </c>
      <c r="D22" s="241">
        <f>'2019 GRC - SCH 40 Re-class'!C40</f>
        <v>0</v>
      </c>
      <c r="E22" s="241">
        <f>'2019 GRC - SCH 40 Re-class'!D40</f>
        <v>73.67254592506147</v>
      </c>
      <c r="F22" s="241">
        <f>'2019 GRC - SCH 40 Re-class'!E40</f>
        <v>586.18707776753945</v>
      </c>
      <c r="G22" s="241">
        <f>'2019 GRC - SCH 40 Re-class'!G40+'2019 GRC - SCH 40 Re-class'!F40</f>
        <v>-14026.337425305694</v>
      </c>
      <c r="H22" s="241">
        <f>'2019 GRC - SCH 40 Re-class'!H40</f>
        <v>3805.1490650688784</v>
      </c>
      <c r="I22" s="241">
        <f>'2019 GRC - SCH 40 Re-class'!I40</f>
        <v>9561.3287365442175</v>
      </c>
      <c r="J22" s="597"/>
    </row>
    <row r="23" spans="1:10" s="345" customFormat="1" x14ac:dyDescent="0.2">
      <c r="A23" s="344">
        <f t="shared" si="0"/>
        <v>15</v>
      </c>
      <c r="B23" s="343"/>
      <c r="C23" s="344"/>
      <c r="D23" s="19"/>
      <c r="E23" s="19"/>
      <c r="F23" s="19"/>
      <c r="G23" s="19"/>
      <c r="H23" s="19"/>
      <c r="I23" s="19"/>
    </row>
    <row r="24" spans="1:10" s="345" customFormat="1" x14ac:dyDescent="0.2">
      <c r="A24" s="344">
        <f t="shared" si="0"/>
        <v>16</v>
      </c>
      <c r="B24" s="343" t="s">
        <v>475</v>
      </c>
      <c r="C24" s="344"/>
      <c r="D24" s="19">
        <f>SUM(D18:D22)</f>
        <v>0</v>
      </c>
      <c r="E24" s="19">
        <f t="shared" ref="E24:I24" si="2">SUM(E18:E22)</f>
        <v>492.01764491756393</v>
      </c>
      <c r="F24" s="19">
        <f t="shared" si="2"/>
        <v>3914.8149675411532</v>
      </c>
      <c r="G24" s="19">
        <f t="shared" si="2"/>
        <v>-93674.046690849951</v>
      </c>
      <c r="H24" s="19">
        <f t="shared" si="2"/>
        <v>25412.458033686416</v>
      </c>
      <c r="I24" s="19">
        <f t="shared" si="2"/>
        <v>63854.756044704824</v>
      </c>
    </row>
    <row r="25" spans="1:10" s="345" customFormat="1" x14ac:dyDescent="0.2">
      <c r="A25" s="344">
        <f t="shared" si="0"/>
        <v>17</v>
      </c>
      <c r="B25" s="343"/>
      <c r="C25" s="344"/>
      <c r="D25" s="19"/>
      <c r="E25" s="19"/>
      <c r="F25" s="19"/>
      <c r="G25" s="19"/>
      <c r="H25" s="19"/>
      <c r="I25" s="19"/>
    </row>
    <row r="26" spans="1:10" x14ac:dyDescent="0.2">
      <c r="A26" s="344">
        <f t="shared" si="0"/>
        <v>18</v>
      </c>
      <c r="B26" s="12" t="s">
        <v>139</v>
      </c>
      <c r="C26" s="75" t="s">
        <v>15</v>
      </c>
      <c r="D26" s="80">
        <f>'2019 GRC Conversion Factor'!$E$19</f>
        <v>0.95111500000000004</v>
      </c>
      <c r="E26" s="276">
        <f>$D$26</f>
        <v>0.95111500000000004</v>
      </c>
      <c r="F26" s="276">
        <f t="shared" ref="F26:I26" si="3">$D$26</f>
        <v>0.95111500000000004</v>
      </c>
      <c r="G26" s="276">
        <f t="shared" si="3"/>
        <v>0.95111500000000004</v>
      </c>
      <c r="H26" s="276">
        <f t="shared" si="3"/>
        <v>0.95111500000000004</v>
      </c>
      <c r="I26" s="276">
        <f t="shared" si="3"/>
        <v>0.95111500000000004</v>
      </c>
    </row>
    <row r="27" spans="1:10" x14ac:dyDescent="0.2">
      <c r="A27" s="344">
        <f t="shared" si="0"/>
        <v>19</v>
      </c>
      <c r="B27" s="12"/>
      <c r="C27" s="75"/>
      <c r="D27" s="19"/>
      <c r="E27" s="19"/>
      <c r="F27" s="12"/>
      <c r="G27" s="12"/>
      <c r="H27" s="12"/>
      <c r="I27" s="12"/>
    </row>
    <row r="28" spans="1:10" x14ac:dyDescent="0.2">
      <c r="A28" s="344">
        <f t="shared" si="0"/>
        <v>20</v>
      </c>
      <c r="B28" s="12" t="s">
        <v>181</v>
      </c>
      <c r="C28" s="344" t="s">
        <v>480</v>
      </c>
      <c r="D28" s="19">
        <f>(D10+D18)/D$26</f>
        <v>-2308358.1796102468</v>
      </c>
      <c r="E28" s="19">
        <f t="shared" ref="E28:I28" si="4">(E10+E18)/E$26</f>
        <v>-1323322.0529181948</v>
      </c>
      <c r="F28" s="19">
        <f t="shared" si="4"/>
        <v>-609790.53731278284</v>
      </c>
      <c r="G28" s="19">
        <f t="shared" si="4"/>
        <v>-152775.30107470244</v>
      </c>
      <c r="H28" s="19">
        <f t="shared" si="4"/>
        <v>-392343.66057196766</v>
      </c>
      <c r="I28" s="19">
        <f t="shared" si="4"/>
        <v>-480198.4487006205</v>
      </c>
    </row>
    <row r="29" spans="1:10" x14ac:dyDescent="0.2">
      <c r="A29" s="344">
        <f t="shared" si="0"/>
        <v>21</v>
      </c>
      <c r="C29" s="345"/>
      <c r="D29" s="19"/>
      <c r="E29" s="19"/>
      <c r="F29" s="19"/>
      <c r="G29" s="19"/>
      <c r="H29" s="19"/>
      <c r="I29" s="19"/>
    </row>
    <row r="30" spans="1:10" x14ac:dyDescent="0.2">
      <c r="A30" s="344">
        <f t="shared" si="0"/>
        <v>22</v>
      </c>
      <c r="B30" s="12" t="s">
        <v>186</v>
      </c>
      <c r="C30" s="344" t="s">
        <v>481</v>
      </c>
      <c r="D30" s="19">
        <f>(D12+D20)/D$26</f>
        <v>2714959.4213107773</v>
      </c>
      <c r="E30" s="19">
        <f t="shared" ref="E30:I30" si="5">(E12+E20)/E$26</f>
        <v>7829097.6059259726</v>
      </c>
      <c r="F30" s="19">
        <f t="shared" si="5"/>
        <v>14904030.527103473</v>
      </c>
      <c r="G30" s="19">
        <f t="shared" si="5"/>
        <v>276927.6178129054</v>
      </c>
      <c r="H30" s="19">
        <f t="shared" si="5"/>
        <v>3581188.3628094648</v>
      </c>
      <c r="I30" s="19">
        <f t="shared" si="5"/>
        <v>2314494.4773702985</v>
      </c>
    </row>
    <row r="31" spans="1:10" x14ac:dyDescent="0.2">
      <c r="A31" s="344">
        <f t="shared" si="0"/>
        <v>23</v>
      </c>
      <c r="B31" s="12"/>
      <c r="C31" s="75"/>
      <c r="D31" s="19"/>
      <c r="E31" s="19"/>
      <c r="F31" s="19"/>
      <c r="G31" s="19"/>
      <c r="H31" s="19"/>
      <c r="I31" s="19"/>
    </row>
    <row r="32" spans="1:10" x14ac:dyDescent="0.2">
      <c r="A32" s="344">
        <f t="shared" si="0"/>
        <v>24</v>
      </c>
      <c r="B32" s="12" t="s">
        <v>182</v>
      </c>
      <c r="C32" s="344" t="s">
        <v>484</v>
      </c>
      <c r="D32" s="240">
        <f>(D14+D22)/D$26</f>
        <v>286765.66976653726</v>
      </c>
      <c r="E32" s="240">
        <f t="shared" ref="E32:I32" si="6">(E14+E22)/E$26</f>
        <v>292176.13279774273</v>
      </c>
      <c r="F32" s="240">
        <f t="shared" si="6"/>
        <v>363721.73404663743</v>
      </c>
      <c r="G32" s="240">
        <f t="shared" si="6"/>
        <v>39202.517650015288</v>
      </c>
      <c r="H32" s="240">
        <f t="shared" si="6"/>
        <v>100837.25844410915</v>
      </c>
      <c r="I32" s="240">
        <f t="shared" si="6"/>
        <v>88508.202201147302</v>
      </c>
    </row>
    <row r="33" spans="1:9" x14ac:dyDescent="0.2">
      <c r="A33" s="344">
        <f t="shared" si="0"/>
        <v>25</v>
      </c>
      <c r="B33" s="12"/>
      <c r="C33" s="75"/>
      <c r="D33" s="19"/>
      <c r="E33" s="19"/>
      <c r="F33" s="19"/>
      <c r="G33" s="19"/>
      <c r="H33" s="19"/>
      <c r="I33" s="19"/>
    </row>
    <row r="34" spans="1:9" x14ac:dyDescent="0.2">
      <c r="A34" s="344">
        <f t="shared" si="0"/>
        <v>26</v>
      </c>
      <c r="B34" s="12" t="s">
        <v>183</v>
      </c>
      <c r="C34" s="344" t="s">
        <v>482</v>
      </c>
      <c r="D34" s="19">
        <f>SUM(D28:D32)</f>
        <v>693366.91146706778</v>
      </c>
      <c r="E34" s="19">
        <f t="shared" ref="E34:I34" si="7">SUM(E28:E32)</f>
        <v>6797951.68580552</v>
      </c>
      <c r="F34" s="19">
        <f t="shared" si="7"/>
        <v>14657961.723837327</v>
      </c>
      <c r="G34" s="19">
        <f t="shared" si="7"/>
        <v>163354.83438821824</v>
      </c>
      <c r="H34" s="19">
        <f t="shared" si="7"/>
        <v>3289681.9606816061</v>
      </c>
      <c r="I34" s="19">
        <f t="shared" si="7"/>
        <v>1922804.2308708252</v>
      </c>
    </row>
    <row r="35" spans="1:9" x14ac:dyDescent="0.2">
      <c r="A35" s="344">
        <f t="shared" si="0"/>
        <v>27</v>
      </c>
      <c r="B35" s="12"/>
      <c r="C35" s="75"/>
      <c r="D35" s="19"/>
      <c r="E35" s="19"/>
      <c r="F35" s="12"/>
      <c r="G35" s="12"/>
      <c r="H35" s="12"/>
    </row>
    <row r="36" spans="1:9" x14ac:dyDescent="0.2">
      <c r="A36" s="344">
        <f t="shared" si="0"/>
        <v>28</v>
      </c>
      <c r="B36" s="343" t="s">
        <v>483</v>
      </c>
      <c r="C36" s="12"/>
      <c r="D36" s="19"/>
      <c r="E36" s="19"/>
      <c r="F36" s="12"/>
      <c r="G36" s="12"/>
      <c r="H36" s="12"/>
    </row>
    <row r="37" spans="1:9" x14ac:dyDescent="0.2">
      <c r="A37" s="13"/>
      <c r="B37" s="12"/>
      <c r="C37" s="12"/>
      <c r="D37" s="19"/>
      <c r="E37" s="19"/>
      <c r="F37" s="12"/>
      <c r="G37" s="12"/>
      <c r="H37" s="12"/>
    </row>
    <row r="38" spans="1:9" x14ac:dyDescent="0.2">
      <c r="A38" s="12"/>
      <c r="B38" s="12"/>
      <c r="C38" s="12"/>
      <c r="D38" s="12"/>
      <c r="E38" s="12"/>
      <c r="F38" s="12"/>
      <c r="G38" s="12"/>
      <c r="H38" s="12"/>
    </row>
    <row r="39" spans="1:9" x14ac:dyDescent="0.2">
      <c r="A39" s="12"/>
      <c r="B39" s="12"/>
      <c r="C39" s="12"/>
      <c r="D39" s="12"/>
      <c r="E39" s="12"/>
      <c r="F39" s="12"/>
      <c r="G39" s="12"/>
      <c r="H39" s="12"/>
    </row>
    <row r="40" spans="1:9" x14ac:dyDescent="0.2">
      <c r="A40" s="12"/>
      <c r="B40" s="12"/>
      <c r="C40" s="12"/>
      <c r="D40" s="52"/>
      <c r="E40" s="12"/>
      <c r="F40" s="12"/>
      <c r="G40" s="12"/>
      <c r="H40" s="12"/>
    </row>
    <row r="41" spans="1:9" x14ac:dyDescent="0.2">
      <c r="A41" s="12"/>
      <c r="B41" s="12"/>
      <c r="C41" s="12"/>
      <c r="D41" s="12"/>
      <c r="E41" s="12"/>
      <c r="F41" s="12"/>
      <c r="G41" s="12"/>
      <c r="H41" s="12"/>
    </row>
    <row r="42" spans="1:9" x14ac:dyDescent="0.2">
      <c r="A42" s="12"/>
      <c r="B42" s="12"/>
      <c r="C42" s="12"/>
      <c r="D42" s="12"/>
      <c r="E42" s="12"/>
      <c r="F42" s="12"/>
      <c r="G42" s="12"/>
      <c r="H42" s="12"/>
    </row>
    <row r="43" spans="1:9" x14ac:dyDescent="0.2">
      <c r="A43" s="12"/>
      <c r="B43" s="12"/>
      <c r="C43" s="12"/>
      <c r="D43" s="12"/>
      <c r="E43" s="12"/>
      <c r="F43" s="12"/>
      <c r="G43" s="12"/>
      <c r="H43" s="12"/>
    </row>
    <row r="44" spans="1:9" x14ac:dyDescent="0.2">
      <c r="A44" s="12"/>
      <c r="B44" s="12"/>
      <c r="C44" s="12"/>
      <c r="D44" s="12"/>
      <c r="E44" s="12"/>
      <c r="F44" s="12"/>
      <c r="G44" s="12"/>
      <c r="H44" s="12"/>
    </row>
    <row r="45" spans="1:9" x14ac:dyDescent="0.2">
      <c r="A45" s="12"/>
      <c r="B45" s="12"/>
      <c r="C45" s="12"/>
      <c r="D45" s="12"/>
      <c r="E45" s="12"/>
      <c r="F45" s="12"/>
      <c r="G45" s="12"/>
      <c r="H45" s="12"/>
    </row>
    <row r="46" spans="1:9" x14ac:dyDescent="0.2">
      <c r="A46" s="12"/>
      <c r="B46" s="12"/>
      <c r="C46" s="12"/>
      <c r="D46" s="12"/>
      <c r="E46" s="12"/>
      <c r="F46" s="12"/>
      <c r="G46" s="12"/>
      <c r="H46" s="12"/>
    </row>
    <row r="47" spans="1:9" x14ac:dyDescent="0.2">
      <c r="A47" s="12"/>
      <c r="B47" s="12"/>
      <c r="C47" s="12"/>
      <c r="D47" s="12"/>
      <c r="E47" s="12"/>
      <c r="F47" s="12"/>
      <c r="G47" s="12"/>
      <c r="H47" s="12"/>
    </row>
    <row r="48" spans="1:9" x14ac:dyDescent="0.2">
      <c r="A48" s="12"/>
      <c r="B48" s="12"/>
      <c r="C48" s="12"/>
      <c r="D48" s="12"/>
      <c r="E48" s="12"/>
      <c r="F48" s="12"/>
      <c r="G48" s="12"/>
      <c r="H48" s="12"/>
    </row>
    <row r="49" spans="1:8" x14ac:dyDescent="0.2">
      <c r="A49" s="12"/>
      <c r="B49" s="12"/>
      <c r="C49" s="12"/>
      <c r="D49" s="12"/>
      <c r="E49" s="12"/>
      <c r="F49" s="12"/>
      <c r="G49" s="12"/>
      <c r="H49" s="12"/>
    </row>
    <row r="50" spans="1:8" x14ac:dyDescent="0.2">
      <c r="A50" s="12"/>
      <c r="B50" s="12"/>
      <c r="C50" s="12"/>
      <c r="D50" s="12"/>
      <c r="E50" s="12"/>
      <c r="F50" s="12"/>
      <c r="G50" s="12"/>
      <c r="H50" s="12"/>
    </row>
    <row r="51" spans="1:8" x14ac:dyDescent="0.2">
      <c r="A51" s="12"/>
      <c r="B51" s="12"/>
      <c r="C51" s="12"/>
      <c r="D51" s="12"/>
      <c r="E51" s="12"/>
      <c r="F51" s="12"/>
      <c r="G51" s="12"/>
      <c r="H51" s="12"/>
    </row>
  </sheetData>
  <mergeCells count="4">
    <mergeCell ref="A1:I1"/>
    <mergeCell ref="A2:I2"/>
    <mergeCell ref="A3:I3"/>
    <mergeCell ref="A4:I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L51"/>
  <sheetViews>
    <sheetView zoomScaleNormal="100" workbookViewId="0">
      <selection activeCell="G18" sqref="G18"/>
    </sheetView>
  </sheetViews>
  <sheetFormatPr defaultColWidth="9.140625" defaultRowHeight="11.25" x14ac:dyDescent="0.2"/>
  <cols>
    <col min="1" max="1" width="4.7109375" style="72" bestFit="1" customWidth="1"/>
    <col min="2" max="2" width="40.7109375" style="72" customWidth="1"/>
    <col min="3" max="3" width="16" style="72" bestFit="1" customWidth="1"/>
    <col min="4" max="5" width="10.42578125" style="72" bestFit="1" customWidth="1"/>
    <col min="6" max="6" width="11.140625" style="72" customWidth="1"/>
    <col min="7" max="7" width="9.140625" style="72" bestFit="1" customWidth="1"/>
    <col min="8" max="9" width="9.85546875" style="72" bestFit="1" customWidth="1"/>
    <col min="10" max="16384" width="9.140625" style="72"/>
  </cols>
  <sheetData>
    <row r="1" spans="1:12" x14ac:dyDescent="0.2">
      <c r="A1" s="600" t="s">
        <v>0</v>
      </c>
      <c r="B1" s="600"/>
      <c r="C1" s="600"/>
      <c r="D1" s="600"/>
      <c r="E1" s="600"/>
      <c r="F1" s="600"/>
      <c r="G1" s="600"/>
      <c r="H1" s="600"/>
      <c r="I1" s="600"/>
      <c r="J1" s="4"/>
      <c r="K1" s="4"/>
      <c r="L1" s="4"/>
    </row>
    <row r="2" spans="1:12" x14ac:dyDescent="0.2">
      <c r="A2" s="601" t="str">
        <f>'Delivery Rate Change Calc'!A2:G2</f>
        <v>2021 Electric Decoupling Filing</v>
      </c>
      <c r="B2" s="601"/>
      <c r="C2" s="601"/>
      <c r="D2" s="601"/>
      <c r="E2" s="601"/>
      <c r="F2" s="601"/>
      <c r="G2" s="601"/>
      <c r="H2" s="601"/>
      <c r="I2" s="601"/>
      <c r="J2" s="4"/>
      <c r="K2" s="4"/>
      <c r="L2" s="4"/>
    </row>
    <row r="3" spans="1:12" x14ac:dyDescent="0.2">
      <c r="A3" s="622" t="s">
        <v>222</v>
      </c>
      <c r="B3" s="622"/>
      <c r="C3" s="622"/>
      <c r="D3" s="622"/>
      <c r="E3" s="622"/>
      <c r="F3" s="622"/>
      <c r="G3" s="622"/>
      <c r="H3" s="622"/>
      <c r="I3" s="622"/>
      <c r="J3" s="4"/>
      <c r="K3" s="4"/>
      <c r="L3" s="4"/>
    </row>
    <row r="4" spans="1:12" x14ac:dyDescent="0.2">
      <c r="A4" s="610" t="str">
        <f>'Delivery Rate Change Calc'!A4:G4</f>
        <v>Proposed Effective May 1, 2021</v>
      </c>
      <c r="B4" s="610"/>
      <c r="C4" s="610"/>
      <c r="D4" s="610"/>
      <c r="E4" s="610"/>
      <c r="F4" s="610"/>
      <c r="G4" s="610"/>
      <c r="H4" s="610"/>
      <c r="I4" s="610"/>
      <c r="J4" s="4"/>
      <c r="K4" s="4"/>
      <c r="L4" s="4"/>
    </row>
    <row r="5" spans="1:12" x14ac:dyDescent="0.2">
      <c r="A5" s="12"/>
      <c r="B5" s="12"/>
      <c r="C5" s="12"/>
      <c r="D5" s="12"/>
      <c r="E5" s="12"/>
      <c r="F5" s="12"/>
      <c r="G5" s="12"/>
      <c r="H5" s="12"/>
    </row>
    <row r="6" spans="1:12" x14ac:dyDescent="0.2">
      <c r="A6" s="271" t="s">
        <v>185</v>
      </c>
      <c r="B6" s="12"/>
      <c r="C6" s="12"/>
      <c r="D6" s="270" t="s">
        <v>3</v>
      </c>
      <c r="E6" s="270" t="s">
        <v>4</v>
      </c>
      <c r="F6" s="270" t="s">
        <v>4</v>
      </c>
      <c r="G6" s="270" t="s">
        <v>3</v>
      </c>
      <c r="H6" s="270" t="s">
        <v>4</v>
      </c>
      <c r="I6" s="270" t="s">
        <v>4</v>
      </c>
    </row>
    <row r="7" spans="1:12" ht="22.5" x14ac:dyDescent="0.2">
      <c r="A7" s="287" t="s">
        <v>5</v>
      </c>
      <c r="B7" s="286"/>
      <c r="C7" s="285" t="s">
        <v>6</v>
      </c>
      <c r="D7" s="244">
        <v>7</v>
      </c>
      <c r="E7" s="244" t="s">
        <v>7</v>
      </c>
      <c r="F7" s="284" t="s">
        <v>8</v>
      </c>
      <c r="G7" s="244" t="s">
        <v>349</v>
      </c>
      <c r="H7" s="244" t="s">
        <v>24</v>
      </c>
      <c r="I7" s="244" t="s">
        <v>25</v>
      </c>
    </row>
    <row r="8" spans="1:12" x14ac:dyDescent="0.2">
      <c r="A8" s="12"/>
      <c r="B8" s="344" t="s">
        <v>9</v>
      </c>
      <c r="C8" s="344" t="s">
        <v>10</v>
      </c>
      <c r="D8" s="344" t="s">
        <v>11</v>
      </c>
      <c r="E8" s="344" t="s">
        <v>12</v>
      </c>
      <c r="F8" s="344" t="s">
        <v>13</v>
      </c>
      <c r="G8" s="344" t="s">
        <v>14</v>
      </c>
      <c r="H8" s="344" t="s">
        <v>60</v>
      </c>
      <c r="I8" s="79" t="s">
        <v>61</v>
      </c>
    </row>
    <row r="9" spans="1:12" x14ac:dyDescent="0.2">
      <c r="A9" s="13">
        <v>1</v>
      </c>
      <c r="B9" s="14"/>
      <c r="C9" s="13"/>
      <c r="D9" s="13"/>
      <c r="E9" s="13"/>
      <c r="F9" s="12"/>
      <c r="G9" s="12"/>
      <c r="H9" s="13"/>
      <c r="I9" s="79"/>
    </row>
    <row r="10" spans="1:12" x14ac:dyDescent="0.2">
      <c r="A10" s="13">
        <f t="shared" ref="A10:A36" si="0">A9+1</f>
        <v>2</v>
      </c>
      <c r="B10" s="12" t="s">
        <v>478</v>
      </c>
      <c r="C10" s="75" t="s">
        <v>15</v>
      </c>
      <c r="D10" s="42">
        <f>'Historic Account Balances'!CY307</f>
        <v>-535041.25000000012</v>
      </c>
      <c r="E10" s="42">
        <f>'Historic Account Balances'!CY316</f>
        <v>-886036.5900000002</v>
      </c>
      <c r="F10" s="42">
        <f>'Historic Account Balances'!CY325</f>
        <v>690032.53</v>
      </c>
      <c r="G10" s="42">
        <f>'Historic Account Balances'!CY345</f>
        <v>-197930.05000000008</v>
      </c>
      <c r="H10" s="42">
        <f>'Historic Account Balances'!CY354</f>
        <v>-75775.38</v>
      </c>
      <c r="I10" s="42">
        <f>'Historic Account Balances'!CY363</f>
        <v>-313748.58999999997</v>
      </c>
    </row>
    <row r="11" spans="1:12" x14ac:dyDescent="0.2">
      <c r="A11" s="344">
        <f t="shared" si="0"/>
        <v>3</v>
      </c>
      <c r="D11" s="42"/>
      <c r="E11" s="42"/>
      <c r="F11" s="42"/>
      <c r="G11" s="42"/>
      <c r="H11" s="42"/>
      <c r="I11" s="42"/>
    </row>
    <row r="12" spans="1:12" x14ac:dyDescent="0.2">
      <c r="A12" s="344">
        <f t="shared" si="0"/>
        <v>4</v>
      </c>
      <c r="B12" s="12" t="s">
        <v>479</v>
      </c>
      <c r="C12" s="75" t="s">
        <v>15</v>
      </c>
      <c r="D12" s="42">
        <f>'Historic Account Balances'!CU437</f>
        <v>-4440781.0000000019</v>
      </c>
      <c r="E12" s="42">
        <f>'Historic Account Balances'!CU446</f>
        <v>6218255.1299999999</v>
      </c>
      <c r="F12" s="42">
        <f>'Historic Account Balances'!CU455</f>
        <v>7746045.2999999998</v>
      </c>
      <c r="G12" s="42">
        <f>'Historic Account Balances'!CU474</f>
        <v>328055.40508728917</v>
      </c>
      <c r="H12" s="42">
        <f>'Historic Account Balances'!CU482</f>
        <v>4177979.76</v>
      </c>
      <c r="I12" s="42">
        <f>'Historic Account Balances'!CU491</f>
        <v>3561588.4200000004</v>
      </c>
    </row>
    <row r="13" spans="1:12" x14ac:dyDescent="0.2">
      <c r="A13" s="344">
        <f t="shared" si="0"/>
        <v>5</v>
      </c>
      <c r="B13" s="12"/>
      <c r="C13" s="13"/>
      <c r="D13" s="42"/>
      <c r="E13" s="42"/>
      <c r="F13" s="19"/>
      <c r="G13" s="19"/>
      <c r="H13" s="19"/>
      <c r="I13" s="19"/>
    </row>
    <row r="14" spans="1:12" x14ac:dyDescent="0.2">
      <c r="A14" s="344">
        <f t="shared" si="0"/>
        <v>6</v>
      </c>
      <c r="B14" s="12" t="s">
        <v>369</v>
      </c>
      <c r="C14" s="75" t="s">
        <v>15</v>
      </c>
      <c r="D14" s="241">
        <f>'Historic Account Balances'!CU507</f>
        <v>16921.899999999994</v>
      </c>
      <c r="E14" s="241">
        <f>'Historic Account Balances'!CU515</f>
        <v>221112.17</v>
      </c>
      <c r="F14" s="241">
        <f>'Historic Account Balances'!CU523</f>
        <v>79668.590000000026</v>
      </c>
      <c r="G14" s="241">
        <f>'Historic Account Balances'!CU541</f>
        <v>63615.55</v>
      </c>
      <c r="H14" s="241">
        <f>'Historic Account Balances'!CU549</f>
        <v>79233.06</v>
      </c>
      <c r="I14" s="241">
        <f>'Historic Account Balances'!CU557</f>
        <v>102320.15</v>
      </c>
    </row>
    <row r="15" spans="1:12" x14ac:dyDescent="0.2">
      <c r="A15" s="344">
        <f t="shared" si="0"/>
        <v>7</v>
      </c>
      <c r="B15" s="12"/>
      <c r="C15" s="13"/>
      <c r="D15" s="38"/>
      <c r="E15" s="38"/>
      <c r="F15" s="12"/>
      <c r="G15" s="12"/>
      <c r="H15" s="12"/>
      <c r="I15" s="12"/>
    </row>
    <row r="16" spans="1:12" x14ac:dyDescent="0.2">
      <c r="A16" s="344">
        <f t="shared" si="0"/>
        <v>8</v>
      </c>
      <c r="B16" s="12" t="s">
        <v>332</v>
      </c>
      <c r="C16" s="13" t="s">
        <v>180</v>
      </c>
      <c r="D16" s="19">
        <f>SUM(D10:D14)</f>
        <v>-4958900.3500000015</v>
      </c>
      <c r="E16" s="19">
        <f t="shared" ref="E16:I16" si="1">SUM(E10:E14)</f>
        <v>5553330.71</v>
      </c>
      <c r="F16" s="19">
        <f t="shared" si="1"/>
        <v>8515746.4199999999</v>
      </c>
      <c r="G16" s="19">
        <f t="shared" si="1"/>
        <v>193740.90508728911</v>
      </c>
      <c r="H16" s="19">
        <f t="shared" si="1"/>
        <v>4181437.44</v>
      </c>
      <c r="I16" s="19">
        <f t="shared" si="1"/>
        <v>3350159.9800000004</v>
      </c>
    </row>
    <row r="17" spans="1:9" s="345" customFormat="1" x14ac:dyDescent="0.2">
      <c r="A17" s="344">
        <f t="shared" si="0"/>
        <v>9</v>
      </c>
      <c r="B17" s="343"/>
      <c r="C17" s="344"/>
      <c r="D17" s="19"/>
      <c r="E17" s="19"/>
      <c r="F17" s="19"/>
      <c r="G17" s="19"/>
      <c r="H17" s="19"/>
      <c r="I17" s="19"/>
    </row>
    <row r="18" spans="1:9" s="345" customFormat="1" x14ac:dyDescent="0.2">
      <c r="A18" s="344">
        <f t="shared" si="0"/>
        <v>10</v>
      </c>
      <c r="B18" s="343" t="s">
        <v>472</v>
      </c>
      <c r="C18" s="75" t="s">
        <v>15</v>
      </c>
      <c r="D18" s="42">
        <f>'2019 GRC - SCH 40 Re-class'!K39</f>
        <v>0</v>
      </c>
      <c r="E18" s="42">
        <f>'2019 GRC - SCH 40 Re-class'!L39</f>
        <v>2.3931783425439517</v>
      </c>
      <c r="F18" s="42">
        <f>'2019 GRC - SCH 40 Re-class'!M39</f>
        <v>19.041695947624223</v>
      </c>
      <c r="G18" s="42">
        <f>'2019 GRC - SCH 40 Re-class'!O39</f>
        <v>942.198576788433</v>
      </c>
      <c r="H18" s="42">
        <f>'2019 GRC - SCH 40 Re-class'!P39</f>
        <v>123.60642921091785</v>
      </c>
      <c r="I18" s="42">
        <f>'2019 GRC - SCH 40 Re-class'!Q39</f>
        <v>310.59011971048091</v>
      </c>
    </row>
    <row r="19" spans="1:9" s="345" customFormat="1" x14ac:dyDescent="0.2">
      <c r="A19" s="344">
        <f t="shared" si="0"/>
        <v>11</v>
      </c>
      <c r="B19" s="343"/>
      <c r="C19" s="344"/>
      <c r="D19" s="19"/>
      <c r="E19" s="19"/>
      <c r="F19" s="19"/>
      <c r="G19" s="19"/>
      <c r="H19" s="19"/>
      <c r="I19" s="19"/>
    </row>
    <row r="20" spans="1:9" s="345" customFormat="1" x14ac:dyDescent="0.2">
      <c r="A20" s="344">
        <f t="shared" si="0"/>
        <v>12</v>
      </c>
      <c r="B20" s="343" t="s">
        <v>474</v>
      </c>
      <c r="C20" s="75" t="s">
        <v>15</v>
      </c>
      <c r="D20" s="42">
        <f>'2019 GRC - SCH 40 Re-class'!K41</f>
        <v>0</v>
      </c>
      <c r="E20" s="42">
        <f>'2019 GRC - SCH 40 Re-class'!L41</f>
        <v>271.30119393477946</v>
      </c>
      <c r="F20" s="42">
        <f>'2019 GRC - SCH 40 Re-class'!M41</f>
        <v>2158.6501738278316</v>
      </c>
      <c r="G20" s="42">
        <f>'2019 GRC - SCH 40 Re-class'!O41</f>
        <v>106811.76336178435</v>
      </c>
      <c r="H20" s="42">
        <f>'2019 GRC - SCH 40 Re-class'!P41</f>
        <v>14012.566981234469</v>
      </c>
      <c r="I20" s="42">
        <f>'2019 GRC - SCH 40 Re-class'!Q41</f>
        <v>35209.858289218588</v>
      </c>
    </row>
    <row r="21" spans="1:9" s="345" customFormat="1" x14ac:dyDescent="0.2">
      <c r="A21" s="344">
        <f t="shared" si="0"/>
        <v>13</v>
      </c>
      <c r="B21" s="343"/>
      <c r="C21" s="344"/>
      <c r="D21" s="19"/>
      <c r="E21" s="19"/>
      <c r="F21" s="19"/>
      <c r="G21" s="19"/>
      <c r="H21" s="19"/>
      <c r="I21" s="19"/>
    </row>
    <row r="22" spans="1:9" s="345" customFormat="1" x14ac:dyDescent="0.2">
      <c r="A22" s="344">
        <f t="shared" si="0"/>
        <v>14</v>
      </c>
      <c r="B22" s="343" t="s">
        <v>473</v>
      </c>
      <c r="C22" s="75" t="s">
        <v>15</v>
      </c>
      <c r="D22" s="241">
        <f>'2019 GRC - SCH 40 Re-class'!K40</f>
        <v>0</v>
      </c>
      <c r="E22" s="241">
        <f>'2019 GRC - SCH 40 Re-class'!L40</f>
        <v>-1.1497213424750965</v>
      </c>
      <c r="F22" s="241">
        <f>'2019 GRC - SCH 40 Re-class'!M40</f>
        <v>-9.1479367996591581</v>
      </c>
      <c r="G22" s="241">
        <f>'2019 GRC - SCH 40 Re-class'!O40</f>
        <v>-452.64734070416563</v>
      </c>
      <c r="H22" s="241">
        <f>'2019 GRC - SCH 40 Re-class'!P40</f>
        <v>-59.382515379051611</v>
      </c>
      <c r="I22" s="241">
        <f>'2019 GRC - SCH 40 Re-class'!Q40</f>
        <v>-149.212485774648</v>
      </c>
    </row>
    <row r="23" spans="1:9" x14ac:dyDescent="0.2">
      <c r="A23" s="344">
        <f t="shared" si="0"/>
        <v>15</v>
      </c>
      <c r="B23" s="12"/>
      <c r="C23" s="13"/>
      <c r="D23" s="19"/>
      <c r="E23" s="19"/>
      <c r="F23" s="19"/>
      <c r="G23" s="19"/>
      <c r="H23" s="19"/>
      <c r="I23" s="19"/>
    </row>
    <row r="24" spans="1:9" s="345" customFormat="1" x14ac:dyDescent="0.2">
      <c r="A24" s="344">
        <f t="shared" si="0"/>
        <v>16</v>
      </c>
      <c r="B24" s="343" t="s">
        <v>475</v>
      </c>
      <c r="C24" s="344" t="s">
        <v>476</v>
      </c>
      <c r="D24" s="19">
        <f>D16+SUM(D18:D22)</f>
        <v>-4958900.3500000015</v>
      </c>
      <c r="E24" s="19">
        <f t="shared" ref="E24:I24" si="2">E16+SUM(E18:E22)</f>
        <v>5553603.2546509346</v>
      </c>
      <c r="F24" s="19">
        <f t="shared" si="2"/>
        <v>8517914.9639329761</v>
      </c>
      <c r="G24" s="19">
        <f t="shared" si="2"/>
        <v>301042.21968515776</v>
      </c>
      <c r="H24" s="19">
        <f t="shared" si="2"/>
        <v>4195514.2308950666</v>
      </c>
      <c r="I24" s="19">
        <f t="shared" si="2"/>
        <v>3385531.2159231547</v>
      </c>
    </row>
    <row r="25" spans="1:9" s="345" customFormat="1" x14ac:dyDescent="0.2">
      <c r="A25" s="344">
        <f t="shared" si="0"/>
        <v>17</v>
      </c>
      <c r="B25" s="343"/>
      <c r="C25" s="344"/>
      <c r="D25" s="19"/>
      <c r="E25" s="19"/>
      <c r="F25" s="19"/>
      <c r="G25" s="19"/>
      <c r="H25" s="19"/>
      <c r="I25" s="19"/>
    </row>
    <row r="26" spans="1:9" x14ac:dyDescent="0.2">
      <c r="A26" s="344">
        <f t="shared" si="0"/>
        <v>18</v>
      </c>
      <c r="B26" s="12" t="s">
        <v>139</v>
      </c>
      <c r="C26" s="75" t="s">
        <v>15</v>
      </c>
      <c r="D26" s="80">
        <f>'2019 GRC Conversion Factor'!$E$19</f>
        <v>0.95111500000000004</v>
      </c>
      <c r="E26" s="276">
        <f t="shared" ref="E26:I26" si="3">$D$26</f>
        <v>0.95111500000000004</v>
      </c>
      <c r="F26" s="276">
        <f t="shared" si="3"/>
        <v>0.95111500000000004</v>
      </c>
      <c r="G26" s="276">
        <f t="shared" si="3"/>
        <v>0.95111500000000004</v>
      </c>
      <c r="H26" s="276">
        <f t="shared" si="3"/>
        <v>0.95111500000000004</v>
      </c>
      <c r="I26" s="276">
        <f t="shared" si="3"/>
        <v>0.95111500000000004</v>
      </c>
    </row>
    <row r="27" spans="1:9" x14ac:dyDescent="0.2">
      <c r="A27" s="344">
        <f t="shared" si="0"/>
        <v>19</v>
      </c>
      <c r="B27" s="12"/>
      <c r="C27" s="75"/>
      <c r="D27" s="19"/>
      <c r="E27" s="19"/>
      <c r="F27" s="12"/>
      <c r="G27" s="12"/>
      <c r="H27" s="12"/>
      <c r="I27" s="12"/>
    </row>
    <row r="28" spans="1:9" x14ac:dyDescent="0.2">
      <c r="A28" s="344">
        <f t="shared" si="0"/>
        <v>20</v>
      </c>
      <c r="B28" s="12" t="s">
        <v>181</v>
      </c>
      <c r="C28" s="13" t="s">
        <v>480</v>
      </c>
      <c r="D28" s="19">
        <f>(D10+D18)/D$26</f>
        <v>-562541.07021758682</v>
      </c>
      <c r="E28" s="19">
        <f t="shared" ref="E28:I28" si="4">(E10+E18)/E$26</f>
        <v>-931574.20167031081</v>
      </c>
      <c r="F28" s="19">
        <f t="shared" si="4"/>
        <v>725518.54580775998</v>
      </c>
      <c r="G28" s="19">
        <f t="shared" si="4"/>
        <v>-207112.54834926547</v>
      </c>
      <c r="H28" s="19">
        <f t="shared" si="4"/>
        <v>-79540.090915177527</v>
      </c>
      <c r="I28" s="19">
        <f t="shared" si="4"/>
        <v>-329547.95148882049</v>
      </c>
    </row>
    <row r="29" spans="1:9" x14ac:dyDescent="0.2">
      <c r="A29" s="344">
        <f t="shared" si="0"/>
        <v>21</v>
      </c>
      <c r="D29" s="19"/>
      <c r="E29" s="19"/>
      <c r="F29" s="19"/>
      <c r="G29" s="19"/>
      <c r="H29" s="19"/>
      <c r="I29" s="19"/>
    </row>
    <row r="30" spans="1:9" x14ac:dyDescent="0.2">
      <c r="A30" s="344">
        <f t="shared" si="0"/>
        <v>22</v>
      </c>
      <c r="B30" s="12" t="s">
        <v>186</v>
      </c>
      <c r="C30" s="13" t="s">
        <v>481</v>
      </c>
      <c r="D30" s="19">
        <f>(D12+D20)/D$26</f>
        <v>-4669026.3532800991</v>
      </c>
      <c r="E30" s="19">
        <f t="shared" ref="E30:I30" si="5">(E12+E20)/E$26</f>
        <v>6538143.5801074887</v>
      </c>
      <c r="F30" s="19">
        <f t="shared" si="5"/>
        <v>8146442.8067834359</v>
      </c>
      <c r="G30" s="19">
        <f t="shared" si="5"/>
        <v>457218.28427590092</v>
      </c>
      <c r="H30" s="19">
        <f t="shared" si="5"/>
        <v>4407450.5469698552</v>
      </c>
      <c r="I30" s="19">
        <f t="shared" si="5"/>
        <v>3781664.9703655383</v>
      </c>
    </row>
    <row r="31" spans="1:9" x14ac:dyDescent="0.2">
      <c r="A31" s="344">
        <f t="shared" si="0"/>
        <v>23</v>
      </c>
      <c r="B31" s="12"/>
      <c r="C31" s="75"/>
      <c r="D31" s="19"/>
      <c r="E31" s="19"/>
      <c r="F31" s="19"/>
      <c r="G31" s="19"/>
      <c r="H31" s="19"/>
      <c r="I31" s="19"/>
    </row>
    <row r="32" spans="1:9" x14ac:dyDescent="0.2">
      <c r="A32" s="344">
        <f t="shared" si="0"/>
        <v>24</v>
      </c>
      <c r="B32" s="12" t="s">
        <v>182</v>
      </c>
      <c r="C32" s="13" t="s">
        <v>484</v>
      </c>
      <c r="D32" s="240">
        <f>(D14+D22)/D$26</f>
        <v>17791.644543509454</v>
      </c>
      <c r="E32" s="240">
        <f t="shared" ref="E32:I32" si="6">(E14+E22)/E$26</f>
        <v>232475.58946989325</v>
      </c>
      <c r="F32" s="240">
        <f t="shared" si="6"/>
        <v>83753.743830346866</v>
      </c>
      <c r="G32" s="240">
        <f t="shared" si="6"/>
        <v>66409.322384039609</v>
      </c>
      <c r="H32" s="240">
        <f t="shared" si="6"/>
        <v>83243.012132729418</v>
      </c>
      <c r="I32" s="240">
        <f t="shared" si="6"/>
        <v>107422.27544957795</v>
      </c>
    </row>
    <row r="33" spans="1:9" x14ac:dyDescent="0.2">
      <c r="A33" s="344">
        <f t="shared" si="0"/>
        <v>25</v>
      </c>
      <c r="B33" s="12"/>
      <c r="C33" s="75"/>
      <c r="D33" s="19"/>
      <c r="E33" s="19"/>
      <c r="F33" s="19"/>
      <c r="G33" s="19"/>
      <c r="H33" s="19"/>
      <c r="I33" s="19"/>
    </row>
    <row r="34" spans="1:9" x14ac:dyDescent="0.2">
      <c r="A34" s="344">
        <f t="shared" si="0"/>
        <v>26</v>
      </c>
      <c r="B34" s="12" t="s">
        <v>183</v>
      </c>
      <c r="C34" s="13" t="s">
        <v>482</v>
      </c>
      <c r="D34" s="19">
        <f>SUM(D28:D32)</f>
        <v>-5213775.7789541772</v>
      </c>
      <c r="E34" s="19">
        <f t="shared" ref="E34:I34" si="7">SUM(E28:E32)</f>
        <v>5839044.9679070711</v>
      </c>
      <c r="F34" s="19">
        <f t="shared" si="7"/>
        <v>8955715.0964215435</v>
      </c>
      <c r="G34" s="19">
        <f t="shared" si="7"/>
        <v>316515.05831067509</v>
      </c>
      <c r="H34" s="19">
        <f t="shared" si="7"/>
        <v>4411153.4681874067</v>
      </c>
      <c r="I34" s="19">
        <f t="shared" si="7"/>
        <v>3559539.2943262961</v>
      </c>
    </row>
    <row r="35" spans="1:9" x14ac:dyDescent="0.2">
      <c r="A35" s="344">
        <f t="shared" si="0"/>
        <v>27</v>
      </c>
      <c r="B35" s="12"/>
      <c r="C35" s="75"/>
      <c r="D35" s="19"/>
      <c r="E35" s="19"/>
      <c r="F35" s="12"/>
      <c r="G35" s="12"/>
      <c r="H35" s="12"/>
    </row>
    <row r="36" spans="1:9" x14ac:dyDescent="0.2">
      <c r="A36" s="344">
        <f t="shared" si="0"/>
        <v>28</v>
      </c>
      <c r="B36" s="343" t="s">
        <v>483</v>
      </c>
      <c r="C36" s="12"/>
      <c r="D36" s="19"/>
      <c r="E36" s="19"/>
      <c r="F36" s="12"/>
      <c r="G36" s="12"/>
      <c r="H36" s="12"/>
    </row>
    <row r="37" spans="1:9" x14ac:dyDescent="0.2">
      <c r="A37" s="344"/>
      <c r="B37" s="12"/>
      <c r="C37" s="12"/>
      <c r="D37" s="19"/>
      <c r="E37" s="19"/>
      <c r="F37" s="12"/>
      <c r="G37" s="12"/>
      <c r="H37" s="12"/>
    </row>
    <row r="38" spans="1:9" x14ac:dyDescent="0.2">
      <c r="A38" s="344"/>
      <c r="B38" s="12"/>
      <c r="C38" s="12"/>
      <c r="D38" s="12"/>
      <c r="E38" s="12"/>
      <c r="F38" s="12"/>
      <c r="G38" s="12"/>
      <c r="H38" s="12"/>
    </row>
    <row r="39" spans="1:9" x14ac:dyDescent="0.2">
      <c r="A39" s="12"/>
      <c r="B39" s="12"/>
      <c r="C39" s="12"/>
      <c r="D39" s="12"/>
      <c r="E39" s="12"/>
      <c r="F39" s="12"/>
      <c r="G39" s="12"/>
      <c r="H39" s="12"/>
    </row>
    <row r="40" spans="1:9" x14ac:dyDescent="0.2">
      <c r="A40" s="12"/>
      <c r="B40" s="12"/>
      <c r="C40" s="12"/>
      <c r="D40" s="52"/>
      <c r="E40" s="12"/>
      <c r="F40" s="12"/>
      <c r="G40" s="12"/>
      <c r="H40" s="12"/>
    </row>
    <row r="41" spans="1:9" x14ac:dyDescent="0.2">
      <c r="A41" s="12"/>
      <c r="B41" s="12"/>
      <c r="C41" s="12"/>
      <c r="D41" s="12"/>
      <c r="E41" s="12"/>
      <c r="F41" s="12"/>
      <c r="G41" s="12"/>
      <c r="H41" s="12"/>
    </row>
    <row r="42" spans="1:9" x14ac:dyDescent="0.2">
      <c r="A42" s="12"/>
      <c r="B42" s="12"/>
      <c r="C42" s="12"/>
      <c r="D42" s="12"/>
      <c r="E42" s="12"/>
      <c r="F42" s="12"/>
      <c r="G42" s="12"/>
      <c r="H42" s="12"/>
    </row>
    <row r="43" spans="1:9" x14ac:dyDescent="0.2">
      <c r="A43" s="12"/>
      <c r="B43" s="12"/>
      <c r="C43" s="12"/>
      <c r="D43" s="12"/>
      <c r="E43" s="12"/>
      <c r="F43" s="12"/>
      <c r="G43" s="12"/>
      <c r="H43" s="12"/>
    </row>
    <row r="44" spans="1:9" x14ac:dyDescent="0.2">
      <c r="A44" s="12"/>
      <c r="B44" s="12"/>
      <c r="C44" s="12"/>
      <c r="D44" s="12"/>
      <c r="E44" s="12"/>
      <c r="F44" s="12"/>
      <c r="G44" s="12"/>
      <c r="H44" s="12"/>
    </row>
    <row r="45" spans="1:9" x14ac:dyDescent="0.2">
      <c r="A45" s="12"/>
      <c r="B45" s="12"/>
      <c r="C45" s="12"/>
      <c r="D45" s="12"/>
      <c r="E45" s="12"/>
      <c r="F45" s="12"/>
      <c r="G45" s="12"/>
      <c r="H45" s="12"/>
    </row>
    <row r="46" spans="1:9" x14ac:dyDescent="0.2">
      <c r="A46" s="12"/>
      <c r="B46" s="12"/>
      <c r="C46" s="12"/>
      <c r="D46" s="12"/>
      <c r="E46" s="12"/>
      <c r="F46" s="12"/>
      <c r="G46" s="12"/>
      <c r="H46" s="12"/>
    </row>
    <row r="47" spans="1:9" x14ac:dyDescent="0.2">
      <c r="A47" s="12"/>
      <c r="B47" s="12"/>
      <c r="C47" s="12"/>
      <c r="D47" s="12"/>
      <c r="E47" s="12"/>
      <c r="F47" s="12"/>
      <c r="G47" s="12"/>
      <c r="H47" s="12"/>
    </row>
    <row r="48" spans="1:9" x14ac:dyDescent="0.2">
      <c r="A48" s="12"/>
      <c r="B48" s="12"/>
      <c r="C48" s="12"/>
      <c r="D48" s="12"/>
      <c r="E48" s="12"/>
      <c r="F48" s="12"/>
      <c r="G48" s="12"/>
      <c r="H48" s="12"/>
    </row>
    <row r="49" spans="1:8" x14ac:dyDescent="0.2">
      <c r="A49" s="12"/>
      <c r="B49" s="12"/>
      <c r="C49" s="12"/>
      <c r="D49" s="12"/>
      <c r="E49" s="12"/>
      <c r="F49" s="12"/>
      <c r="G49" s="12"/>
      <c r="H49" s="12"/>
    </row>
    <row r="50" spans="1:8" x14ac:dyDescent="0.2">
      <c r="A50" s="12"/>
      <c r="B50" s="12"/>
      <c r="C50" s="12"/>
      <c r="D50" s="12"/>
      <c r="E50" s="12"/>
      <c r="F50" s="12"/>
      <c r="G50" s="12"/>
      <c r="H50" s="12"/>
    </row>
    <row r="51" spans="1:8" x14ac:dyDescent="0.2">
      <c r="A51" s="12"/>
      <c r="B51" s="12"/>
      <c r="C51" s="12"/>
      <c r="D51" s="12"/>
      <c r="E51" s="12"/>
      <c r="F51" s="12"/>
      <c r="G51" s="12"/>
      <c r="H51" s="12"/>
    </row>
  </sheetData>
  <mergeCells count="4">
    <mergeCell ref="A1:I1"/>
    <mergeCell ref="A2:I2"/>
    <mergeCell ref="A3:I3"/>
    <mergeCell ref="A4:I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CZ591"/>
  <sheetViews>
    <sheetView zoomScaleNormal="100" workbookViewId="0">
      <pane xSplit="3" ySplit="6" topLeftCell="CU34" activePane="bottomRight" state="frozen"/>
      <selection activeCell="J45" sqref="J45"/>
      <selection pane="topRight" activeCell="J45" sqref="J45"/>
      <selection pane="bottomLeft" activeCell="J45" sqref="J45"/>
      <selection pane="bottomRight" activeCell="CY55" sqref="CY55"/>
    </sheetView>
  </sheetViews>
  <sheetFormatPr defaultRowHeight="11.25" x14ac:dyDescent="0.2"/>
  <cols>
    <col min="1" max="1" width="3.85546875" style="337" customWidth="1"/>
    <col min="2" max="2" width="71.5703125" style="337" customWidth="1"/>
    <col min="3" max="3" width="7.85546875" style="338" bestFit="1" customWidth="1"/>
    <col min="4" max="4" width="5.7109375" style="338" bestFit="1" customWidth="1"/>
    <col min="5" max="7" width="5.85546875" style="338" bestFit="1" customWidth="1"/>
    <col min="8" max="8" width="6.140625" style="338" bestFit="1" customWidth="1"/>
    <col min="9" max="9" width="5.7109375" style="338" bestFit="1" customWidth="1"/>
    <col min="10" max="13" width="12.5703125" style="338" bestFit="1" customWidth="1"/>
    <col min="14" max="17" width="13.5703125" style="338" bestFit="1" customWidth="1"/>
    <col min="18" max="19" width="12.5703125" style="338" bestFit="1" customWidth="1"/>
    <col min="20" max="24" width="13.5703125" style="338" bestFit="1" customWidth="1"/>
    <col min="25" max="63" width="12.85546875" style="338" bestFit="1" customWidth="1"/>
    <col min="64" max="67" width="12.85546875" style="338" customWidth="1"/>
    <col min="68" max="69" width="13.5703125" style="338" bestFit="1" customWidth="1"/>
    <col min="70" max="87" width="12.85546875" style="338" customWidth="1"/>
    <col min="88" max="88" width="12.85546875" style="338" bestFit="1" customWidth="1"/>
    <col min="89" max="100" width="13.5703125" style="338" bestFit="1" customWidth="1"/>
    <col min="101" max="101" width="14.42578125" style="338" bestFit="1" customWidth="1"/>
    <col min="102" max="103" width="14.42578125" style="337" bestFit="1" customWidth="1"/>
    <col min="104" max="123" width="9.140625" style="337"/>
    <col min="124" max="124" width="5.7109375" style="337" customWidth="1"/>
    <col min="125" max="125" width="58.7109375" style="337" bestFit="1" customWidth="1"/>
    <col min="126" max="126" width="11.5703125" style="337" bestFit="1" customWidth="1"/>
    <col min="127" max="127" width="18.28515625" style="337" bestFit="1" customWidth="1"/>
    <col min="128" max="128" width="9.140625" style="337"/>
    <col min="129" max="130" width="0" style="337" hidden="1" customWidth="1"/>
    <col min="131" max="379" width="9.140625" style="337"/>
    <col min="380" max="380" width="5.7109375" style="337" customWidth="1"/>
    <col min="381" max="381" width="58.7109375" style="337" bestFit="1" customWidth="1"/>
    <col min="382" max="382" width="11.5703125" style="337" bestFit="1" customWidth="1"/>
    <col min="383" max="383" width="18.28515625" style="337" bestFit="1" customWidth="1"/>
    <col min="384" max="384" width="9.140625" style="337"/>
    <col min="385" max="386" width="0" style="337" hidden="1" customWidth="1"/>
    <col min="387" max="635" width="9.140625" style="337"/>
    <col min="636" max="636" width="5.7109375" style="337" customWidth="1"/>
    <col min="637" max="637" width="58.7109375" style="337" bestFit="1" customWidth="1"/>
    <col min="638" max="638" width="11.5703125" style="337" bestFit="1" customWidth="1"/>
    <col min="639" max="639" width="18.28515625" style="337" bestFit="1" customWidth="1"/>
    <col min="640" max="640" width="9.140625" style="337"/>
    <col min="641" max="642" width="0" style="337" hidden="1" customWidth="1"/>
    <col min="643" max="891" width="9.140625" style="337"/>
    <col min="892" max="892" width="5.7109375" style="337" customWidth="1"/>
    <col min="893" max="893" width="58.7109375" style="337" bestFit="1" customWidth="1"/>
    <col min="894" max="894" width="11.5703125" style="337" bestFit="1" customWidth="1"/>
    <col min="895" max="895" width="18.28515625" style="337" bestFit="1" customWidth="1"/>
    <col min="896" max="896" width="9.140625" style="337"/>
    <col min="897" max="898" width="0" style="337" hidden="1" customWidth="1"/>
    <col min="899" max="1147" width="9.140625" style="337"/>
    <col min="1148" max="1148" width="5.7109375" style="337" customWidth="1"/>
    <col min="1149" max="1149" width="58.7109375" style="337" bestFit="1" customWidth="1"/>
    <col min="1150" max="1150" width="11.5703125" style="337" bestFit="1" customWidth="1"/>
    <col min="1151" max="1151" width="18.28515625" style="337" bestFit="1" customWidth="1"/>
    <col min="1152" max="1152" width="9.140625" style="337"/>
    <col min="1153" max="1154" width="0" style="337" hidden="1" customWidth="1"/>
    <col min="1155" max="1403" width="9.140625" style="337"/>
    <col min="1404" max="1404" width="5.7109375" style="337" customWidth="1"/>
    <col min="1405" max="1405" width="58.7109375" style="337" bestFit="1" customWidth="1"/>
    <col min="1406" max="1406" width="11.5703125" style="337" bestFit="1" customWidth="1"/>
    <col min="1407" max="1407" width="18.28515625" style="337" bestFit="1" customWidth="1"/>
    <col min="1408" max="1408" width="9.140625" style="337"/>
    <col min="1409" max="1410" width="0" style="337" hidden="1" customWidth="1"/>
    <col min="1411" max="1659" width="9.140625" style="337"/>
    <col min="1660" max="1660" width="5.7109375" style="337" customWidth="1"/>
    <col min="1661" max="1661" width="58.7109375" style="337" bestFit="1" customWidth="1"/>
    <col min="1662" max="1662" width="11.5703125" style="337" bestFit="1" customWidth="1"/>
    <col min="1663" max="1663" width="18.28515625" style="337" bestFit="1" customWidth="1"/>
    <col min="1664" max="1664" width="9.140625" style="337"/>
    <col min="1665" max="1666" width="0" style="337" hidden="1" customWidth="1"/>
    <col min="1667" max="1915" width="9.140625" style="337"/>
    <col min="1916" max="1916" width="5.7109375" style="337" customWidth="1"/>
    <col min="1917" max="1917" width="58.7109375" style="337" bestFit="1" customWidth="1"/>
    <col min="1918" max="1918" width="11.5703125" style="337" bestFit="1" customWidth="1"/>
    <col min="1919" max="1919" width="18.28515625" style="337" bestFit="1" customWidth="1"/>
    <col min="1920" max="1920" width="9.140625" style="337"/>
    <col min="1921" max="1922" width="0" style="337" hidden="1" customWidth="1"/>
    <col min="1923" max="2171" width="9.140625" style="337"/>
    <col min="2172" max="2172" width="5.7109375" style="337" customWidth="1"/>
    <col min="2173" max="2173" width="58.7109375" style="337" bestFit="1" customWidth="1"/>
    <col min="2174" max="2174" width="11.5703125" style="337" bestFit="1" customWidth="1"/>
    <col min="2175" max="2175" width="18.28515625" style="337" bestFit="1" customWidth="1"/>
    <col min="2176" max="2176" width="9.140625" style="337"/>
    <col min="2177" max="2178" width="0" style="337" hidden="1" customWidth="1"/>
    <col min="2179" max="2427" width="9.140625" style="337"/>
    <col min="2428" max="2428" width="5.7109375" style="337" customWidth="1"/>
    <col min="2429" max="2429" width="58.7109375" style="337" bestFit="1" customWidth="1"/>
    <col min="2430" max="2430" width="11.5703125" style="337" bestFit="1" customWidth="1"/>
    <col min="2431" max="2431" width="18.28515625" style="337" bestFit="1" customWidth="1"/>
    <col min="2432" max="2432" width="9.140625" style="337"/>
    <col min="2433" max="2434" width="0" style="337" hidden="1" customWidth="1"/>
    <col min="2435" max="2683" width="9.140625" style="337"/>
    <col min="2684" max="2684" width="5.7109375" style="337" customWidth="1"/>
    <col min="2685" max="2685" width="58.7109375" style="337" bestFit="1" customWidth="1"/>
    <col min="2686" max="2686" width="11.5703125" style="337" bestFit="1" customWidth="1"/>
    <col min="2687" max="2687" width="18.28515625" style="337" bestFit="1" customWidth="1"/>
    <col min="2688" max="2688" width="9.140625" style="337"/>
    <col min="2689" max="2690" width="0" style="337" hidden="1" customWidth="1"/>
    <col min="2691" max="2939" width="9.140625" style="337"/>
    <col min="2940" max="2940" width="5.7109375" style="337" customWidth="1"/>
    <col min="2941" max="2941" width="58.7109375" style="337" bestFit="1" customWidth="1"/>
    <col min="2942" max="2942" width="11.5703125" style="337" bestFit="1" customWidth="1"/>
    <col min="2943" max="2943" width="18.28515625" style="337" bestFit="1" customWidth="1"/>
    <col min="2944" max="2944" width="9.140625" style="337"/>
    <col min="2945" max="2946" width="0" style="337" hidden="1" customWidth="1"/>
    <col min="2947" max="3195" width="9.140625" style="337"/>
    <col min="3196" max="3196" width="5.7109375" style="337" customWidth="1"/>
    <col min="3197" max="3197" width="58.7109375" style="337" bestFit="1" customWidth="1"/>
    <col min="3198" max="3198" width="11.5703125" style="337" bestFit="1" customWidth="1"/>
    <col min="3199" max="3199" width="18.28515625" style="337" bestFit="1" customWidth="1"/>
    <col min="3200" max="3200" width="9.140625" style="337"/>
    <col min="3201" max="3202" width="0" style="337" hidden="1" customWidth="1"/>
    <col min="3203" max="3451" width="9.140625" style="337"/>
    <col min="3452" max="3452" width="5.7109375" style="337" customWidth="1"/>
    <col min="3453" max="3453" width="58.7109375" style="337" bestFit="1" customWidth="1"/>
    <col min="3454" max="3454" width="11.5703125" style="337" bestFit="1" customWidth="1"/>
    <col min="3455" max="3455" width="18.28515625" style="337" bestFit="1" customWidth="1"/>
    <col min="3456" max="3456" width="9.140625" style="337"/>
    <col min="3457" max="3458" width="0" style="337" hidden="1" customWidth="1"/>
    <col min="3459" max="3707" width="9.140625" style="337"/>
    <col min="3708" max="3708" width="5.7109375" style="337" customWidth="1"/>
    <col min="3709" max="3709" width="58.7109375" style="337" bestFit="1" customWidth="1"/>
    <col min="3710" max="3710" width="11.5703125" style="337" bestFit="1" customWidth="1"/>
    <col min="3711" max="3711" width="18.28515625" style="337" bestFit="1" customWidth="1"/>
    <col min="3712" max="3712" width="9.140625" style="337"/>
    <col min="3713" max="3714" width="0" style="337" hidden="1" customWidth="1"/>
    <col min="3715" max="3963" width="9.140625" style="337"/>
    <col min="3964" max="3964" width="5.7109375" style="337" customWidth="1"/>
    <col min="3965" max="3965" width="58.7109375" style="337" bestFit="1" customWidth="1"/>
    <col min="3966" max="3966" width="11.5703125" style="337" bestFit="1" customWidth="1"/>
    <col min="3967" max="3967" width="18.28515625" style="337" bestFit="1" customWidth="1"/>
    <col min="3968" max="3968" width="9.140625" style="337"/>
    <col min="3969" max="3970" width="0" style="337" hidden="1" customWidth="1"/>
    <col min="3971" max="4219" width="9.140625" style="337"/>
    <col min="4220" max="4220" width="5.7109375" style="337" customWidth="1"/>
    <col min="4221" max="4221" width="58.7109375" style="337" bestFit="1" customWidth="1"/>
    <col min="4222" max="4222" width="11.5703125" style="337" bestFit="1" customWidth="1"/>
    <col min="4223" max="4223" width="18.28515625" style="337" bestFit="1" customWidth="1"/>
    <col min="4224" max="4224" width="9.140625" style="337"/>
    <col min="4225" max="4226" width="0" style="337" hidden="1" customWidth="1"/>
    <col min="4227" max="4475" width="9.140625" style="337"/>
    <col min="4476" max="4476" width="5.7109375" style="337" customWidth="1"/>
    <col min="4477" max="4477" width="58.7109375" style="337" bestFit="1" customWidth="1"/>
    <col min="4478" max="4478" width="11.5703125" style="337" bestFit="1" customWidth="1"/>
    <col min="4479" max="4479" width="18.28515625" style="337" bestFit="1" customWidth="1"/>
    <col min="4480" max="4480" width="9.140625" style="337"/>
    <col min="4481" max="4482" width="0" style="337" hidden="1" customWidth="1"/>
    <col min="4483" max="4731" width="9.140625" style="337"/>
    <col min="4732" max="4732" width="5.7109375" style="337" customWidth="1"/>
    <col min="4733" max="4733" width="58.7109375" style="337" bestFit="1" customWidth="1"/>
    <col min="4734" max="4734" width="11.5703125" style="337" bestFit="1" customWidth="1"/>
    <col min="4735" max="4735" width="18.28515625" style="337" bestFit="1" customWidth="1"/>
    <col min="4736" max="4736" width="9.140625" style="337"/>
    <col min="4737" max="4738" width="0" style="337" hidden="1" customWidth="1"/>
    <col min="4739" max="4987" width="9.140625" style="337"/>
    <col min="4988" max="4988" width="5.7109375" style="337" customWidth="1"/>
    <col min="4989" max="4989" width="58.7109375" style="337" bestFit="1" customWidth="1"/>
    <col min="4990" max="4990" width="11.5703125" style="337" bestFit="1" customWidth="1"/>
    <col min="4991" max="4991" width="18.28515625" style="337" bestFit="1" customWidth="1"/>
    <col min="4992" max="4992" width="9.140625" style="337"/>
    <col min="4993" max="4994" width="0" style="337" hidden="1" customWidth="1"/>
    <col min="4995" max="5243" width="9.140625" style="337"/>
    <col min="5244" max="5244" width="5.7109375" style="337" customWidth="1"/>
    <col min="5245" max="5245" width="58.7109375" style="337" bestFit="1" customWidth="1"/>
    <col min="5246" max="5246" width="11.5703125" style="337" bestFit="1" customWidth="1"/>
    <col min="5247" max="5247" width="18.28515625" style="337" bestFit="1" customWidth="1"/>
    <col min="5248" max="5248" width="9.140625" style="337"/>
    <col min="5249" max="5250" width="0" style="337" hidden="1" customWidth="1"/>
    <col min="5251" max="5499" width="9.140625" style="337"/>
    <col min="5500" max="5500" width="5.7109375" style="337" customWidth="1"/>
    <col min="5501" max="5501" width="58.7109375" style="337" bestFit="1" customWidth="1"/>
    <col min="5502" max="5502" width="11.5703125" style="337" bestFit="1" customWidth="1"/>
    <col min="5503" max="5503" width="18.28515625" style="337" bestFit="1" customWidth="1"/>
    <col min="5504" max="5504" width="9.140625" style="337"/>
    <col min="5505" max="5506" width="0" style="337" hidden="1" customWidth="1"/>
    <col min="5507" max="5755" width="9.140625" style="337"/>
    <col min="5756" max="5756" width="5.7109375" style="337" customWidth="1"/>
    <col min="5757" max="5757" width="58.7109375" style="337" bestFit="1" customWidth="1"/>
    <col min="5758" max="5758" width="11.5703125" style="337" bestFit="1" customWidth="1"/>
    <col min="5759" max="5759" width="18.28515625" style="337" bestFit="1" customWidth="1"/>
    <col min="5760" max="5760" width="9.140625" style="337"/>
    <col min="5761" max="5762" width="0" style="337" hidden="1" customWidth="1"/>
    <col min="5763" max="6011" width="9.140625" style="337"/>
    <col min="6012" max="6012" width="5.7109375" style="337" customWidth="1"/>
    <col min="6013" max="6013" width="58.7109375" style="337" bestFit="1" customWidth="1"/>
    <col min="6014" max="6014" width="11.5703125" style="337" bestFit="1" customWidth="1"/>
    <col min="6015" max="6015" width="18.28515625" style="337" bestFit="1" customWidth="1"/>
    <col min="6016" max="6016" width="9.140625" style="337"/>
    <col min="6017" max="6018" width="0" style="337" hidden="1" customWidth="1"/>
    <col min="6019" max="6267" width="9.140625" style="337"/>
    <col min="6268" max="6268" width="5.7109375" style="337" customWidth="1"/>
    <col min="6269" max="6269" width="58.7109375" style="337" bestFit="1" customWidth="1"/>
    <col min="6270" max="6270" width="11.5703125" style="337" bestFit="1" customWidth="1"/>
    <col min="6271" max="6271" width="18.28515625" style="337" bestFit="1" customWidth="1"/>
    <col min="6272" max="6272" width="9.140625" style="337"/>
    <col min="6273" max="6274" width="0" style="337" hidden="1" customWidth="1"/>
    <col min="6275" max="6523" width="9.140625" style="337"/>
    <col min="6524" max="6524" width="5.7109375" style="337" customWidth="1"/>
    <col min="6525" max="6525" width="58.7109375" style="337" bestFit="1" customWidth="1"/>
    <col min="6526" max="6526" width="11.5703125" style="337" bestFit="1" customWidth="1"/>
    <col min="6527" max="6527" width="18.28515625" style="337" bestFit="1" customWidth="1"/>
    <col min="6528" max="6528" width="9.140625" style="337"/>
    <col min="6529" max="6530" width="0" style="337" hidden="1" customWidth="1"/>
    <col min="6531" max="6779" width="9.140625" style="337"/>
    <col min="6780" max="6780" width="5.7109375" style="337" customWidth="1"/>
    <col min="6781" max="6781" width="58.7109375" style="337" bestFit="1" customWidth="1"/>
    <col min="6782" max="6782" width="11.5703125" style="337" bestFit="1" customWidth="1"/>
    <col min="6783" max="6783" width="18.28515625" style="337" bestFit="1" customWidth="1"/>
    <col min="6784" max="6784" width="9.140625" style="337"/>
    <col min="6785" max="6786" width="0" style="337" hidden="1" customWidth="1"/>
    <col min="6787" max="7035" width="9.140625" style="337"/>
    <col min="7036" max="7036" width="5.7109375" style="337" customWidth="1"/>
    <col min="7037" max="7037" width="58.7109375" style="337" bestFit="1" customWidth="1"/>
    <col min="7038" max="7038" width="11.5703125" style="337" bestFit="1" customWidth="1"/>
    <col min="7039" max="7039" width="18.28515625" style="337" bestFit="1" customWidth="1"/>
    <col min="7040" max="7040" width="9.140625" style="337"/>
    <col min="7041" max="7042" width="0" style="337" hidden="1" customWidth="1"/>
    <col min="7043" max="7291" width="9.140625" style="337"/>
    <col min="7292" max="7292" width="5.7109375" style="337" customWidth="1"/>
    <col min="7293" max="7293" width="58.7109375" style="337" bestFit="1" customWidth="1"/>
    <col min="7294" max="7294" width="11.5703125" style="337" bestFit="1" customWidth="1"/>
    <col min="7295" max="7295" width="18.28515625" style="337" bestFit="1" customWidth="1"/>
    <col min="7296" max="7296" width="9.140625" style="337"/>
    <col min="7297" max="7298" width="0" style="337" hidden="1" customWidth="1"/>
    <col min="7299" max="7547" width="9.140625" style="337"/>
    <col min="7548" max="7548" width="5.7109375" style="337" customWidth="1"/>
    <col min="7549" max="7549" width="58.7109375" style="337" bestFit="1" customWidth="1"/>
    <col min="7550" max="7550" width="11.5703125" style="337" bestFit="1" customWidth="1"/>
    <col min="7551" max="7551" width="18.28515625" style="337" bestFit="1" customWidth="1"/>
    <col min="7552" max="7552" width="9.140625" style="337"/>
    <col min="7553" max="7554" width="0" style="337" hidden="1" customWidth="1"/>
    <col min="7555" max="7803" width="9.140625" style="337"/>
    <col min="7804" max="7804" width="5.7109375" style="337" customWidth="1"/>
    <col min="7805" max="7805" width="58.7109375" style="337" bestFit="1" customWidth="1"/>
    <col min="7806" max="7806" width="11.5703125" style="337" bestFit="1" customWidth="1"/>
    <col min="7807" max="7807" width="18.28515625" style="337" bestFit="1" customWidth="1"/>
    <col min="7808" max="7808" width="9.140625" style="337"/>
    <col min="7809" max="7810" width="0" style="337" hidden="1" customWidth="1"/>
    <col min="7811" max="8059" width="9.140625" style="337"/>
    <col min="8060" max="8060" width="5.7109375" style="337" customWidth="1"/>
    <col min="8061" max="8061" width="58.7109375" style="337" bestFit="1" customWidth="1"/>
    <col min="8062" max="8062" width="11.5703125" style="337" bestFit="1" customWidth="1"/>
    <col min="8063" max="8063" width="18.28515625" style="337" bestFit="1" customWidth="1"/>
    <col min="8064" max="8064" width="9.140625" style="337"/>
    <col min="8065" max="8066" width="0" style="337" hidden="1" customWidth="1"/>
    <col min="8067" max="8315" width="9.140625" style="337"/>
    <col min="8316" max="8316" width="5.7109375" style="337" customWidth="1"/>
    <col min="8317" max="8317" width="58.7109375" style="337" bestFit="1" customWidth="1"/>
    <col min="8318" max="8318" width="11.5703125" style="337" bestFit="1" customWidth="1"/>
    <col min="8319" max="8319" width="18.28515625" style="337" bestFit="1" customWidth="1"/>
    <col min="8320" max="8320" width="9.140625" style="337"/>
    <col min="8321" max="8322" width="0" style="337" hidden="1" customWidth="1"/>
    <col min="8323" max="8571" width="9.140625" style="337"/>
    <col min="8572" max="8572" width="5.7109375" style="337" customWidth="1"/>
    <col min="8573" max="8573" width="58.7109375" style="337" bestFit="1" customWidth="1"/>
    <col min="8574" max="8574" width="11.5703125" style="337" bestFit="1" customWidth="1"/>
    <col min="8575" max="8575" width="18.28515625" style="337" bestFit="1" customWidth="1"/>
    <col min="8576" max="8576" width="9.140625" style="337"/>
    <col min="8577" max="8578" width="0" style="337" hidden="1" customWidth="1"/>
    <col min="8579" max="8827" width="9.140625" style="337"/>
    <col min="8828" max="8828" width="5.7109375" style="337" customWidth="1"/>
    <col min="8829" max="8829" width="58.7109375" style="337" bestFit="1" customWidth="1"/>
    <col min="8830" max="8830" width="11.5703125" style="337" bestFit="1" customWidth="1"/>
    <col min="8831" max="8831" width="18.28515625" style="337" bestFit="1" customWidth="1"/>
    <col min="8832" max="8832" width="9.140625" style="337"/>
    <col min="8833" max="8834" width="0" style="337" hidden="1" customWidth="1"/>
    <col min="8835" max="9083" width="9.140625" style="337"/>
    <col min="9084" max="9084" width="5.7109375" style="337" customWidth="1"/>
    <col min="9085" max="9085" width="58.7109375" style="337" bestFit="1" customWidth="1"/>
    <col min="9086" max="9086" width="11.5703125" style="337" bestFit="1" customWidth="1"/>
    <col min="9087" max="9087" width="18.28515625" style="337" bestFit="1" customWidth="1"/>
    <col min="9088" max="9088" width="9.140625" style="337"/>
    <col min="9089" max="9090" width="0" style="337" hidden="1" customWidth="1"/>
    <col min="9091" max="9339" width="9.140625" style="337"/>
    <col min="9340" max="9340" width="5.7109375" style="337" customWidth="1"/>
    <col min="9341" max="9341" width="58.7109375" style="337" bestFit="1" customWidth="1"/>
    <col min="9342" max="9342" width="11.5703125" style="337" bestFit="1" customWidth="1"/>
    <col min="9343" max="9343" width="18.28515625" style="337" bestFit="1" customWidth="1"/>
    <col min="9344" max="9344" width="9.140625" style="337"/>
    <col min="9345" max="9346" width="0" style="337" hidden="1" customWidth="1"/>
    <col min="9347" max="9595" width="9.140625" style="337"/>
    <col min="9596" max="9596" width="5.7109375" style="337" customWidth="1"/>
    <col min="9597" max="9597" width="58.7109375" style="337" bestFit="1" customWidth="1"/>
    <col min="9598" max="9598" width="11.5703125" style="337" bestFit="1" customWidth="1"/>
    <col min="9599" max="9599" width="18.28515625" style="337" bestFit="1" customWidth="1"/>
    <col min="9600" max="9600" width="9.140625" style="337"/>
    <col min="9601" max="9602" width="0" style="337" hidden="1" customWidth="1"/>
    <col min="9603" max="9851" width="9.140625" style="337"/>
    <col min="9852" max="9852" width="5.7109375" style="337" customWidth="1"/>
    <col min="9853" max="9853" width="58.7109375" style="337" bestFit="1" customWidth="1"/>
    <col min="9854" max="9854" width="11.5703125" style="337" bestFit="1" customWidth="1"/>
    <col min="9855" max="9855" width="18.28515625" style="337" bestFit="1" customWidth="1"/>
    <col min="9856" max="9856" width="9.140625" style="337"/>
    <col min="9857" max="9858" width="0" style="337" hidden="1" customWidth="1"/>
    <col min="9859" max="10107" width="9.140625" style="337"/>
    <col min="10108" max="10108" width="5.7109375" style="337" customWidth="1"/>
    <col min="10109" max="10109" width="58.7109375" style="337" bestFit="1" customWidth="1"/>
    <col min="10110" max="10110" width="11.5703125" style="337" bestFit="1" customWidth="1"/>
    <col min="10111" max="10111" width="18.28515625" style="337" bestFit="1" customWidth="1"/>
    <col min="10112" max="10112" width="9.140625" style="337"/>
    <col min="10113" max="10114" width="0" style="337" hidden="1" customWidth="1"/>
    <col min="10115" max="10363" width="9.140625" style="337"/>
    <col min="10364" max="10364" width="5.7109375" style="337" customWidth="1"/>
    <col min="10365" max="10365" width="58.7109375" style="337" bestFit="1" customWidth="1"/>
    <col min="10366" max="10366" width="11.5703125" style="337" bestFit="1" customWidth="1"/>
    <col min="10367" max="10367" width="18.28515625" style="337" bestFit="1" customWidth="1"/>
    <col min="10368" max="10368" width="9.140625" style="337"/>
    <col min="10369" max="10370" width="0" style="337" hidden="1" customWidth="1"/>
    <col min="10371" max="10619" width="9.140625" style="337"/>
    <col min="10620" max="10620" width="5.7109375" style="337" customWidth="1"/>
    <col min="10621" max="10621" width="58.7109375" style="337" bestFit="1" customWidth="1"/>
    <col min="10622" max="10622" width="11.5703125" style="337" bestFit="1" customWidth="1"/>
    <col min="10623" max="10623" width="18.28515625" style="337" bestFit="1" customWidth="1"/>
    <col min="10624" max="10624" width="9.140625" style="337"/>
    <col min="10625" max="10626" width="0" style="337" hidden="1" customWidth="1"/>
    <col min="10627" max="10875" width="9.140625" style="337"/>
    <col min="10876" max="10876" width="5.7109375" style="337" customWidth="1"/>
    <col min="10877" max="10877" width="58.7109375" style="337" bestFit="1" customWidth="1"/>
    <col min="10878" max="10878" width="11.5703125" style="337" bestFit="1" customWidth="1"/>
    <col min="10879" max="10879" width="18.28515625" style="337" bestFit="1" customWidth="1"/>
    <col min="10880" max="10880" width="9.140625" style="337"/>
    <col min="10881" max="10882" width="0" style="337" hidden="1" customWidth="1"/>
    <col min="10883" max="11131" width="9.140625" style="337"/>
    <col min="11132" max="11132" width="5.7109375" style="337" customWidth="1"/>
    <col min="11133" max="11133" width="58.7109375" style="337" bestFit="1" customWidth="1"/>
    <col min="11134" max="11134" width="11.5703125" style="337" bestFit="1" customWidth="1"/>
    <col min="11135" max="11135" width="18.28515625" style="337" bestFit="1" customWidth="1"/>
    <col min="11136" max="11136" width="9.140625" style="337"/>
    <col min="11137" max="11138" width="0" style="337" hidden="1" customWidth="1"/>
    <col min="11139" max="11387" width="9.140625" style="337"/>
    <col min="11388" max="11388" width="5.7109375" style="337" customWidth="1"/>
    <col min="11389" max="11389" width="58.7109375" style="337" bestFit="1" customWidth="1"/>
    <col min="11390" max="11390" width="11.5703125" style="337" bestFit="1" customWidth="1"/>
    <col min="11391" max="11391" width="18.28515625" style="337" bestFit="1" customWidth="1"/>
    <col min="11392" max="11392" width="9.140625" style="337"/>
    <col min="11393" max="11394" width="0" style="337" hidden="1" customWidth="1"/>
    <col min="11395" max="11643" width="9.140625" style="337"/>
    <col min="11644" max="11644" width="5.7109375" style="337" customWidth="1"/>
    <col min="11645" max="11645" width="58.7109375" style="337" bestFit="1" customWidth="1"/>
    <col min="11646" max="11646" width="11.5703125" style="337" bestFit="1" customWidth="1"/>
    <col min="11647" max="11647" width="18.28515625" style="337" bestFit="1" customWidth="1"/>
    <col min="11648" max="11648" width="9.140625" style="337"/>
    <col min="11649" max="11650" width="0" style="337" hidden="1" customWidth="1"/>
    <col min="11651" max="11899" width="9.140625" style="337"/>
    <col min="11900" max="11900" width="5.7109375" style="337" customWidth="1"/>
    <col min="11901" max="11901" width="58.7109375" style="337" bestFit="1" customWidth="1"/>
    <col min="11902" max="11902" width="11.5703125" style="337" bestFit="1" customWidth="1"/>
    <col min="11903" max="11903" width="18.28515625" style="337" bestFit="1" customWidth="1"/>
    <col min="11904" max="11904" width="9.140625" style="337"/>
    <col min="11905" max="11906" width="0" style="337" hidden="1" customWidth="1"/>
    <col min="11907" max="12155" width="9.140625" style="337"/>
    <col min="12156" max="12156" width="5.7109375" style="337" customWidth="1"/>
    <col min="12157" max="12157" width="58.7109375" style="337" bestFit="1" customWidth="1"/>
    <col min="12158" max="12158" width="11.5703125" style="337" bestFit="1" customWidth="1"/>
    <col min="12159" max="12159" width="18.28515625" style="337" bestFit="1" customWidth="1"/>
    <col min="12160" max="12160" width="9.140625" style="337"/>
    <col min="12161" max="12162" width="0" style="337" hidden="1" customWidth="1"/>
    <col min="12163" max="12411" width="9.140625" style="337"/>
    <col min="12412" max="12412" width="5.7109375" style="337" customWidth="1"/>
    <col min="12413" max="12413" width="58.7109375" style="337" bestFit="1" customWidth="1"/>
    <col min="12414" max="12414" width="11.5703125" style="337" bestFit="1" customWidth="1"/>
    <col min="12415" max="12415" width="18.28515625" style="337" bestFit="1" customWidth="1"/>
    <col min="12416" max="12416" width="9.140625" style="337"/>
    <col min="12417" max="12418" width="0" style="337" hidden="1" customWidth="1"/>
    <col min="12419" max="12667" width="9.140625" style="337"/>
    <col min="12668" max="12668" width="5.7109375" style="337" customWidth="1"/>
    <col min="12669" max="12669" width="58.7109375" style="337" bestFit="1" customWidth="1"/>
    <col min="12670" max="12670" width="11.5703125" style="337" bestFit="1" customWidth="1"/>
    <col min="12671" max="12671" width="18.28515625" style="337" bestFit="1" customWidth="1"/>
    <col min="12672" max="12672" width="9.140625" style="337"/>
    <col min="12673" max="12674" width="0" style="337" hidden="1" customWidth="1"/>
    <col min="12675" max="12923" width="9.140625" style="337"/>
    <col min="12924" max="12924" width="5.7109375" style="337" customWidth="1"/>
    <col min="12925" max="12925" width="58.7109375" style="337" bestFit="1" customWidth="1"/>
    <col min="12926" max="12926" width="11.5703125" style="337" bestFit="1" customWidth="1"/>
    <col min="12927" max="12927" width="18.28515625" style="337" bestFit="1" customWidth="1"/>
    <col min="12928" max="12928" width="9.140625" style="337"/>
    <col min="12929" max="12930" width="0" style="337" hidden="1" customWidth="1"/>
    <col min="12931" max="13179" width="9.140625" style="337"/>
    <col min="13180" max="13180" width="5.7109375" style="337" customWidth="1"/>
    <col min="13181" max="13181" width="58.7109375" style="337" bestFit="1" customWidth="1"/>
    <col min="13182" max="13182" width="11.5703125" style="337" bestFit="1" customWidth="1"/>
    <col min="13183" max="13183" width="18.28515625" style="337" bestFit="1" customWidth="1"/>
    <col min="13184" max="13184" width="9.140625" style="337"/>
    <col min="13185" max="13186" width="0" style="337" hidden="1" customWidth="1"/>
    <col min="13187" max="13435" width="9.140625" style="337"/>
    <col min="13436" max="13436" width="5.7109375" style="337" customWidth="1"/>
    <col min="13437" max="13437" width="58.7109375" style="337" bestFit="1" customWidth="1"/>
    <col min="13438" max="13438" width="11.5703125" style="337" bestFit="1" customWidth="1"/>
    <col min="13439" max="13439" width="18.28515625" style="337" bestFit="1" customWidth="1"/>
    <col min="13440" max="13440" width="9.140625" style="337"/>
    <col min="13441" max="13442" width="0" style="337" hidden="1" customWidth="1"/>
    <col min="13443" max="13691" width="9.140625" style="337"/>
    <col min="13692" max="13692" width="5.7109375" style="337" customWidth="1"/>
    <col min="13693" max="13693" width="58.7109375" style="337" bestFit="1" customWidth="1"/>
    <col min="13694" max="13694" width="11.5703125" style="337" bestFit="1" customWidth="1"/>
    <col min="13695" max="13695" width="18.28515625" style="337" bestFit="1" customWidth="1"/>
    <col min="13696" max="13696" width="9.140625" style="337"/>
    <col min="13697" max="13698" width="0" style="337" hidden="1" customWidth="1"/>
    <col min="13699" max="13947" width="9.140625" style="337"/>
    <col min="13948" max="13948" width="5.7109375" style="337" customWidth="1"/>
    <col min="13949" max="13949" width="58.7109375" style="337" bestFit="1" customWidth="1"/>
    <col min="13950" max="13950" width="11.5703125" style="337" bestFit="1" customWidth="1"/>
    <col min="13951" max="13951" width="18.28515625" style="337" bestFit="1" customWidth="1"/>
    <col min="13952" max="13952" width="9.140625" style="337"/>
    <col min="13953" max="13954" width="0" style="337" hidden="1" customWidth="1"/>
    <col min="13955" max="14203" width="9.140625" style="337"/>
    <col min="14204" max="14204" width="5.7109375" style="337" customWidth="1"/>
    <col min="14205" max="14205" width="58.7109375" style="337" bestFit="1" customWidth="1"/>
    <col min="14206" max="14206" width="11.5703125" style="337" bestFit="1" customWidth="1"/>
    <col min="14207" max="14207" width="18.28515625" style="337" bestFit="1" customWidth="1"/>
    <col min="14208" max="14208" width="9.140625" style="337"/>
    <col min="14209" max="14210" width="0" style="337" hidden="1" customWidth="1"/>
    <col min="14211" max="16384" width="9.140625" style="337"/>
  </cols>
  <sheetData>
    <row r="1" spans="1:103" x14ac:dyDescent="0.2">
      <c r="A1" s="340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</row>
    <row r="2" spans="1:103" x14ac:dyDescent="0.2">
      <c r="A2" s="268" t="str">
        <f>'Delivery Rate Change Calc'!A2:G2</f>
        <v>2021 Electric Decoupling Filing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</row>
    <row r="3" spans="1:103" x14ac:dyDescent="0.2">
      <c r="A3" s="340" t="s">
        <v>261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</row>
    <row r="4" spans="1:103" x14ac:dyDescent="0.2">
      <c r="A4" s="83" t="str">
        <f>'Delivery Rate Change Calc'!A4:G4</f>
        <v>Proposed Effective May 1, 2021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</row>
    <row r="5" spans="1:103" x14ac:dyDescent="0.2">
      <c r="D5" s="85" t="s">
        <v>195</v>
      </c>
      <c r="E5" s="85" t="s">
        <v>195</v>
      </c>
      <c r="F5" s="85" t="s">
        <v>195</v>
      </c>
      <c r="G5" s="85" t="s">
        <v>195</v>
      </c>
      <c r="H5" s="85" t="s">
        <v>195</v>
      </c>
      <c r="I5" s="85" t="s">
        <v>195</v>
      </c>
      <c r="J5" s="85" t="s">
        <v>195</v>
      </c>
      <c r="K5" s="85" t="s">
        <v>195</v>
      </c>
      <c r="L5" s="85" t="s">
        <v>195</v>
      </c>
      <c r="M5" s="85" t="s">
        <v>195</v>
      </c>
      <c r="N5" s="85" t="s">
        <v>195</v>
      </c>
      <c r="O5" s="85" t="s">
        <v>195</v>
      </c>
      <c r="P5" s="85" t="s">
        <v>195</v>
      </c>
      <c r="Q5" s="85" t="s">
        <v>195</v>
      </c>
      <c r="R5" s="85" t="s">
        <v>195</v>
      </c>
      <c r="S5" s="85" t="s">
        <v>195</v>
      </c>
      <c r="T5" s="85" t="s">
        <v>195</v>
      </c>
      <c r="U5" s="85" t="s">
        <v>195</v>
      </c>
      <c r="V5" s="85" t="s">
        <v>195</v>
      </c>
      <c r="W5" s="85" t="s">
        <v>195</v>
      </c>
      <c r="X5" s="85" t="s">
        <v>195</v>
      </c>
      <c r="Y5" s="85" t="s">
        <v>195</v>
      </c>
      <c r="Z5" s="85" t="s">
        <v>195</v>
      </c>
      <c r="AA5" s="85" t="s">
        <v>195</v>
      </c>
      <c r="AB5" s="85" t="s">
        <v>195</v>
      </c>
      <c r="AC5" s="85" t="s">
        <v>195</v>
      </c>
      <c r="AD5" s="85" t="s">
        <v>195</v>
      </c>
      <c r="AE5" s="85" t="s">
        <v>195</v>
      </c>
      <c r="AF5" s="85" t="s">
        <v>195</v>
      </c>
      <c r="AG5" s="85" t="s">
        <v>195</v>
      </c>
      <c r="AH5" s="85" t="s">
        <v>195</v>
      </c>
      <c r="AI5" s="85" t="s">
        <v>195</v>
      </c>
      <c r="AJ5" s="85" t="s">
        <v>195</v>
      </c>
      <c r="AK5" s="85" t="s">
        <v>195</v>
      </c>
      <c r="AL5" s="85" t="s">
        <v>195</v>
      </c>
      <c r="AM5" s="85" t="s">
        <v>195</v>
      </c>
      <c r="AN5" s="85" t="s">
        <v>195</v>
      </c>
      <c r="AO5" s="85" t="s">
        <v>195</v>
      </c>
      <c r="AP5" s="85" t="s">
        <v>195</v>
      </c>
      <c r="AQ5" s="85" t="s">
        <v>195</v>
      </c>
      <c r="AR5" s="85" t="s">
        <v>195</v>
      </c>
      <c r="AS5" s="85" t="s">
        <v>195</v>
      </c>
      <c r="AT5" s="85" t="s">
        <v>195</v>
      </c>
      <c r="AU5" s="85" t="s">
        <v>195</v>
      </c>
      <c r="AV5" s="85" t="s">
        <v>195</v>
      </c>
      <c r="AW5" s="85" t="s">
        <v>195</v>
      </c>
      <c r="AX5" s="85" t="s">
        <v>195</v>
      </c>
      <c r="AY5" s="85" t="s">
        <v>195</v>
      </c>
      <c r="AZ5" s="85" t="s">
        <v>195</v>
      </c>
      <c r="BA5" s="85" t="s">
        <v>195</v>
      </c>
      <c r="BB5" s="85" t="s">
        <v>195</v>
      </c>
      <c r="BC5" s="85" t="s">
        <v>195</v>
      </c>
      <c r="BD5" s="85" t="s">
        <v>195</v>
      </c>
      <c r="BE5" s="85" t="s">
        <v>195</v>
      </c>
      <c r="BF5" s="85" t="s">
        <v>195</v>
      </c>
      <c r="BG5" s="85" t="s">
        <v>195</v>
      </c>
      <c r="BH5" s="85" t="s">
        <v>195</v>
      </c>
      <c r="BI5" s="85" t="s">
        <v>195</v>
      </c>
      <c r="BJ5" s="85" t="s">
        <v>195</v>
      </c>
      <c r="BK5" s="85" t="s">
        <v>195</v>
      </c>
      <c r="BL5" s="85" t="s">
        <v>195</v>
      </c>
      <c r="BM5" s="85" t="s">
        <v>195</v>
      </c>
      <c r="BN5" s="85" t="s">
        <v>195</v>
      </c>
      <c r="BO5" s="85" t="s">
        <v>195</v>
      </c>
      <c r="BP5" s="85" t="s">
        <v>195</v>
      </c>
      <c r="BQ5" s="85" t="s">
        <v>195</v>
      </c>
      <c r="BR5" s="85" t="s">
        <v>195</v>
      </c>
      <c r="BS5" s="85" t="s">
        <v>195</v>
      </c>
      <c r="BT5" s="85" t="s">
        <v>195</v>
      </c>
      <c r="BU5" s="85" t="s">
        <v>195</v>
      </c>
      <c r="BV5" s="85" t="s">
        <v>195</v>
      </c>
      <c r="BW5" s="85" t="s">
        <v>195</v>
      </c>
      <c r="BX5" s="85" t="s">
        <v>195</v>
      </c>
      <c r="BY5" s="85" t="s">
        <v>195</v>
      </c>
      <c r="BZ5" s="85" t="s">
        <v>195</v>
      </c>
      <c r="CA5" s="85" t="s">
        <v>195</v>
      </c>
      <c r="CB5" s="85" t="s">
        <v>195</v>
      </c>
      <c r="CC5" s="85" t="s">
        <v>195</v>
      </c>
      <c r="CD5" s="85" t="s">
        <v>195</v>
      </c>
      <c r="CE5" s="85" t="s">
        <v>195</v>
      </c>
      <c r="CF5" s="85" t="s">
        <v>195</v>
      </c>
      <c r="CG5" s="85" t="s">
        <v>195</v>
      </c>
      <c r="CH5" s="85" t="s">
        <v>195</v>
      </c>
      <c r="CI5" s="85" t="s">
        <v>195</v>
      </c>
      <c r="CJ5" s="85" t="s">
        <v>195</v>
      </c>
      <c r="CK5" s="85" t="s">
        <v>195</v>
      </c>
      <c r="CL5" s="85" t="s">
        <v>195</v>
      </c>
      <c r="CM5" s="85" t="s">
        <v>195</v>
      </c>
      <c r="CN5" s="85" t="s">
        <v>195</v>
      </c>
      <c r="CO5" s="85" t="s">
        <v>195</v>
      </c>
      <c r="CP5" s="85" t="s">
        <v>195</v>
      </c>
      <c r="CQ5" s="85" t="s">
        <v>195</v>
      </c>
      <c r="CR5" s="85" t="s">
        <v>195</v>
      </c>
      <c r="CS5" s="85" t="s">
        <v>195</v>
      </c>
      <c r="CT5" s="85" t="s">
        <v>195</v>
      </c>
      <c r="CU5" s="85" t="s">
        <v>195</v>
      </c>
      <c r="CV5" s="85" t="s">
        <v>195</v>
      </c>
      <c r="CW5" s="85" t="s">
        <v>195</v>
      </c>
      <c r="CX5" s="574" t="s">
        <v>159</v>
      </c>
      <c r="CY5" s="574" t="s">
        <v>159</v>
      </c>
    </row>
    <row r="6" spans="1:103" x14ac:dyDescent="0.2">
      <c r="C6" s="86" t="s">
        <v>224</v>
      </c>
      <c r="D6" s="87">
        <v>41275</v>
      </c>
      <c r="E6" s="87">
        <v>41306</v>
      </c>
      <c r="F6" s="87">
        <v>41334</v>
      </c>
      <c r="G6" s="87">
        <v>41365</v>
      </c>
      <c r="H6" s="87">
        <v>41395</v>
      </c>
      <c r="I6" s="87">
        <v>41426</v>
      </c>
      <c r="J6" s="87">
        <v>41456</v>
      </c>
      <c r="K6" s="87">
        <v>41487</v>
      </c>
      <c r="L6" s="87">
        <v>41518</v>
      </c>
      <c r="M6" s="87">
        <v>41548</v>
      </c>
      <c r="N6" s="87">
        <v>41579</v>
      </c>
      <c r="O6" s="87">
        <v>41609</v>
      </c>
      <c r="P6" s="87">
        <v>41640</v>
      </c>
      <c r="Q6" s="87">
        <v>41671</v>
      </c>
      <c r="R6" s="87">
        <v>41699</v>
      </c>
      <c r="S6" s="87">
        <v>41730</v>
      </c>
      <c r="T6" s="87">
        <v>41760</v>
      </c>
      <c r="U6" s="87">
        <v>41791</v>
      </c>
      <c r="V6" s="87">
        <v>41821</v>
      </c>
      <c r="W6" s="87">
        <v>41852</v>
      </c>
      <c r="X6" s="87">
        <v>41883</v>
      </c>
      <c r="Y6" s="87">
        <v>41913</v>
      </c>
      <c r="Z6" s="87">
        <v>41944</v>
      </c>
      <c r="AA6" s="87">
        <v>41974</v>
      </c>
      <c r="AB6" s="87">
        <v>42005</v>
      </c>
      <c r="AC6" s="87">
        <v>42036</v>
      </c>
      <c r="AD6" s="87">
        <v>42064</v>
      </c>
      <c r="AE6" s="87">
        <v>42095</v>
      </c>
      <c r="AF6" s="87">
        <v>42125</v>
      </c>
      <c r="AG6" s="87">
        <v>42156</v>
      </c>
      <c r="AH6" s="87">
        <v>42186</v>
      </c>
      <c r="AI6" s="87">
        <v>42217</v>
      </c>
      <c r="AJ6" s="87">
        <v>42248</v>
      </c>
      <c r="AK6" s="87">
        <v>42278</v>
      </c>
      <c r="AL6" s="87">
        <v>42309</v>
      </c>
      <c r="AM6" s="87">
        <v>42339</v>
      </c>
      <c r="AN6" s="87">
        <v>42370</v>
      </c>
      <c r="AO6" s="87">
        <v>42401</v>
      </c>
      <c r="AP6" s="87">
        <v>42430</v>
      </c>
      <c r="AQ6" s="87">
        <v>42461</v>
      </c>
      <c r="AR6" s="87">
        <v>42491</v>
      </c>
      <c r="AS6" s="87">
        <v>42522</v>
      </c>
      <c r="AT6" s="87">
        <v>42552</v>
      </c>
      <c r="AU6" s="87">
        <v>42583</v>
      </c>
      <c r="AV6" s="87">
        <v>42614</v>
      </c>
      <c r="AW6" s="87">
        <v>42644</v>
      </c>
      <c r="AX6" s="87">
        <v>42675</v>
      </c>
      <c r="AY6" s="87">
        <v>42705</v>
      </c>
      <c r="AZ6" s="87">
        <v>42736</v>
      </c>
      <c r="BA6" s="87">
        <v>42767</v>
      </c>
      <c r="BB6" s="87">
        <v>42795</v>
      </c>
      <c r="BC6" s="87">
        <v>42826</v>
      </c>
      <c r="BD6" s="87">
        <v>42856</v>
      </c>
      <c r="BE6" s="87">
        <v>42887</v>
      </c>
      <c r="BF6" s="87">
        <v>42917</v>
      </c>
      <c r="BG6" s="87">
        <v>42948</v>
      </c>
      <c r="BH6" s="87">
        <v>42979</v>
      </c>
      <c r="BI6" s="87">
        <v>43009</v>
      </c>
      <c r="BJ6" s="87">
        <v>43040</v>
      </c>
      <c r="BK6" s="87">
        <v>43070</v>
      </c>
      <c r="BL6" s="87">
        <v>43101</v>
      </c>
      <c r="BM6" s="87">
        <v>43132</v>
      </c>
      <c r="BN6" s="87">
        <v>43160</v>
      </c>
      <c r="BO6" s="87">
        <v>43191</v>
      </c>
      <c r="BP6" s="87">
        <v>43221</v>
      </c>
      <c r="BQ6" s="87">
        <v>43252</v>
      </c>
      <c r="BR6" s="87">
        <v>43282</v>
      </c>
      <c r="BS6" s="87">
        <v>43313</v>
      </c>
      <c r="BT6" s="87">
        <v>43344</v>
      </c>
      <c r="BU6" s="87">
        <v>43374</v>
      </c>
      <c r="BV6" s="87">
        <v>43405</v>
      </c>
      <c r="BW6" s="87">
        <v>43435</v>
      </c>
      <c r="BX6" s="87">
        <v>43466</v>
      </c>
      <c r="BY6" s="87">
        <v>43497</v>
      </c>
      <c r="BZ6" s="87">
        <v>43525</v>
      </c>
      <c r="CA6" s="87">
        <v>43556</v>
      </c>
      <c r="CB6" s="87">
        <v>43586</v>
      </c>
      <c r="CC6" s="87">
        <v>43617</v>
      </c>
      <c r="CD6" s="87">
        <v>43647</v>
      </c>
      <c r="CE6" s="87">
        <v>43678</v>
      </c>
      <c r="CF6" s="87">
        <v>43709</v>
      </c>
      <c r="CG6" s="87">
        <v>43739</v>
      </c>
      <c r="CH6" s="87">
        <v>43770</v>
      </c>
      <c r="CI6" s="87">
        <v>43800</v>
      </c>
      <c r="CJ6" s="87">
        <v>43831</v>
      </c>
      <c r="CK6" s="87">
        <v>43862</v>
      </c>
      <c r="CL6" s="87">
        <v>43891</v>
      </c>
      <c r="CM6" s="87">
        <v>43922</v>
      </c>
      <c r="CN6" s="87">
        <v>43952</v>
      </c>
      <c r="CO6" s="87">
        <v>43983</v>
      </c>
      <c r="CP6" s="87">
        <v>44013</v>
      </c>
      <c r="CQ6" s="87">
        <v>44044</v>
      </c>
      <c r="CR6" s="87">
        <v>44075</v>
      </c>
      <c r="CS6" s="87">
        <v>44105</v>
      </c>
      <c r="CT6" s="87">
        <v>44136</v>
      </c>
      <c r="CU6" s="87">
        <v>44166</v>
      </c>
      <c r="CV6" s="87">
        <v>44197</v>
      </c>
      <c r="CW6" s="87">
        <v>44228</v>
      </c>
      <c r="CX6" s="87">
        <v>44256</v>
      </c>
      <c r="CY6" s="87">
        <v>44287</v>
      </c>
    </row>
    <row r="7" spans="1:103" x14ac:dyDescent="0.2">
      <c r="A7" s="88" t="s">
        <v>225</v>
      </c>
      <c r="B7" s="89"/>
      <c r="C7" s="8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</row>
    <row r="8" spans="1:103" x14ac:dyDescent="0.2">
      <c r="A8" s="4" t="s">
        <v>226</v>
      </c>
      <c r="C8" s="90">
        <v>18239081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</row>
    <row r="9" spans="1:103" x14ac:dyDescent="0.2">
      <c r="B9" s="337" t="s">
        <v>227</v>
      </c>
      <c r="C9" s="90">
        <v>25400411</v>
      </c>
      <c r="D9" s="339">
        <v>0</v>
      </c>
      <c r="E9" s="339">
        <f t="shared" ref="E9:AJ9" si="0">D15</f>
        <v>0</v>
      </c>
      <c r="F9" s="339">
        <f t="shared" si="0"/>
        <v>0</v>
      </c>
      <c r="G9" s="339">
        <f t="shared" si="0"/>
        <v>0</v>
      </c>
      <c r="H9" s="339">
        <f t="shared" si="0"/>
        <v>0</v>
      </c>
      <c r="I9" s="339">
        <f t="shared" si="0"/>
        <v>0</v>
      </c>
      <c r="J9" s="339">
        <f t="shared" si="0"/>
        <v>0</v>
      </c>
      <c r="K9" s="339">
        <f t="shared" si="0"/>
        <v>0</v>
      </c>
      <c r="L9" s="339">
        <f t="shared" si="0"/>
        <v>0</v>
      </c>
      <c r="M9" s="339">
        <f t="shared" si="0"/>
        <v>0</v>
      </c>
      <c r="N9" s="339">
        <f t="shared" si="0"/>
        <v>0</v>
      </c>
      <c r="O9" s="339">
        <f t="shared" si="0"/>
        <v>0</v>
      </c>
      <c r="P9" s="339">
        <f t="shared" si="0"/>
        <v>0</v>
      </c>
      <c r="Q9" s="339">
        <f t="shared" si="0"/>
        <v>0</v>
      </c>
      <c r="R9" s="339">
        <f t="shared" si="0"/>
        <v>0</v>
      </c>
      <c r="S9" s="339">
        <f t="shared" si="0"/>
        <v>0</v>
      </c>
      <c r="T9" s="339">
        <f t="shared" si="0"/>
        <v>0</v>
      </c>
      <c r="U9" s="339">
        <f t="shared" si="0"/>
        <v>-13115167.678474423</v>
      </c>
      <c r="V9" s="339">
        <f t="shared" si="0"/>
        <v>-12273767.420372583</v>
      </c>
      <c r="W9" s="339">
        <f t="shared" si="0"/>
        <v>-11347990.014083724</v>
      </c>
      <c r="X9" s="339">
        <f t="shared" si="0"/>
        <v>-10428174.161246002</v>
      </c>
      <c r="Y9" s="339">
        <f t="shared" si="0"/>
        <v>-9575947.7111194693</v>
      </c>
      <c r="Z9" s="339">
        <f t="shared" si="0"/>
        <v>-8593077.2605784703</v>
      </c>
      <c r="AA9" s="339">
        <f t="shared" si="0"/>
        <v>-7204931.8948379271</v>
      </c>
      <c r="AB9" s="339">
        <f t="shared" si="0"/>
        <v>-5661376.9149070922</v>
      </c>
      <c r="AC9" s="339">
        <f t="shared" si="0"/>
        <v>-4187329.5803364911</v>
      </c>
      <c r="AD9" s="339">
        <f t="shared" si="0"/>
        <v>-3023256.5071248719</v>
      </c>
      <c r="AE9" s="339">
        <f t="shared" si="0"/>
        <v>-1813298.1415548814</v>
      </c>
      <c r="AF9" s="339">
        <f t="shared" si="0"/>
        <v>-714665.43152737385</v>
      </c>
      <c r="AG9" s="339">
        <f t="shared" si="0"/>
        <v>6296772.7712620925</v>
      </c>
      <c r="AH9" s="339">
        <f t="shared" si="0"/>
        <v>5887758.1362323752</v>
      </c>
      <c r="AI9" s="339">
        <f t="shared" si="0"/>
        <v>5421054.4897997808</v>
      </c>
      <c r="AJ9" s="339">
        <f t="shared" si="0"/>
        <v>4958863.955309893</v>
      </c>
      <c r="AK9" s="339">
        <f t="shared" ref="AK9:BP9" si="1">AJ15</f>
        <v>4534129.7135631712</v>
      </c>
      <c r="AL9" s="339">
        <f t="shared" si="1"/>
        <v>4039221.641912736</v>
      </c>
      <c r="AM9" s="339">
        <f t="shared" si="1"/>
        <v>3335651.1138248085</v>
      </c>
      <c r="AN9" s="339">
        <f t="shared" si="1"/>
        <v>2533842.6156243896</v>
      </c>
      <c r="AO9" s="339">
        <f t="shared" si="1"/>
        <v>1747599.6861373174</v>
      </c>
      <c r="AP9" s="339">
        <f t="shared" si="1"/>
        <v>1110926.6936402658</v>
      </c>
      <c r="AQ9" s="339">
        <f t="shared" si="1"/>
        <v>478034.26830804395</v>
      </c>
      <c r="AR9" s="339">
        <f t="shared" si="1"/>
        <v>-6340.0155266264919</v>
      </c>
      <c r="AS9" s="339">
        <f t="shared" si="1"/>
        <v>8930316.0823346842</v>
      </c>
      <c r="AT9" s="339">
        <f t="shared" si="1"/>
        <v>8381613.682598928</v>
      </c>
      <c r="AU9" s="339">
        <f t="shared" si="1"/>
        <v>7768852.378942037</v>
      </c>
      <c r="AV9" s="339">
        <f t="shared" si="1"/>
        <v>7159497.1038604164</v>
      </c>
      <c r="AW9" s="339">
        <f t="shared" si="1"/>
        <v>6619971.5835966934</v>
      </c>
      <c r="AX9" s="339">
        <f t="shared" si="1"/>
        <v>5886918.5042587109</v>
      </c>
      <c r="AY9" s="339">
        <f t="shared" si="1"/>
        <v>5111235.5946245156</v>
      </c>
      <c r="AZ9" s="339">
        <f t="shared" si="1"/>
        <v>3910850.3565875655</v>
      </c>
      <c r="BA9" s="339">
        <f t="shared" si="1"/>
        <v>2727468.2965875654</v>
      </c>
      <c r="BB9" s="339">
        <f t="shared" si="1"/>
        <v>1768752.5665875655</v>
      </c>
      <c r="BC9" s="339">
        <f t="shared" si="1"/>
        <v>845193.04658756545</v>
      </c>
      <c r="BD9" s="339">
        <f t="shared" si="1"/>
        <v>97011.356587565504</v>
      </c>
      <c r="BE9" s="339">
        <f t="shared" si="1"/>
        <v>10995035.850824758</v>
      </c>
      <c r="BF9" s="339">
        <f t="shared" si="1"/>
        <v>10249690.301131926</v>
      </c>
      <c r="BG9" s="339">
        <f t="shared" si="1"/>
        <v>9459683.2177622598</v>
      </c>
      <c r="BH9" s="339">
        <f t="shared" si="1"/>
        <v>8630238.2440299336</v>
      </c>
      <c r="BI9" s="339">
        <f t="shared" si="1"/>
        <v>7864173.365362335</v>
      </c>
      <c r="BJ9" s="339">
        <f t="shared" si="1"/>
        <v>6902793.4443137143</v>
      </c>
      <c r="BK9" s="339">
        <f t="shared" si="1"/>
        <v>5735188.1344079208</v>
      </c>
      <c r="BL9" s="339">
        <f t="shared" si="1"/>
        <v>4257903.2473620679</v>
      </c>
      <c r="BM9" s="339">
        <f t="shared" si="1"/>
        <v>2938695.097362068</v>
      </c>
      <c r="BN9" s="339">
        <f t="shared" si="1"/>
        <v>1710834.277362068</v>
      </c>
      <c r="BO9" s="339">
        <f t="shared" si="1"/>
        <v>521071.93736206787</v>
      </c>
      <c r="BP9" s="339">
        <f t="shared" si="1"/>
        <v>-440961.41263793211</v>
      </c>
      <c r="BQ9" s="339">
        <f t="shared" ref="BQ9:CY9" si="2">BP15</f>
        <v>-10499460.282886365</v>
      </c>
      <c r="BR9" s="339">
        <f t="shared" si="2"/>
        <v>-9824975.2428863645</v>
      </c>
      <c r="BS9" s="339">
        <f t="shared" si="2"/>
        <v>-9045812.8528863639</v>
      </c>
      <c r="BT9" s="339">
        <f t="shared" si="2"/>
        <v>-8309213.5228863638</v>
      </c>
      <c r="BU9" s="339">
        <f t="shared" si="2"/>
        <v>-7627941.9528863635</v>
      </c>
      <c r="BV9" s="339">
        <f t="shared" si="2"/>
        <v>-6760011.4428863637</v>
      </c>
      <c r="BW9" s="339">
        <f t="shared" si="2"/>
        <v>-5725618.3028863641</v>
      </c>
      <c r="BX9" s="339">
        <f t="shared" si="2"/>
        <v>-4447550.0328863636</v>
      </c>
      <c r="BY9" s="339">
        <f t="shared" si="2"/>
        <v>-3214030.9928863635</v>
      </c>
      <c r="BZ9" s="339">
        <f t="shared" si="2"/>
        <v>-1909344.7628863635</v>
      </c>
      <c r="CA9" s="339">
        <f t="shared" si="2"/>
        <v>-806367.20288636349</v>
      </c>
      <c r="CB9" s="339">
        <f t="shared" si="2"/>
        <v>69503.497113636462</v>
      </c>
      <c r="CC9" s="339">
        <f t="shared" si="2"/>
        <v>7177601.6338001266</v>
      </c>
      <c r="CD9" s="339">
        <f t="shared" si="2"/>
        <v>6726592.3038001265</v>
      </c>
      <c r="CE9" s="339">
        <f t="shared" si="2"/>
        <v>6244482.9838001262</v>
      </c>
      <c r="CF9" s="339">
        <f t="shared" si="2"/>
        <v>5712141.7538001258</v>
      </c>
      <c r="CG9" s="339">
        <f t="shared" si="2"/>
        <v>5227834.0038001258</v>
      </c>
      <c r="CH9" s="339">
        <f t="shared" si="2"/>
        <v>4553992.1638001259</v>
      </c>
      <c r="CI9" s="339">
        <f t="shared" si="2"/>
        <v>3826952.1738001257</v>
      </c>
      <c r="CJ9" s="339">
        <f t="shared" si="2"/>
        <v>2950043.0638001258</v>
      </c>
      <c r="CK9" s="339">
        <f t="shared" si="2"/>
        <v>2098335.4638001258</v>
      </c>
      <c r="CL9" s="339">
        <f t="shared" si="2"/>
        <v>1294086.5538001256</v>
      </c>
      <c r="CM9" s="339">
        <f t="shared" si="2"/>
        <v>484081.5438001256</v>
      </c>
      <c r="CN9" s="339">
        <f t="shared" si="2"/>
        <v>-109972.23619987443</v>
      </c>
      <c r="CO9" s="339">
        <f t="shared" si="2"/>
        <v>5719423.2138001248</v>
      </c>
      <c r="CP9" s="339">
        <f t="shared" si="2"/>
        <v>5331109.163800125</v>
      </c>
      <c r="CQ9" s="339">
        <f t="shared" si="2"/>
        <v>4904769.8238001252</v>
      </c>
      <c r="CR9" s="339">
        <f t="shared" si="2"/>
        <v>4485718.703800125</v>
      </c>
      <c r="CS9" s="339">
        <f t="shared" si="2"/>
        <v>4090410.873800125</v>
      </c>
      <c r="CT9" s="339">
        <f t="shared" si="2"/>
        <v>-880831.12000000011</v>
      </c>
      <c r="CU9" s="339">
        <f t="shared" si="2"/>
        <v>-1500156.84</v>
      </c>
      <c r="CV9" s="339">
        <f t="shared" si="2"/>
        <v>-2208180.7999999998</v>
      </c>
      <c r="CW9" s="339">
        <f t="shared" si="2"/>
        <v>-2175990.5299999998</v>
      </c>
      <c r="CX9" s="339">
        <f t="shared" si="2"/>
        <v>-2195514.09</v>
      </c>
      <c r="CY9" s="339">
        <f t="shared" si="2"/>
        <v>-2195514.09</v>
      </c>
    </row>
    <row r="10" spans="1:103" x14ac:dyDescent="0.2">
      <c r="B10" s="91" t="s">
        <v>228</v>
      </c>
      <c r="C10" s="90"/>
      <c r="D10" s="341">
        <v>0</v>
      </c>
      <c r="E10" s="341">
        <v>0</v>
      </c>
      <c r="F10" s="341">
        <v>0</v>
      </c>
      <c r="G10" s="341">
        <v>0</v>
      </c>
      <c r="H10" s="341">
        <v>0</v>
      </c>
      <c r="I10" s="341">
        <v>0</v>
      </c>
      <c r="J10" s="341">
        <v>0</v>
      </c>
      <c r="K10" s="341">
        <v>0</v>
      </c>
      <c r="L10" s="341">
        <v>0</v>
      </c>
      <c r="M10" s="341">
        <v>0</v>
      </c>
      <c r="N10" s="341">
        <v>0</v>
      </c>
      <c r="O10" s="341">
        <v>0</v>
      </c>
      <c r="P10" s="341">
        <v>0</v>
      </c>
      <c r="Q10" s="341">
        <v>0</v>
      </c>
      <c r="R10" s="341">
        <v>0</v>
      </c>
      <c r="S10" s="341">
        <v>0</v>
      </c>
      <c r="T10" s="53">
        <v>-14073685.382435227</v>
      </c>
      <c r="U10" s="341">
        <v>0</v>
      </c>
      <c r="V10" s="341">
        <v>0</v>
      </c>
      <c r="W10" s="341">
        <v>0</v>
      </c>
      <c r="X10" s="341">
        <v>0</v>
      </c>
      <c r="Y10" s="341">
        <v>0</v>
      </c>
      <c r="Z10" s="341">
        <v>0</v>
      </c>
      <c r="AA10" s="341">
        <v>0</v>
      </c>
      <c r="AB10" s="341">
        <v>0</v>
      </c>
      <c r="AC10" s="341">
        <v>0</v>
      </c>
      <c r="AD10" s="341">
        <v>0</v>
      </c>
      <c r="AE10" s="341">
        <v>0</v>
      </c>
      <c r="AF10" s="53">
        <v>7579504.0380174844</v>
      </c>
      <c r="AG10" s="341">
        <v>0</v>
      </c>
      <c r="AH10" s="341">
        <v>0</v>
      </c>
      <c r="AI10" s="341">
        <v>0</v>
      </c>
      <c r="AJ10" s="341">
        <v>0</v>
      </c>
      <c r="AK10" s="341">
        <v>0</v>
      </c>
      <c r="AL10" s="341">
        <v>0</v>
      </c>
      <c r="AM10" s="341">
        <v>0</v>
      </c>
      <c r="AN10" s="341">
        <v>0</v>
      </c>
      <c r="AO10" s="341">
        <v>0</v>
      </c>
      <c r="AP10" s="341">
        <v>0</v>
      </c>
      <c r="AQ10" s="341">
        <v>0</v>
      </c>
      <c r="AR10" s="53">
        <v>9566402.6040644143</v>
      </c>
      <c r="AS10" s="341">
        <v>0</v>
      </c>
      <c r="AT10" s="341">
        <v>0</v>
      </c>
      <c r="AU10" s="341">
        <v>0</v>
      </c>
      <c r="AV10" s="341">
        <v>0</v>
      </c>
      <c r="AW10" s="341">
        <v>0</v>
      </c>
      <c r="AX10" s="341">
        <v>0</v>
      </c>
      <c r="AY10" s="341">
        <v>0</v>
      </c>
      <c r="AZ10" s="341">
        <v>0</v>
      </c>
      <c r="BA10" s="341">
        <v>0</v>
      </c>
      <c r="BB10" s="341">
        <v>0</v>
      </c>
      <c r="BC10" s="341">
        <v>0</v>
      </c>
      <c r="BD10" s="341">
        <v>11738938.189999999</v>
      </c>
      <c r="BE10" s="341">
        <v>0</v>
      </c>
      <c r="BF10" s="341">
        <v>0</v>
      </c>
      <c r="BG10" s="341">
        <v>0</v>
      </c>
      <c r="BH10" s="341">
        <v>0</v>
      </c>
      <c r="BI10" s="341">
        <v>0</v>
      </c>
      <c r="BJ10" s="341">
        <v>0</v>
      </c>
      <c r="BK10" s="341">
        <v>0</v>
      </c>
      <c r="BL10" s="341">
        <v>0</v>
      </c>
      <c r="BM10" s="341">
        <v>0</v>
      </c>
      <c r="BN10" s="341">
        <v>0</v>
      </c>
      <c r="BO10" s="341">
        <v>0</v>
      </c>
      <c r="BP10" s="341">
        <v>-10868198.410248432</v>
      </c>
      <c r="BQ10" s="341">
        <v>0</v>
      </c>
      <c r="BR10" s="341">
        <v>0</v>
      </c>
      <c r="BS10" s="341">
        <v>0</v>
      </c>
      <c r="BT10" s="341">
        <v>0</v>
      </c>
      <c r="BU10" s="341">
        <v>0</v>
      </c>
      <c r="BV10" s="341">
        <v>0</v>
      </c>
      <c r="BW10" s="341">
        <v>0</v>
      </c>
      <c r="BX10" s="341">
        <v>0</v>
      </c>
      <c r="BY10" s="341">
        <v>0</v>
      </c>
      <c r="BZ10" s="341">
        <v>0</v>
      </c>
      <c r="CA10" s="341">
        <v>0</v>
      </c>
      <c r="CB10" s="341">
        <v>7813523.7966864901</v>
      </c>
      <c r="CC10" s="341">
        <v>0</v>
      </c>
      <c r="CD10" s="341">
        <v>0</v>
      </c>
      <c r="CE10" s="341">
        <v>0</v>
      </c>
      <c r="CF10" s="341">
        <v>0</v>
      </c>
      <c r="CG10" s="341">
        <v>0</v>
      </c>
      <c r="CH10" s="341">
        <v>0</v>
      </c>
      <c r="CI10" s="341">
        <v>0</v>
      </c>
      <c r="CJ10" s="341">
        <v>0</v>
      </c>
      <c r="CK10" s="341">
        <v>0</v>
      </c>
      <c r="CL10" s="341">
        <v>0</v>
      </c>
      <c r="CM10" s="341">
        <v>0</v>
      </c>
      <c r="CN10" s="341">
        <v>6220740.7699999996</v>
      </c>
      <c r="CO10" s="341">
        <v>0</v>
      </c>
      <c r="CP10" s="341">
        <v>0</v>
      </c>
      <c r="CQ10" s="341">
        <v>0</v>
      </c>
      <c r="CR10" s="341">
        <v>0</v>
      </c>
      <c r="CS10" s="341">
        <v>0</v>
      </c>
      <c r="CT10" s="341">
        <v>0</v>
      </c>
      <c r="CU10" s="341">
        <v>0</v>
      </c>
      <c r="CV10" s="341">
        <v>0</v>
      </c>
      <c r="CW10" s="341">
        <v>0</v>
      </c>
      <c r="CX10" s="341"/>
      <c r="CY10" s="341"/>
    </row>
    <row r="11" spans="1:103" x14ac:dyDescent="0.2">
      <c r="B11" s="91" t="s">
        <v>441</v>
      </c>
      <c r="C11" s="90"/>
      <c r="D11" s="341">
        <v>0</v>
      </c>
      <c r="E11" s="341">
        <v>0</v>
      </c>
      <c r="F11" s="341">
        <v>0</v>
      </c>
      <c r="G11" s="341">
        <v>0</v>
      </c>
      <c r="H11" s="341">
        <v>0</v>
      </c>
      <c r="I11" s="341">
        <v>0</v>
      </c>
      <c r="J11" s="341">
        <v>0</v>
      </c>
      <c r="K11" s="341">
        <v>0</v>
      </c>
      <c r="L11" s="341">
        <v>0</v>
      </c>
      <c r="M11" s="341">
        <v>0</v>
      </c>
      <c r="N11" s="341">
        <v>0</v>
      </c>
      <c r="O11" s="341">
        <v>0</v>
      </c>
      <c r="P11" s="341">
        <v>0</v>
      </c>
      <c r="Q11" s="341">
        <v>0</v>
      </c>
      <c r="R11" s="341">
        <v>0</v>
      </c>
      <c r="S11" s="341">
        <v>0</v>
      </c>
      <c r="T11" s="341">
        <v>0</v>
      </c>
      <c r="U11" s="341">
        <v>0</v>
      </c>
      <c r="V11" s="341">
        <v>0</v>
      </c>
      <c r="W11" s="341">
        <v>0</v>
      </c>
      <c r="X11" s="341">
        <v>0</v>
      </c>
      <c r="Y11" s="341">
        <v>0</v>
      </c>
      <c r="Z11" s="341">
        <v>0</v>
      </c>
      <c r="AA11" s="341">
        <v>0</v>
      </c>
      <c r="AB11" s="341">
        <v>0</v>
      </c>
      <c r="AC11" s="341">
        <v>0</v>
      </c>
      <c r="AD11" s="341">
        <v>0</v>
      </c>
      <c r="AE11" s="341">
        <v>0</v>
      </c>
      <c r="AF11" s="341">
        <v>0</v>
      </c>
      <c r="AG11" s="341">
        <v>0</v>
      </c>
      <c r="AH11" s="341">
        <v>0</v>
      </c>
      <c r="AI11" s="341">
        <v>0</v>
      </c>
      <c r="AJ11" s="341">
        <v>0</v>
      </c>
      <c r="AK11" s="341">
        <v>0</v>
      </c>
      <c r="AL11" s="341">
        <v>0</v>
      </c>
      <c r="AM11" s="341">
        <v>0</v>
      </c>
      <c r="AN11" s="341">
        <v>0</v>
      </c>
      <c r="AO11" s="341">
        <v>0</v>
      </c>
      <c r="AP11" s="341">
        <v>0</v>
      </c>
      <c r="AQ11" s="341">
        <v>0</v>
      </c>
      <c r="AR11" s="341">
        <v>0</v>
      </c>
      <c r="AS11" s="341">
        <v>0</v>
      </c>
      <c r="AT11" s="341">
        <v>0</v>
      </c>
      <c r="AU11" s="341">
        <v>0</v>
      </c>
      <c r="AV11" s="341">
        <v>0</v>
      </c>
      <c r="AW11" s="341">
        <v>0</v>
      </c>
      <c r="AX11" s="341">
        <v>0</v>
      </c>
      <c r="AY11" s="341">
        <v>0</v>
      </c>
      <c r="AZ11" s="341">
        <v>0</v>
      </c>
      <c r="BA11" s="341">
        <v>0</v>
      </c>
      <c r="BB11" s="341">
        <v>0</v>
      </c>
      <c r="BC11" s="341">
        <v>0</v>
      </c>
      <c r="BD11" s="341">
        <v>0</v>
      </c>
      <c r="BE11" s="341">
        <v>0</v>
      </c>
      <c r="BF11" s="341">
        <v>0</v>
      </c>
      <c r="BG11" s="341">
        <v>0</v>
      </c>
      <c r="BH11" s="341">
        <v>0</v>
      </c>
      <c r="BI11" s="341">
        <v>0</v>
      </c>
      <c r="BJ11" s="341">
        <v>0</v>
      </c>
      <c r="BK11" s="341">
        <v>0</v>
      </c>
      <c r="BL11" s="341">
        <v>0</v>
      </c>
      <c r="BM11" s="341">
        <v>0</v>
      </c>
      <c r="BN11" s="341">
        <v>0</v>
      </c>
      <c r="BO11" s="341">
        <v>0</v>
      </c>
      <c r="BP11" s="341">
        <v>0</v>
      </c>
      <c r="BQ11" s="341">
        <v>0</v>
      </c>
      <c r="BR11" s="341">
        <v>0</v>
      </c>
      <c r="BS11" s="341">
        <v>0</v>
      </c>
      <c r="BT11" s="341">
        <v>0</v>
      </c>
      <c r="BU11" s="341">
        <v>0</v>
      </c>
      <c r="BV11" s="341">
        <v>0</v>
      </c>
      <c r="BW11" s="341">
        <v>0</v>
      </c>
      <c r="BX11" s="341">
        <v>0</v>
      </c>
      <c r="BY11" s="341">
        <v>0</v>
      </c>
      <c r="BZ11" s="341">
        <v>0</v>
      </c>
      <c r="CA11" s="341">
        <v>0</v>
      </c>
      <c r="CB11" s="341">
        <v>0</v>
      </c>
      <c r="CC11" s="341">
        <v>0</v>
      </c>
      <c r="CD11" s="341">
        <v>0</v>
      </c>
      <c r="CE11" s="341">
        <v>0</v>
      </c>
      <c r="CF11" s="341">
        <v>0</v>
      </c>
      <c r="CG11" s="341">
        <v>0</v>
      </c>
      <c r="CH11" s="341">
        <v>0</v>
      </c>
      <c r="CI11" s="341">
        <v>0</v>
      </c>
      <c r="CJ11" s="341">
        <v>0</v>
      </c>
      <c r="CK11" s="341">
        <v>0</v>
      </c>
      <c r="CL11" s="341">
        <v>0</v>
      </c>
      <c r="CM11" s="341"/>
      <c r="CN11" s="341">
        <v>0</v>
      </c>
      <c r="CO11" s="341">
        <v>0</v>
      </c>
      <c r="CP11" s="341">
        <v>0</v>
      </c>
      <c r="CQ11" s="341">
        <v>0</v>
      </c>
      <c r="CR11" s="341">
        <v>0</v>
      </c>
      <c r="CS11" s="530">
        <f>-'2019 GRC - SCH 40 Re-class'!$C$18</f>
        <v>-4485718.7138001248</v>
      </c>
      <c r="CT11" s="341">
        <v>0</v>
      </c>
      <c r="CU11" s="341">
        <v>0</v>
      </c>
      <c r="CV11" s="341">
        <v>0</v>
      </c>
      <c r="CW11" s="341">
        <v>0</v>
      </c>
      <c r="CX11" s="341"/>
      <c r="CY11" s="341"/>
    </row>
    <row r="12" spans="1:103" x14ac:dyDescent="0.2">
      <c r="B12" s="91" t="s">
        <v>347</v>
      </c>
      <c r="C12" s="90"/>
      <c r="D12" s="341">
        <v>0</v>
      </c>
      <c r="E12" s="341">
        <v>0</v>
      </c>
      <c r="F12" s="341">
        <v>0</v>
      </c>
      <c r="G12" s="341">
        <v>0</v>
      </c>
      <c r="H12" s="341">
        <v>0</v>
      </c>
      <c r="I12" s="341">
        <v>0</v>
      </c>
      <c r="J12" s="341">
        <v>0</v>
      </c>
      <c r="K12" s="341">
        <v>0</v>
      </c>
      <c r="L12" s="341">
        <v>0</v>
      </c>
      <c r="M12" s="341">
        <v>0</v>
      </c>
      <c r="N12" s="341">
        <v>0</v>
      </c>
      <c r="O12" s="341">
        <v>0</v>
      </c>
      <c r="P12" s="341">
        <v>0</v>
      </c>
      <c r="Q12" s="341">
        <v>0</v>
      </c>
      <c r="R12" s="341">
        <v>0</v>
      </c>
      <c r="S12" s="341">
        <v>0</v>
      </c>
      <c r="T12" s="341">
        <v>0</v>
      </c>
      <c r="U12" s="341">
        <v>0</v>
      </c>
      <c r="V12" s="341">
        <v>0</v>
      </c>
      <c r="W12" s="341">
        <v>0</v>
      </c>
      <c r="X12" s="341">
        <v>0</v>
      </c>
      <c r="Y12" s="341">
        <v>0</v>
      </c>
      <c r="Z12" s="341">
        <v>0</v>
      </c>
      <c r="AA12" s="341">
        <v>0</v>
      </c>
      <c r="AB12" s="341">
        <v>0</v>
      </c>
      <c r="AC12" s="341">
        <v>0</v>
      </c>
      <c r="AD12" s="341">
        <v>0</v>
      </c>
      <c r="AE12" s="341">
        <v>0</v>
      </c>
      <c r="AF12" s="341">
        <v>0</v>
      </c>
      <c r="AG12" s="341">
        <v>0</v>
      </c>
      <c r="AH12" s="341">
        <v>0</v>
      </c>
      <c r="AI12" s="341">
        <v>0</v>
      </c>
      <c r="AJ12" s="341">
        <v>0</v>
      </c>
      <c r="AK12" s="341">
        <v>0</v>
      </c>
      <c r="AL12" s="341">
        <v>0</v>
      </c>
      <c r="AM12" s="341">
        <v>0</v>
      </c>
      <c r="AN12" s="341">
        <v>0</v>
      </c>
      <c r="AO12" s="341">
        <v>0</v>
      </c>
      <c r="AP12" s="341">
        <v>0</v>
      </c>
      <c r="AQ12" s="341">
        <v>0</v>
      </c>
      <c r="AR12" s="341">
        <v>0</v>
      </c>
      <c r="AS12" s="341">
        <v>0</v>
      </c>
      <c r="AT12" s="341">
        <v>0</v>
      </c>
      <c r="AU12" s="341">
        <v>0</v>
      </c>
      <c r="AV12" s="341">
        <v>0</v>
      </c>
      <c r="AW12" s="341">
        <v>0</v>
      </c>
      <c r="AX12" s="341">
        <v>0</v>
      </c>
      <c r="AY12" s="341">
        <v>0</v>
      </c>
      <c r="AZ12" s="341">
        <v>0</v>
      </c>
      <c r="BA12" s="341">
        <v>0</v>
      </c>
      <c r="BB12" s="341">
        <v>0</v>
      </c>
      <c r="BC12" s="341">
        <v>0</v>
      </c>
      <c r="BD12" s="341">
        <v>0</v>
      </c>
      <c r="BE12" s="341">
        <v>0</v>
      </c>
      <c r="BF12" s="341">
        <v>0</v>
      </c>
      <c r="BG12" s="341">
        <v>0</v>
      </c>
      <c r="BH12" s="341">
        <v>0</v>
      </c>
      <c r="BI12" s="341">
        <v>0</v>
      </c>
      <c r="BJ12" s="341">
        <v>0</v>
      </c>
      <c r="BK12" s="341">
        <v>0</v>
      </c>
      <c r="BL12" s="341">
        <v>0</v>
      </c>
      <c r="BM12" s="341">
        <v>0</v>
      </c>
      <c r="BN12" s="341">
        <v>0</v>
      </c>
      <c r="BO12" s="341">
        <v>0</v>
      </c>
      <c r="BP12" s="341">
        <v>0</v>
      </c>
      <c r="BQ12" s="341">
        <v>0</v>
      </c>
      <c r="BR12" s="341">
        <v>0</v>
      </c>
      <c r="BS12" s="341">
        <v>0</v>
      </c>
      <c r="BT12" s="341">
        <v>0</v>
      </c>
      <c r="BU12" s="341">
        <v>0</v>
      </c>
      <c r="BV12" s="341">
        <v>0</v>
      </c>
      <c r="BW12" s="341">
        <v>0</v>
      </c>
      <c r="BX12" s="341">
        <v>0</v>
      </c>
      <c r="BY12" s="341">
        <v>0</v>
      </c>
      <c r="BZ12" s="341">
        <v>0</v>
      </c>
      <c r="CA12" s="341">
        <v>0</v>
      </c>
      <c r="CB12" s="341">
        <v>0</v>
      </c>
      <c r="CC12" s="341">
        <v>0</v>
      </c>
      <c r="CD12" s="341">
        <v>0</v>
      </c>
      <c r="CE12" s="341">
        <v>0</v>
      </c>
      <c r="CF12" s="341">
        <v>0</v>
      </c>
      <c r="CG12" s="341">
        <v>0</v>
      </c>
      <c r="CH12" s="341">
        <v>0</v>
      </c>
      <c r="CI12" s="341">
        <v>-0.01</v>
      </c>
      <c r="CJ12" s="341">
        <v>0</v>
      </c>
      <c r="CK12" s="341">
        <v>0</v>
      </c>
      <c r="CL12" s="341">
        <v>0</v>
      </c>
      <c r="CM12" s="341">
        <v>429.86</v>
      </c>
      <c r="CN12" s="341">
        <v>0</v>
      </c>
      <c r="CO12" s="341">
        <v>0</v>
      </c>
      <c r="CP12" s="341">
        <v>0</v>
      </c>
      <c r="CQ12" s="341">
        <v>0</v>
      </c>
      <c r="CR12" s="341">
        <v>0</v>
      </c>
      <c r="CS12" s="341">
        <v>0.01</v>
      </c>
      <c r="CT12" s="341">
        <v>0</v>
      </c>
      <c r="CU12" s="341">
        <v>0</v>
      </c>
      <c r="CV12" s="341">
        <v>0</v>
      </c>
      <c r="CW12" s="341">
        <v>0</v>
      </c>
      <c r="CX12" s="341"/>
      <c r="CY12" s="341"/>
    </row>
    <row r="13" spans="1:103" x14ac:dyDescent="0.2">
      <c r="B13" s="91" t="s">
        <v>229</v>
      </c>
      <c r="D13" s="341">
        <v>0</v>
      </c>
      <c r="E13" s="341">
        <v>0</v>
      </c>
      <c r="F13" s="341">
        <v>0</v>
      </c>
      <c r="G13" s="341">
        <v>0</v>
      </c>
      <c r="H13" s="341">
        <v>0</v>
      </c>
      <c r="I13" s="341">
        <v>0</v>
      </c>
      <c r="J13" s="341">
        <v>0</v>
      </c>
      <c r="K13" s="341">
        <v>0</v>
      </c>
      <c r="L13" s="341">
        <v>0</v>
      </c>
      <c r="M13" s="341">
        <v>0</v>
      </c>
      <c r="N13" s="341">
        <v>0</v>
      </c>
      <c r="O13" s="341">
        <v>0</v>
      </c>
      <c r="P13" s="341">
        <v>0</v>
      </c>
      <c r="Q13" s="341">
        <v>0</v>
      </c>
      <c r="R13" s="341">
        <v>0</v>
      </c>
      <c r="S13" s="341">
        <v>0</v>
      </c>
      <c r="T13" s="341">
        <v>958517.7039608052</v>
      </c>
      <c r="U13" s="341">
        <v>841400.25810183957</v>
      </c>
      <c r="V13" s="341">
        <v>925777.4062888585</v>
      </c>
      <c r="W13" s="341">
        <v>919815.85283772368</v>
      </c>
      <c r="X13" s="341">
        <v>852226.45012653212</v>
      </c>
      <c r="Y13" s="341">
        <v>982870.4505409986</v>
      </c>
      <c r="Z13" s="341">
        <v>1388145.3657405432</v>
      </c>
      <c r="AA13" s="341">
        <v>1543554.9799308351</v>
      </c>
      <c r="AB13" s="341">
        <v>1474047.3345706011</v>
      </c>
      <c r="AC13" s="341">
        <v>1164073.0732116194</v>
      </c>
      <c r="AD13" s="341">
        <v>1209958.3655699906</v>
      </c>
      <c r="AE13" s="341">
        <v>1098632.7100275075</v>
      </c>
      <c r="AF13" s="341">
        <v>-568065.83522801753</v>
      </c>
      <c r="AG13" s="341">
        <v>-409014.63502971735</v>
      </c>
      <c r="AH13" s="341">
        <v>-466703.64643259399</v>
      </c>
      <c r="AI13" s="341">
        <v>-462190.53448988736</v>
      </c>
      <c r="AJ13" s="341">
        <v>-424734.24174672144</v>
      </c>
      <c r="AK13" s="341">
        <v>-494908.07165043504</v>
      </c>
      <c r="AL13" s="341">
        <v>-703570.52808792749</v>
      </c>
      <c r="AM13" s="341">
        <v>-801808.49820041866</v>
      </c>
      <c r="AN13" s="341">
        <v>-786242.92948707216</v>
      </c>
      <c r="AO13" s="341">
        <v>-636672.9924970516</v>
      </c>
      <c r="AP13" s="341">
        <v>-632892.4253322219</v>
      </c>
      <c r="AQ13" s="341">
        <v>-484374.28383467044</v>
      </c>
      <c r="AR13" s="341">
        <v>-629746.50620310323</v>
      </c>
      <c r="AS13" s="341">
        <v>-548702.39973575633</v>
      </c>
      <c r="AT13" s="341">
        <v>-612761.30365689145</v>
      </c>
      <c r="AU13" s="341">
        <v>-609355.27508162055</v>
      </c>
      <c r="AV13" s="341">
        <v>-539525.52026372356</v>
      </c>
      <c r="AW13" s="341">
        <v>-733053.07933798269</v>
      </c>
      <c r="AX13" s="341">
        <v>-775682.90963419515</v>
      </c>
      <c r="AY13" s="341">
        <v>-1200385.2380369501</v>
      </c>
      <c r="AZ13" s="341">
        <v>-1183382.06</v>
      </c>
      <c r="BA13" s="341">
        <v>-958715.73</v>
      </c>
      <c r="BB13" s="341">
        <v>-923559.52</v>
      </c>
      <c r="BC13" s="341">
        <v>-748181.69</v>
      </c>
      <c r="BD13" s="341">
        <v>-840913.69576280622</v>
      </c>
      <c r="BE13" s="341">
        <v>-745345.54969283275</v>
      </c>
      <c r="BF13" s="341">
        <v>-790007.08336966683</v>
      </c>
      <c r="BG13" s="341">
        <v>-829444.97373232676</v>
      </c>
      <c r="BH13" s="341">
        <v>-766064.87866759836</v>
      </c>
      <c r="BI13" s="341">
        <v>-961379.92104862072</v>
      </c>
      <c r="BJ13" s="341">
        <v>-1167605.3099057931</v>
      </c>
      <c r="BK13" s="341">
        <v>-1477284.8870458533</v>
      </c>
      <c r="BL13" s="341">
        <v>-1319208.1499999999</v>
      </c>
      <c r="BM13" s="341">
        <v>-1227860.82</v>
      </c>
      <c r="BN13" s="341">
        <v>-1189762.3400000001</v>
      </c>
      <c r="BO13" s="341">
        <v>-962033.35</v>
      </c>
      <c r="BP13" s="341">
        <v>809699.54</v>
      </c>
      <c r="BQ13" s="341">
        <v>674485.04</v>
      </c>
      <c r="BR13" s="341">
        <v>779162.39</v>
      </c>
      <c r="BS13" s="341">
        <v>736599.33</v>
      </c>
      <c r="BT13" s="341">
        <v>681271.57</v>
      </c>
      <c r="BU13" s="341">
        <v>867930.51</v>
      </c>
      <c r="BV13" s="341">
        <v>1034393.14</v>
      </c>
      <c r="BW13" s="341">
        <v>1278068.27</v>
      </c>
      <c r="BX13" s="341">
        <v>1233519.04</v>
      </c>
      <c r="BY13" s="341">
        <v>1304686.23</v>
      </c>
      <c r="BZ13" s="341">
        <v>1102977.56</v>
      </c>
      <c r="CA13" s="341">
        <v>875870.7</v>
      </c>
      <c r="CB13" s="341">
        <v>-705425.66</v>
      </c>
      <c r="CC13" s="341">
        <v>-451009.33</v>
      </c>
      <c r="CD13" s="341">
        <v>-482109.32</v>
      </c>
      <c r="CE13" s="341">
        <v>-532341.23</v>
      </c>
      <c r="CF13" s="341">
        <v>-484307.75</v>
      </c>
      <c r="CG13" s="341">
        <v>-673841.84</v>
      </c>
      <c r="CH13" s="341">
        <v>-727039.99</v>
      </c>
      <c r="CI13" s="341">
        <v>-876909.1</v>
      </c>
      <c r="CJ13" s="92">
        <f>-'Schedule 7'!C48</f>
        <v>-851707.6</v>
      </c>
      <c r="CK13" s="92">
        <f>-'Schedule 7'!D48</f>
        <v>-804248.91</v>
      </c>
      <c r="CL13" s="92">
        <f>-'Schedule 7'!E48</f>
        <v>-810005.01</v>
      </c>
      <c r="CM13" s="92">
        <f>-'Schedule 7'!F48</f>
        <v>-594483.64</v>
      </c>
      <c r="CN13" s="92">
        <f>-'Schedule 7'!G48</f>
        <v>-391345.32</v>
      </c>
      <c r="CO13" s="92">
        <f>-'Schedule 7'!H48</f>
        <v>-388314.05</v>
      </c>
      <c r="CP13" s="92">
        <f>-'Schedule 7'!I48</f>
        <v>-426339.34</v>
      </c>
      <c r="CQ13" s="92">
        <f>-'Schedule 7'!J48</f>
        <v>-419051.12</v>
      </c>
      <c r="CR13" s="92">
        <f>-'Schedule 7'!K48</f>
        <v>-395307.83</v>
      </c>
      <c r="CS13" s="92">
        <f>-('Schedule 7'!L48+'Schedule 7'!M48)</f>
        <v>-485523.29000000004</v>
      </c>
      <c r="CT13" s="92">
        <f>-'Schedule 7'!N48</f>
        <v>-619325.72</v>
      </c>
      <c r="CU13" s="92">
        <f>-('Schedule 7'!O48+'Schedule 7'!P48)</f>
        <v>-708023.96</v>
      </c>
      <c r="CV13" s="92">
        <f>-'Schedule 7'!Q48</f>
        <v>32190.27</v>
      </c>
      <c r="CW13" s="92">
        <f>-'Schedule 7'!R48</f>
        <v>-19523.560000000001</v>
      </c>
      <c r="CX13" s="92">
        <f>-'Amort Estimate'!D14</f>
        <v>0</v>
      </c>
      <c r="CY13" s="92">
        <f>-'Amort Estimate'!E14</f>
        <v>0</v>
      </c>
    </row>
    <row r="14" spans="1:103" x14ac:dyDescent="0.2">
      <c r="B14" s="337" t="s">
        <v>230</v>
      </c>
      <c r="D14" s="93">
        <f t="shared" ref="D14:AI14" si="3">SUM(D10:D13)</f>
        <v>0</v>
      </c>
      <c r="E14" s="93">
        <f t="shared" si="3"/>
        <v>0</v>
      </c>
      <c r="F14" s="93">
        <f t="shared" si="3"/>
        <v>0</v>
      </c>
      <c r="G14" s="93">
        <f t="shared" si="3"/>
        <v>0</v>
      </c>
      <c r="H14" s="93">
        <f t="shared" si="3"/>
        <v>0</v>
      </c>
      <c r="I14" s="93">
        <f t="shared" si="3"/>
        <v>0</v>
      </c>
      <c r="J14" s="93">
        <f t="shared" si="3"/>
        <v>0</v>
      </c>
      <c r="K14" s="93">
        <f t="shared" si="3"/>
        <v>0</v>
      </c>
      <c r="L14" s="93">
        <f t="shared" si="3"/>
        <v>0</v>
      </c>
      <c r="M14" s="93">
        <f t="shared" si="3"/>
        <v>0</v>
      </c>
      <c r="N14" s="93">
        <f t="shared" si="3"/>
        <v>0</v>
      </c>
      <c r="O14" s="93">
        <f t="shared" si="3"/>
        <v>0</v>
      </c>
      <c r="P14" s="93">
        <f t="shared" si="3"/>
        <v>0</v>
      </c>
      <c r="Q14" s="93">
        <f t="shared" si="3"/>
        <v>0</v>
      </c>
      <c r="R14" s="93">
        <f t="shared" si="3"/>
        <v>0</v>
      </c>
      <c r="S14" s="93">
        <f t="shared" si="3"/>
        <v>0</v>
      </c>
      <c r="T14" s="93">
        <f t="shared" si="3"/>
        <v>-13115167.678474423</v>
      </c>
      <c r="U14" s="93">
        <f t="shared" si="3"/>
        <v>841400.25810183957</v>
      </c>
      <c r="V14" s="93">
        <f t="shared" si="3"/>
        <v>925777.4062888585</v>
      </c>
      <c r="W14" s="93">
        <f t="shared" si="3"/>
        <v>919815.85283772368</v>
      </c>
      <c r="X14" s="93">
        <f t="shared" si="3"/>
        <v>852226.45012653212</v>
      </c>
      <c r="Y14" s="93">
        <f t="shared" si="3"/>
        <v>982870.4505409986</v>
      </c>
      <c r="Z14" s="93">
        <f t="shared" si="3"/>
        <v>1388145.3657405432</v>
      </c>
      <c r="AA14" s="93">
        <f t="shared" si="3"/>
        <v>1543554.9799308351</v>
      </c>
      <c r="AB14" s="93">
        <f t="shared" si="3"/>
        <v>1474047.3345706011</v>
      </c>
      <c r="AC14" s="93">
        <f t="shared" si="3"/>
        <v>1164073.0732116194</v>
      </c>
      <c r="AD14" s="93">
        <f t="shared" si="3"/>
        <v>1209958.3655699906</v>
      </c>
      <c r="AE14" s="93">
        <f t="shared" si="3"/>
        <v>1098632.7100275075</v>
      </c>
      <c r="AF14" s="93">
        <f t="shared" si="3"/>
        <v>7011438.2027894668</v>
      </c>
      <c r="AG14" s="93">
        <f t="shared" si="3"/>
        <v>-409014.63502971735</v>
      </c>
      <c r="AH14" s="93">
        <f t="shared" si="3"/>
        <v>-466703.64643259399</v>
      </c>
      <c r="AI14" s="93">
        <f t="shared" si="3"/>
        <v>-462190.53448988736</v>
      </c>
      <c r="AJ14" s="93">
        <f t="shared" ref="AJ14:BO14" si="4">SUM(AJ10:AJ13)</f>
        <v>-424734.24174672144</v>
      </c>
      <c r="AK14" s="93">
        <f t="shared" si="4"/>
        <v>-494908.07165043504</v>
      </c>
      <c r="AL14" s="93">
        <f t="shared" si="4"/>
        <v>-703570.52808792749</v>
      </c>
      <c r="AM14" s="93">
        <f t="shared" si="4"/>
        <v>-801808.49820041866</v>
      </c>
      <c r="AN14" s="93">
        <f t="shared" si="4"/>
        <v>-786242.92948707216</v>
      </c>
      <c r="AO14" s="93">
        <f t="shared" si="4"/>
        <v>-636672.9924970516</v>
      </c>
      <c r="AP14" s="93">
        <f t="shared" si="4"/>
        <v>-632892.4253322219</v>
      </c>
      <c r="AQ14" s="93">
        <f t="shared" si="4"/>
        <v>-484374.28383467044</v>
      </c>
      <c r="AR14" s="93">
        <f t="shared" si="4"/>
        <v>8936656.0978613105</v>
      </c>
      <c r="AS14" s="93">
        <f t="shared" si="4"/>
        <v>-548702.39973575633</v>
      </c>
      <c r="AT14" s="93">
        <f t="shared" si="4"/>
        <v>-612761.30365689145</v>
      </c>
      <c r="AU14" s="93">
        <f t="shared" si="4"/>
        <v>-609355.27508162055</v>
      </c>
      <c r="AV14" s="93">
        <f t="shared" si="4"/>
        <v>-539525.52026372356</v>
      </c>
      <c r="AW14" s="93">
        <f t="shared" si="4"/>
        <v>-733053.07933798269</v>
      </c>
      <c r="AX14" s="93">
        <f t="shared" si="4"/>
        <v>-775682.90963419515</v>
      </c>
      <c r="AY14" s="93">
        <f t="shared" si="4"/>
        <v>-1200385.2380369501</v>
      </c>
      <c r="AZ14" s="93">
        <f t="shared" si="4"/>
        <v>-1183382.06</v>
      </c>
      <c r="BA14" s="93">
        <f t="shared" si="4"/>
        <v>-958715.73</v>
      </c>
      <c r="BB14" s="93">
        <f t="shared" si="4"/>
        <v>-923559.52</v>
      </c>
      <c r="BC14" s="93">
        <f t="shared" si="4"/>
        <v>-748181.69</v>
      </c>
      <c r="BD14" s="93">
        <f t="shared" si="4"/>
        <v>10898024.494237194</v>
      </c>
      <c r="BE14" s="93">
        <f t="shared" si="4"/>
        <v>-745345.54969283275</v>
      </c>
      <c r="BF14" s="93">
        <f t="shared" si="4"/>
        <v>-790007.08336966683</v>
      </c>
      <c r="BG14" s="93">
        <f t="shared" si="4"/>
        <v>-829444.97373232676</v>
      </c>
      <c r="BH14" s="93">
        <f t="shared" si="4"/>
        <v>-766064.87866759836</v>
      </c>
      <c r="BI14" s="93">
        <f t="shared" si="4"/>
        <v>-961379.92104862072</v>
      </c>
      <c r="BJ14" s="93">
        <f t="shared" si="4"/>
        <v>-1167605.3099057931</v>
      </c>
      <c r="BK14" s="93">
        <f t="shared" si="4"/>
        <v>-1477284.8870458533</v>
      </c>
      <c r="BL14" s="93">
        <f t="shared" si="4"/>
        <v>-1319208.1499999999</v>
      </c>
      <c r="BM14" s="93">
        <f t="shared" si="4"/>
        <v>-1227860.82</v>
      </c>
      <c r="BN14" s="93">
        <f t="shared" si="4"/>
        <v>-1189762.3400000001</v>
      </c>
      <c r="BO14" s="93">
        <f t="shared" si="4"/>
        <v>-962033.35</v>
      </c>
      <c r="BP14" s="93">
        <f t="shared" ref="BP14:CU14" si="5">SUM(BP10:BP13)</f>
        <v>-10058498.870248433</v>
      </c>
      <c r="BQ14" s="93">
        <f t="shared" si="5"/>
        <v>674485.04</v>
      </c>
      <c r="BR14" s="93">
        <f t="shared" si="5"/>
        <v>779162.39</v>
      </c>
      <c r="BS14" s="93">
        <f t="shared" si="5"/>
        <v>736599.33</v>
      </c>
      <c r="BT14" s="93">
        <f t="shared" si="5"/>
        <v>681271.57</v>
      </c>
      <c r="BU14" s="93">
        <f t="shared" si="5"/>
        <v>867930.51</v>
      </c>
      <c r="BV14" s="93">
        <f t="shared" si="5"/>
        <v>1034393.14</v>
      </c>
      <c r="BW14" s="93">
        <f t="shared" si="5"/>
        <v>1278068.27</v>
      </c>
      <c r="BX14" s="93">
        <f t="shared" si="5"/>
        <v>1233519.04</v>
      </c>
      <c r="BY14" s="93">
        <f t="shared" si="5"/>
        <v>1304686.23</v>
      </c>
      <c r="BZ14" s="93">
        <f t="shared" si="5"/>
        <v>1102977.56</v>
      </c>
      <c r="CA14" s="93">
        <f t="shared" si="5"/>
        <v>875870.7</v>
      </c>
      <c r="CB14" s="93">
        <f t="shared" si="5"/>
        <v>7108098.1366864899</v>
      </c>
      <c r="CC14" s="93">
        <f t="shared" si="5"/>
        <v>-451009.33</v>
      </c>
      <c r="CD14" s="93">
        <f t="shared" si="5"/>
        <v>-482109.32</v>
      </c>
      <c r="CE14" s="93">
        <f t="shared" si="5"/>
        <v>-532341.23</v>
      </c>
      <c r="CF14" s="93">
        <f t="shared" si="5"/>
        <v>-484307.75</v>
      </c>
      <c r="CG14" s="93">
        <f t="shared" si="5"/>
        <v>-673841.84</v>
      </c>
      <c r="CH14" s="93">
        <f t="shared" si="5"/>
        <v>-727039.99</v>
      </c>
      <c r="CI14" s="93">
        <f t="shared" si="5"/>
        <v>-876909.11</v>
      </c>
      <c r="CJ14" s="93">
        <f t="shared" si="5"/>
        <v>-851707.6</v>
      </c>
      <c r="CK14" s="93">
        <f t="shared" si="5"/>
        <v>-804248.91</v>
      </c>
      <c r="CL14" s="93">
        <f t="shared" si="5"/>
        <v>-810005.01</v>
      </c>
      <c r="CM14" s="93">
        <f t="shared" si="5"/>
        <v>-594053.78</v>
      </c>
      <c r="CN14" s="93">
        <f t="shared" si="5"/>
        <v>5829395.4499999993</v>
      </c>
      <c r="CO14" s="93">
        <f t="shared" si="5"/>
        <v>-388314.05</v>
      </c>
      <c r="CP14" s="93">
        <f t="shared" si="5"/>
        <v>-426339.34</v>
      </c>
      <c r="CQ14" s="93">
        <f t="shared" si="5"/>
        <v>-419051.12</v>
      </c>
      <c r="CR14" s="93">
        <f t="shared" si="5"/>
        <v>-395307.83</v>
      </c>
      <c r="CS14" s="93">
        <f t="shared" si="5"/>
        <v>-4971241.9938001251</v>
      </c>
      <c r="CT14" s="93">
        <f t="shared" si="5"/>
        <v>-619325.72</v>
      </c>
      <c r="CU14" s="93">
        <f t="shared" si="5"/>
        <v>-708023.96</v>
      </c>
      <c r="CV14" s="93">
        <f t="shared" ref="CV14:CY14" si="6">SUM(CV10:CV13)</f>
        <v>32190.27</v>
      </c>
      <c r="CW14" s="93">
        <f t="shared" si="6"/>
        <v>-19523.560000000001</v>
      </c>
      <c r="CX14" s="93">
        <f t="shared" si="6"/>
        <v>0</v>
      </c>
      <c r="CY14" s="93">
        <f t="shared" si="6"/>
        <v>0</v>
      </c>
    </row>
    <row r="15" spans="1:103" x14ac:dyDescent="0.2">
      <c r="B15" s="337" t="s">
        <v>231</v>
      </c>
      <c r="D15" s="339">
        <f t="shared" ref="D15:AI15" si="7">D9+D14</f>
        <v>0</v>
      </c>
      <c r="E15" s="339">
        <f t="shared" si="7"/>
        <v>0</v>
      </c>
      <c r="F15" s="339">
        <f t="shared" si="7"/>
        <v>0</v>
      </c>
      <c r="G15" s="339">
        <f t="shared" si="7"/>
        <v>0</v>
      </c>
      <c r="H15" s="339">
        <f t="shared" si="7"/>
        <v>0</v>
      </c>
      <c r="I15" s="339">
        <f t="shared" si="7"/>
        <v>0</v>
      </c>
      <c r="J15" s="339">
        <f t="shared" si="7"/>
        <v>0</v>
      </c>
      <c r="K15" s="339">
        <f t="shared" si="7"/>
        <v>0</v>
      </c>
      <c r="L15" s="339">
        <f t="shared" si="7"/>
        <v>0</v>
      </c>
      <c r="M15" s="339">
        <f t="shared" si="7"/>
        <v>0</v>
      </c>
      <c r="N15" s="339">
        <f t="shared" si="7"/>
        <v>0</v>
      </c>
      <c r="O15" s="339">
        <f t="shared" si="7"/>
        <v>0</v>
      </c>
      <c r="P15" s="339">
        <f t="shared" si="7"/>
        <v>0</v>
      </c>
      <c r="Q15" s="339">
        <f t="shared" si="7"/>
        <v>0</v>
      </c>
      <c r="R15" s="339">
        <f t="shared" si="7"/>
        <v>0</v>
      </c>
      <c r="S15" s="339">
        <f t="shared" si="7"/>
        <v>0</v>
      </c>
      <c r="T15" s="339">
        <f t="shared" si="7"/>
        <v>-13115167.678474423</v>
      </c>
      <c r="U15" s="339">
        <f t="shared" si="7"/>
        <v>-12273767.420372583</v>
      </c>
      <c r="V15" s="339">
        <f t="shared" si="7"/>
        <v>-11347990.014083724</v>
      </c>
      <c r="W15" s="339">
        <f t="shared" si="7"/>
        <v>-10428174.161246002</v>
      </c>
      <c r="X15" s="339">
        <f t="shared" si="7"/>
        <v>-9575947.7111194693</v>
      </c>
      <c r="Y15" s="339">
        <f t="shared" si="7"/>
        <v>-8593077.2605784703</v>
      </c>
      <c r="Z15" s="339">
        <f t="shared" si="7"/>
        <v>-7204931.8948379271</v>
      </c>
      <c r="AA15" s="339">
        <f t="shared" si="7"/>
        <v>-5661376.9149070922</v>
      </c>
      <c r="AB15" s="339">
        <f t="shared" si="7"/>
        <v>-4187329.5803364911</v>
      </c>
      <c r="AC15" s="339">
        <f t="shared" si="7"/>
        <v>-3023256.5071248719</v>
      </c>
      <c r="AD15" s="339">
        <f t="shared" si="7"/>
        <v>-1813298.1415548814</v>
      </c>
      <c r="AE15" s="339">
        <f t="shared" si="7"/>
        <v>-714665.43152737385</v>
      </c>
      <c r="AF15" s="339">
        <f t="shared" si="7"/>
        <v>6296772.7712620925</v>
      </c>
      <c r="AG15" s="339">
        <f t="shared" si="7"/>
        <v>5887758.1362323752</v>
      </c>
      <c r="AH15" s="339">
        <f t="shared" si="7"/>
        <v>5421054.4897997808</v>
      </c>
      <c r="AI15" s="339">
        <f t="shared" si="7"/>
        <v>4958863.955309893</v>
      </c>
      <c r="AJ15" s="339">
        <f t="shared" ref="AJ15:BO15" si="8">AJ9+AJ14</f>
        <v>4534129.7135631712</v>
      </c>
      <c r="AK15" s="339">
        <f t="shared" si="8"/>
        <v>4039221.641912736</v>
      </c>
      <c r="AL15" s="339">
        <f t="shared" si="8"/>
        <v>3335651.1138248085</v>
      </c>
      <c r="AM15" s="339">
        <f t="shared" si="8"/>
        <v>2533842.6156243896</v>
      </c>
      <c r="AN15" s="339">
        <f t="shared" si="8"/>
        <v>1747599.6861373174</v>
      </c>
      <c r="AO15" s="339">
        <f t="shared" si="8"/>
        <v>1110926.6936402658</v>
      </c>
      <c r="AP15" s="339">
        <f t="shared" si="8"/>
        <v>478034.26830804395</v>
      </c>
      <c r="AQ15" s="339">
        <f t="shared" si="8"/>
        <v>-6340.0155266264919</v>
      </c>
      <c r="AR15" s="339">
        <f t="shared" si="8"/>
        <v>8930316.0823346842</v>
      </c>
      <c r="AS15" s="339">
        <f t="shared" si="8"/>
        <v>8381613.682598928</v>
      </c>
      <c r="AT15" s="339">
        <f t="shared" si="8"/>
        <v>7768852.378942037</v>
      </c>
      <c r="AU15" s="339">
        <f t="shared" si="8"/>
        <v>7159497.1038604164</v>
      </c>
      <c r="AV15" s="339">
        <f t="shared" si="8"/>
        <v>6619971.5835966934</v>
      </c>
      <c r="AW15" s="339">
        <f t="shared" si="8"/>
        <v>5886918.5042587109</v>
      </c>
      <c r="AX15" s="339">
        <f t="shared" si="8"/>
        <v>5111235.5946245156</v>
      </c>
      <c r="AY15" s="339">
        <f t="shared" si="8"/>
        <v>3910850.3565875655</v>
      </c>
      <c r="AZ15" s="339">
        <f t="shared" si="8"/>
        <v>2727468.2965875654</v>
      </c>
      <c r="BA15" s="339">
        <f t="shared" si="8"/>
        <v>1768752.5665875655</v>
      </c>
      <c r="BB15" s="339">
        <f t="shared" si="8"/>
        <v>845193.04658756545</v>
      </c>
      <c r="BC15" s="339">
        <f t="shared" si="8"/>
        <v>97011.356587565504</v>
      </c>
      <c r="BD15" s="339">
        <f t="shared" si="8"/>
        <v>10995035.850824758</v>
      </c>
      <c r="BE15" s="339">
        <f t="shared" si="8"/>
        <v>10249690.301131926</v>
      </c>
      <c r="BF15" s="339">
        <f t="shared" si="8"/>
        <v>9459683.2177622598</v>
      </c>
      <c r="BG15" s="339">
        <f t="shared" si="8"/>
        <v>8630238.2440299336</v>
      </c>
      <c r="BH15" s="339">
        <f t="shared" si="8"/>
        <v>7864173.365362335</v>
      </c>
      <c r="BI15" s="339">
        <f t="shared" si="8"/>
        <v>6902793.4443137143</v>
      </c>
      <c r="BJ15" s="339">
        <f t="shared" si="8"/>
        <v>5735188.1344079208</v>
      </c>
      <c r="BK15" s="339">
        <f t="shared" si="8"/>
        <v>4257903.2473620679</v>
      </c>
      <c r="BL15" s="339">
        <f t="shared" si="8"/>
        <v>2938695.097362068</v>
      </c>
      <c r="BM15" s="339">
        <f t="shared" si="8"/>
        <v>1710834.277362068</v>
      </c>
      <c r="BN15" s="339">
        <f t="shared" si="8"/>
        <v>521071.93736206787</v>
      </c>
      <c r="BO15" s="339">
        <f t="shared" si="8"/>
        <v>-440961.41263793211</v>
      </c>
      <c r="BP15" s="339">
        <f t="shared" ref="BP15:CU15" si="9">BP9+BP14</f>
        <v>-10499460.282886365</v>
      </c>
      <c r="BQ15" s="339">
        <f t="shared" si="9"/>
        <v>-9824975.2428863645</v>
      </c>
      <c r="BR15" s="339">
        <f t="shared" si="9"/>
        <v>-9045812.8528863639</v>
      </c>
      <c r="BS15" s="339">
        <f t="shared" si="9"/>
        <v>-8309213.5228863638</v>
      </c>
      <c r="BT15" s="339">
        <f t="shared" si="9"/>
        <v>-7627941.9528863635</v>
      </c>
      <c r="BU15" s="339">
        <f t="shared" si="9"/>
        <v>-6760011.4428863637</v>
      </c>
      <c r="BV15" s="339">
        <f t="shared" si="9"/>
        <v>-5725618.3028863641</v>
      </c>
      <c r="BW15" s="339">
        <f t="shared" si="9"/>
        <v>-4447550.0328863636</v>
      </c>
      <c r="BX15" s="339">
        <f t="shared" si="9"/>
        <v>-3214030.9928863635</v>
      </c>
      <c r="BY15" s="339">
        <f t="shared" si="9"/>
        <v>-1909344.7628863635</v>
      </c>
      <c r="BZ15" s="339">
        <f t="shared" si="9"/>
        <v>-806367.20288636349</v>
      </c>
      <c r="CA15" s="339">
        <f t="shared" si="9"/>
        <v>69503.497113636462</v>
      </c>
      <c r="CB15" s="339">
        <f t="shared" si="9"/>
        <v>7177601.6338001266</v>
      </c>
      <c r="CC15" s="339">
        <f t="shared" si="9"/>
        <v>6726592.3038001265</v>
      </c>
      <c r="CD15" s="339">
        <f t="shared" si="9"/>
        <v>6244482.9838001262</v>
      </c>
      <c r="CE15" s="339">
        <f t="shared" si="9"/>
        <v>5712141.7538001258</v>
      </c>
      <c r="CF15" s="339">
        <f t="shared" si="9"/>
        <v>5227834.0038001258</v>
      </c>
      <c r="CG15" s="339">
        <f t="shared" si="9"/>
        <v>4553992.1638001259</v>
      </c>
      <c r="CH15" s="339">
        <f t="shared" si="9"/>
        <v>3826952.1738001257</v>
      </c>
      <c r="CI15" s="339">
        <f t="shared" si="9"/>
        <v>2950043.0638001258</v>
      </c>
      <c r="CJ15" s="339">
        <f t="shared" si="9"/>
        <v>2098335.4638001258</v>
      </c>
      <c r="CK15" s="339">
        <f t="shared" si="9"/>
        <v>1294086.5538001256</v>
      </c>
      <c r="CL15" s="339">
        <f t="shared" si="9"/>
        <v>484081.5438001256</v>
      </c>
      <c r="CM15" s="339">
        <f t="shared" si="9"/>
        <v>-109972.23619987443</v>
      </c>
      <c r="CN15" s="339">
        <f t="shared" si="9"/>
        <v>5719423.2138001248</v>
      </c>
      <c r="CO15" s="339">
        <f t="shared" si="9"/>
        <v>5331109.163800125</v>
      </c>
      <c r="CP15" s="339">
        <f t="shared" si="9"/>
        <v>4904769.8238001252</v>
      </c>
      <c r="CQ15" s="339">
        <f t="shared" si="9"/>
        <v>4485718.703800125</v>
      </c>
      <c r="CR15" s="339">
        <f t="shared" si="9"/>
        <v>4090410.873800125</v>
      </c>
      <c r="CS15" s="339">
        <f t="shared" si="9"/>
        <v>-880831.12000000011</v>
      </c>
      <c r="CT15" s="339">
        <f t="shared" si="9"/>
        <v>-1500156.84</v>
      </c>
      <c r="CU15" s="339">
        <f t="shared" si="9"/>
        <v>-2208180.7999999998</v>
      </c>
      <c r="CV15" s="339">
        <f t="shared" ref="CV15:CY15" si="10">CV9+CV14</f>
        <v>-2175990.5299999998</v>
      </c>
      <c r="CW15" s="339">
        <f t="shared" si="10"/>
        <v>-2195514.09</v>
      </c>
      <c r="CX15" s="339">
        <f t="shared" si="10"/>
        <v>-2195514.09</v>
      </c>
      <c r="CY15" s="339">
        <f t="shared" si="10"/>
        <v>-2195514.09</v>
      </c>
    </row>
    <row r="16" spans="1:103" x14ac:dyDescent="0.2"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339"/>
      <c r="CG16" s="339"/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8"/>
    </row>
    <row r="17" spans="1:103" x14ac:dyDescent="0.2">
      <c r="A17" s="340" t="s">
        <v>318</v>
      </c>
      <c r="C17" s="90">
        <v>18239091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X17" s="338"/>
      <c r="CY17" s="338"/>
    </row>
    <row r="18" spans="1:103" x14ac:dyDescent="0.2">
      <c r="B18" s="337" t="s">
        <v>227</v>
      </c>
      <c r="C18" s="90">
        <v>25400421</v>
      </c>
      <c r="D18" s="339">
        <v>0</v>
      </c>
      <c r="E18" s="339">
        <f t="shared" ref="E18:AJ18" si="11">D24</f>
        <v>0</v>
      </c>
      <c r="F18" s="339">
        <f t="shared" si="11"/>
        <v>0</v>
      </c>
      <c r="G18" s="339">
        <f t="shared" si="11"/>
        <v>0</v>
      </c>
      <c r="H18" s="339">
        <f t="shared" si="11"/>
        <v>0</v>
      </c>
      <c r="I18" s="339">
        <f t="shared" si="11"/>
        <v>0</v>
      </c>
      <c r="J18" s="339">
        <f t="shared" si="11"/>
        <v>0</v>
      </c>
      <c r="K18" s="339">
        <f t="shared" si="11"/>
        <v>0</v>
      </c>
      <c r="L18" s="339">
        <f t="shared" si="11"/>
        <v>0</v>
      </c>
      <c r="M18" s="339">
        <f t="shared" si="11"/>
        <v>0</v>
      </c>
      <c r="N18" s="339">
        <f t="shared" si="11"/>
        <v>0</v>
      </c>
      <c r="O18" s="339">
        <f t="shared" si="11"/>
        <v>0</v>
      </c>
      <c r="P18" s="339">
        <f t="shared" si="11"/>
        <v>0</v>
      </c>
      <c r="Q18" s="339">
        <f t="shared" si="11"/>
        <v>0</v>
      </c>
      <c r="R18" s="339">
        <f t="shared" si="11"/>
        <v>0</v>
      </c>
      <c r="S18" s="339">
        <f t="shared" si="11"/>
        <v>0</v>
      </c>
      <c r="T18" s="339">
        <f t="shared" si="11"/>
        <v>0</v>
      </c>
      <c r="U18" s="339">
        <f t="shared" si="11"/>
        <v>-651504.51648145006</v>
      </c>
      <c r="V18" s="339">
        <f t="shared" si="11"/>
        <v>-598575.83802608121</v>
      </c>
      <c r="W18" s="339">
        <f t="shared" si="11"/>
        <v>-537330.20461796271</v>
      </c>
      <c r="X18" s="339">
        <f t="shared" si="11"/>
        <v>-477285.36074454623</v>
      </c>
      <c r="Y18" s="339">
        <f t="shared" si="11"/>
        <v>-422262.94756399357</v>
      </c>
      <c r="Z18" s="339">
        <f t="shared" si="11"/>
        <v>-367047.60355826974</v>
      </c>
      <c r="AA18" s="339">
        <f t="shared" si="11"/>
        <v>-309288.00498182571</v>
      </c>
      <c r="AB18" s="339">
        <f t="shared" si="11"/>
        <v>-250167.64235287215</v>
      </c>
      <c r="AC18" s="339">
        <f t="shared" si="11"/>
        <v>-190184.48621391359</v>
      </c>
      <c r="AD18" s="339">
        <f t="shared" si="11"/>
        <v>-135385.88277008076</v>
      </c>
      <c r="AE18" s="339">
        <f t="shared" si="11"/>
        <v>-78257.646884125366</v>
      </c>
      <c r="AF18" s="339">
        <f t="shared" si="11"/>
        <v>-22636.679967193173</v>
      </c>
      <c r="AG18" s="339">
        <f t="shared" si="11"/>
        <v>5690025.8347488455</v>
      </c>
      <c r="AH18" s="339">
        <f t="shared" si="11"/>
        <v>5226988.6497528842</v>
      </c>
      <c r="AI18" s="339">
        <f t="shared" si="11"/>
        <v>4692458.0244534891</v>
      </c>
      <c r="AJ18" s="339">
        <f t="shared" si="11"/>
        <v>4181946.7939058174</v>
      </c>
      <c r="AK18" s="339">
        <f t="shared" ref="AK18:BP18" si="12">AJ24</f>
        <v>3721080.7393512568</v>
      </c>
      <c r="AL18" s="339">
        <f t="shared" si="12"/>
        <v>3240385.2191619379</v>
      </c>
      <c r="AM18" s="339">
        <f t="shared" si="12"/>
        <v>2706545.6188118011</v>
      </c>
      <c r="AN18" s="339">
        <f t="shared" si="12"/>
        <v>2175424.4215471316</v>
      </c>
      <c r="AO18" s="339">
        <f t="shared" si="12"/>
        <v>1616928.3171219705</v>
      </c>
      <c r="AP18" s="339">
        <f t="shared" si="12"/>
        <v>1103937.8614955707</v>
      </c>
      <c r="AQ18" s="339">
        <f t="shared" si="12"/>
        <v>616882.47796352836</v>
      </c>
      <c r="AR18" s="339">
        <f t="shared" si="12"/>
        <v>186486.42690763128</v>
      </c>
      <c r="AS18" s="339">
        <f t="shared" si="12"/>
        <v>3218100.4298171983</v>
      </c>
      <c r="AT18" s="339">
        <f t="shared" si="12"/>
        <v>2959562.6463696575</v>
      </c>
      <c r="AU18" s="339">
        <f t="shared" si="12"/>
        <v>2704002.9174189409</v>
      </c>
      <c r="AV18" s="339">
        <f t="shared" si="12"/>
        <v>2443371.7817609389</v>
      </c>
      <c r="AW18" s="339">
        <f t="shared" si="12"/>
        <v>2189336.4017029502</v>
      </c>
      <c r="AX18" s="339">
        <f t="shared" si="12"/>
        <v>1946607.6875936331</v>
      </c>
      <c r="AY18" s="339">
        <f t="shared" si="12"/>
        <v>1703651.612157013</v>
      </c>
      <c r="AZ18" s="339">
        <f t="shared" si="12"/>
        <v>1406373.6196365934</v>
      </c>
      <c r="BA18" s="339">
        <f t="shared" si="12"/>
        <v>1105965.4596365935</v>
      </c>
      <c r="BB18" s="339">
        <f t="shared" si="12"/>
        <v>844328.50963659352</v>
      </c>
      <c r="BC18" s="339">
        <f t="shared" si="12"/>
        <v>573712.77963659354</v>
      </c>
      <c r="BD18" s="339">
        <f t="shared" si="12"/>
        <v>331945.12963659351</v>
      </c>
      <c r="BE18" s="339">
        <f t="shared" si="12"/>
        <v>8976893.4710104167</v>
      </c>
      <c r="BF18" s="339">
        <f t="shared" si="12"/>
        <v>8274922.2055564225</v>
      </c>
      <c r="BG18" s="339">
        <f t="shared" si="12"/>
        <v>7523684.8732067803</v>
      </c>
      <c r="BH18" s="339">
        <f t="shared" si="12"/>
        <v>6736486.7574580051</v>
      </c>
      <c r="BI18" s="339">
        <f t="shared" si="12"/>
        <v>6028285.7637344869</v>
      </c>
      <c r="BJ18" s="339">
        <f t="shared" si="12"/>
        <v>5297579.2883239239</v>
      </c>
      <c r="BK18" s="339">
        <f t="shared" si="12"/>
        <v>4551237.2845085934</v>
      </c>
      <c r="BL18" s="339">
        <f t="shared" si="12"/>
        <v>4071075.5774090197</v>
      </c>
      <c r="BM18" s="339">
        <f t="shared" si="12"/>
        <v>7.4090198613703251E-3</v>
      </c>
      <c r="BN18" s="339">
        <f t="shared" si="12"/>
        <v>7.4090198613703251E-3</v>
      </c>
      <c r="BO18" s="339">
        <f t="shared" si="12"/>
        <v>7.4090198613703251E-3</v>
      </c>
      <c r="BP18" s="339">
        <f t="shared" si="12"/>
        <v>7.4090198613703251E-3</v>
      </c>
      <c r="BQ18" s="339">
        <f t="shared" ref="BQ18:CY18" si="13">BP24</f>
        <v>7.4090198613703251E-3</v>
      </c>
      <c r="BR18" s="339">
        <f t="shared" si="13"/>
        <v>7.4090198613703251E-3</v>
      </c>
      <c r="BS18" s="339">
        <f t="shared" si="13"/>
        <v>7.4090198613703251E-3</v>
      </c>
      <c r="BT18" s="339">
        <f t="shared" si="13"/>
        <v>7.4090198613703251E-3</v>
      </c>
      <c r="BU18" s="339">
        <f t="shared" si="13"/>
        <v>7.4090198613703251E-3</v>
      </c>
      <c r="BV18" s="339">
        <f t="shared" si="13"/>
        <v>7.4090198613703251E-3</v>
      </c>
      <c r="BW18" s="339">
        <f t="shared" si="13"/>
        <v>7.4090198613703251E-3</v>
      </c>
      <c r="BX18" s="339">
        <f t="shared" si="13"/>
        <v>-2.5909801386296751E-3</v>
      </c>
      <c r="BY18" s="339">
        <f t="shared" si="13"/>
        <v>-2.5909801386296751E-3</v>
      </c>
      <c r="BZ18" s="339">
        <f t="shared" si="13"/>
        <v>-2.5909801386296751E-3</v>
      </c>
      <c r="CA18" s="339">
        <f t="shared" si="13"/>
        <v>-2.5909801386296751E-3</v>
      </c>
      <c r="CB18" s="339">
        <f t="shared" si="13"/>
        <v>-2.5909801386296751E-3</v>
      </c>
      <c r="CC18" s="339">
        <f t="shared" si="13"/>
        <v>-2.5909801386296751E-3</v>
      </c>
      <c r="CD18" s="339">
        <f t="shared" si="13"/>
        <v>-2.5909801386296751E-3</v>
      </c>
      <c r="CE18" s="339">
        <f t="shared" si="13"/>
        <v>-2.5909801386296751E-3</v>
      </c>
      <c r="CF18" s="339">
        <f t="shared" si="13"/>
        <v>-2.5909801386296751E-3</v>
      </c>
      <c r="CG18" s="339">
        <f t="shared" si="13"/>
        <v>-2.5909801386296751E-3</v>
      </c>
      <c r="CH18" s="339">
        <f t="shared" si="13"/>
        <v>-2.5909801386296751E-3</v>
      </c>
      <c r="CI18" s="339">
        <f t="shared" si="13"/>
        <v>-2.5909801386296751E-3</v>
      </c>
      <c r="CJ18" s="339">
        <f t="shared" si="13"/>
        <v>-2.5909801386296751E-3</v>
      </c>
      <c r="CK18" s="339">
        <f t="shared" si="13"/>
        <v>-2.5909801386296751E-3</v>
      </c>
      <c r="CL18" s="339">
        <f t="shared" si="13"/>
        <v>-2.5909801386296751E-3</v>
      </c>
      <c r="CM18" s="339">
        <f t="shared" si="13"/>
        <v>-2.5909801386296751E-3</v>
      </c>
      <c r="CN18" s="339">
        <f t="shared" si="13"/>
        <v>-2.5909801386296751E-3</v>
      </c>
      <c r="CO18" s="339">
        <f t="shared" si="13"/>
        <v>-2.5909801386296751E-3</v>
      </c>
      <c r="CP18" s="339">
        <f t="shared" si="13"/>
        <v>-2.5909801386296751E-3</v>
      </c>
      <c r="CQ18" s="339">
        <f t="shared" si="13"/>
        <v>-2.5909801386296751E-3</v>
      </c>
      <c r="CR18" s="339">
        <f t="shared" si="13"/>
        <v>-2.5909801386296751E-3</v>
      </c>
      <c r="CS18" s="339">
        <f t="shared" si="13"/>
        <v>-2.5909801386296751E-3</v>
      </c>
      <c r="CT18" s="339">
        <f t="shared" si="13"/>
        <v>-2.5909801386296751E-3</v>
      </c>
      <c r="CU18" s="339">
        <f t="shared" si="13"/>
        <v>-2.5909801386296751E-3</v>
      </c>
      <c r="CV18" s="339">
        <f t="shared" si="13"/>
        <v>-2.5909801386296751E-3</v>
      </c>
      <c r="CW18" s="339">
        <f t="shared" si="13"/>
        <v>-2.5909801386296751E-3</v>
      </c>
      <c r="CX18" s="339">
        <f t="shared" si="13"/>
        <v>-2.5909801386296751E-3</v>
      </c>
      <c r="CY18" s="339">
        <f t="shared" si="13"/>
        <v>-2.5909801386296751E-3</v>
      </c>
    </row>
    <row r="19" spans="1:103" x14ac:dyDescent="0.2">
      <c r="B19" s="91" t="s">
        <v>228</v>
      </c>
      <c r="C19" s="90"/>
      <c r="D19" s="341">
        <v>0</v>
      </c>
      <c r="E19" s="341">
        <v>0</v>
      </c>
      <c r="F19" s="341">
        <v>0</v>
      </c>
      <c r="G19" s="341">
        <v>0</v>
      </c>
      <c r="H19" s="341">
        <v>0</v>
      </c>
      <c r="I19" s="341">
        <v>0</v>
      </c>
      <c r="J19" s="341">
        <v>0</v>
      </c>
      <c r="K19" s="341">
        <v>0</v>
      </c>
      <c r="L19" s="341">
        <v>0</v>
      </c>
      <c r="M19" s="341">
        <v>0</v>
      </c>
      <c r="N19" s="341">
        <v>0</v>
      </c>
      <c r="O19" s="341">
        <v>0</v>
      </c>
      <c r="P19" s="341">
        <v>0</v>
      </c>
      <c r="Q19" s="341">
        <v>0</v>
      </c>
      <c r="R19" s="341">
        <v>0</v>
      </c>
      <c r="S19" s="341">
        <v>0</v>
      </c>
      <c r="T19" s="53">
        <v>-708425.84637870709</v>
      </c>
      <c r="U19" s="341">
        <v>0</v>
      </c>
      <c r="V19" s="341">
        <v>0</v>
      </c>
      <c r="W19" s="341">
        <v>0</v>
      </c>
      <c r="X19" s="341">
        <v>0</v>
      </c>
      <c r="Y19" s="341">
        <v>0</v>
      </c>
      <c r="Z19" s="341">
        <v>0</v>
      </c>
      <c r="AA19" s="341">
        <v>0</v>
      </c>
      <c r="AB19" s="341">
        <v>0</v>
      </c>
      <c r="AC19" s="341">
        <v>0</v>
      </c>
      <c r="AD19" s="341">
        <v>0</v>
      </c>
      <c r="AE19" s="341">
        <v>0</v>
      </c>
      <c r="AF19" s="53">
        <v>6235947.3942669518</v>
      </c>
      <c r="AG19" s="341">
        <v>0</v>
      </c>
      <c r="AH19" s="341">
        <v>0</v>
      </c>
      <c r="AI19" s="341">
        <v>0</v>
      </c>
      <c r="AJ19" s="341">
        <v>0</v>
      </c>
      <c r="AK19" s="341">
        <v>0</v>
      </c>
      <c r="AL19" s="341">
        <v>0</v>
      </c>
      <c r="AM19" s="341">
        <v>0</v>
      </c>
      <c r="AN19" s="341">
        <v>0</v>
      </c>
      <c r="AO19" s="341">
        <v>0</v>
      </c>
      <c r="AP19" s="341">
        <v>0</v>
      </c>
      <c r="AQ19" s="341">
        <v>0</v>
      </c>
      <c r="AR19" s="53">
        <v>3261064.2006824049</v>
      </c>
      <c r="AS19" s="341">
        <v>0</v>
      </c>
      <c r="AT19" s="341">
        <v>0</v>
      </c>
      <c r="AU19" s="341">
        <v>0</v>
      </c>
      <c r="AV19" s="341">
        <v>0</v>
      </c>
      <c r="AW19" s="341">
        <v>0</v>
      </c>
      <c r="AX19" s="341">
        <v>0</v>
      </c>
      <c r="AY19" s="341">
        <v>0</v>
      </c>
      <c r="AZ19" s="341">
        <v>0</v>
      </c>
      <c r="BA19" s="341">
        <v>0</v>
      </c>
      <c r="BB19" s="341">
        <v>0</v>
      </c>
      <c r="BC19" s="341">
        <v>0</v>
      </c>
      <c r="BD19" s="341">
        <v>9351460.1099999994</v>
      </c>
      <c r="BE19" s="341">
        <v>0</v>
      </c>
      <c r="BF19" s="341">
        <v>0</v>
      </c>
      <c r="BG19" s="341">
        <v>0</v>
      </c>
      <c r="BH19" s="341">
        <v>0</v>
      </c>
      <c r="BI19" s="341">
        <v>0</v>
      </c>
      <c r="BJ19" s="341">
        <v>0</v>
      </c>
      <c r="BK19" s="341">
        <v>0</v>
      </c>
      <c r="BL19" s="341">
        <v>0</v>
      </c>
      <c r="BM19" s="341">
        <v>0</v>
      </c>
      <c r="BN19" s="341">
        <v>0</v>
      </c>
      <c r="BO19" s="341">
        <v>0</v>
      </c>
      <c r="BP19" s="341">
        <v>0</v>
      </c>
      <c r="BQ19" s="341">
        <v>0</v>
      </c>
      <c r="BR19" s="341">
        <v>0</v>
      </c>
      <c r="BS19" s="341">
        <v>0</v>
      </c>
      <c r="BT19" s="341">
        <v>0</v>
      </c>
      <c r="BU19" s="341">
        <v>0</v>
      </c>
      <c r="BV19" s="341">
        <v>0</v>
      </c>
      <c r="BW19" s="341">
        <v>0</v>
      </c>
      <c r="BX19" s="341">
        <v>0</v>
      </c>
      <c r="BY19" s="341">
        <v>0</v>
      </c>
      <c r="BZ19" s="341">
        <v>0</v>
      </c>
      <c r="CA19" s="341">
        <v>0</v>
      </c>
      <c r="CB19" s="341">
        <v>0</v>
      </c>
      <c r="CC19" s="341">
        <v>0</v>
      </c>
      <c r="CD19" s="341">
        <v>0</v>
      </c>
      <c r="CE19" s="341">
        <v>0</v>
      </c>
      <c r="CF19" s="341">
        <v>0</v>
      </c>
      <c r="CG19" s="341">
        <v>0</v>
      </c>
      <c r="CH19" s="341">
        <v>0</v>
      </c>
      <c r="CI19" s="341">
        <v>0</v>
      </c>
      <c r="CJ19" s="341">
        <v>0</v>
      </c>
      <c r="CK19" s="341">
        <v>0</v>
      </c>
      <c r="CL19" s="341">
        <v>0</v>
      </c>
      <c r="CM19" s="341">
        <v>0</v>
      </c>
      <c r="CN19" s="341">
        <v>0</v>
      </c>
      <c r="CO19" s="341">
        <v>0</v>
      </c>
      <c r="CP19" s="341">
        <v>0</v>
      </c>
      <c r="CQ19" s="341">
        <v>0</v>
      </c>
      <c r="CR19" s="341">
        <v>0</v>
      </c>
      <c r="CS19" s="341">
        <v>0</v>
      </c>
      <c r="CT19" s="341">
        <v>0</v>
      </c>
      <c r="CU19" s="341">
        <v>0</v>
      </c>
      <c r="CV19" s="341">
        <v>0</v>
      </c>
      <c r="CW19" s="341">
        <v>0</v>
      </c>
      <c r="CX19" s="341"/>
      <c r="CY19" s="341"/>
    </row>
    <row r="20" spans="1:103" x14ac:dyDescent="0.2">
      <c r="B20" s="91" t="s">
        <v>233</v>
      </c>
      <c r="C20" s="90"/>
      <c r="D20" s="341">
        <v>0</v>
      </c>
      <c r="E20" s="341">
        <v>0</v>
      </c>
      <c r="F20" s="341">
        <v>0</v>
      </c>
      <c r="G20" s="341">
        <v>0</v>
      </c>
      <c r="H20" s="341">
        <v>0</v>
      </c>
      <c r="I20" s="341">
        <v>0</v>
      </c>
      <c r="J20" s="341">
        <v>0</v>
      </c>
      <c r="K20" s="341">
        <v>0</v>
      </c>
      <c r="L20" s="341">
        <v>0</v>
      </c>
      <c r="M20" s="341">
        <v>0</v>
      </c>
      <c r="N20" s="341">
        <v>0</v>
      </c>
      <c r="O20" s="341">
        <v>0</v>
      </c>
      <c r="P20" s="341">
        <v>0</v>
      </c>
      <c r="Q20" s="341">
        <v>0</v>
      </c>
      <c r="R20" s="341">
        <v>0</v>
      </c>
      <c r="S20" s="341">
        <v>0</v>
      </c>
      <c r="T20" s="341">
        <v>0</v>
      </c>
      <c r="U20" s="341">
        <v>0</v>
      </c>
      <c r="V20" s="341">
        <v>0</v>
      </c>
      <c r="W20" s="341">
        <v>0</v>
      </c>
      <c r="X20" s="341">
        <v>0</v>
      </c>
      <c r="Y20" s="341">
        <v>0</v>
      </c>
      <c r="Z20" s="341">
        <v>0</v>
      </c>
      <c r="AA20" s="341">
        <v>0</v>
      </c>
      <c r="AB20" s="341">
        <v>0</v>
      </c>
      <c r="AC20" s="341">
        <v>0</v>
      </c>
      <c r="AD20" s="341">
        <v>0</v>
      </c>
      <c r="AE20" s="341">
        <v>0</v>
      </c>
      <c r="AF20" s="341">
        <v>0</v>
      </c>
      <c r="AG20" s="341">
        <v>0</v>
      </c>
      <c r="AH20" s="341">
        <v>0</v>
      </c>
      <c r="AI20" s="341">
        <v>0</v>
      </c>
      <c r="AJ20" s="341">
        <v>0</v>
      </c>
      <c r="AK20" s="341">
        <v>0</v>
      </c>
      <c r="AL20" s="341">
        <v>0</v>
      </c>
      <c r="AM20" s="341">
        <v>0</v>
      </c>
      <c r="AN20" s="341">
        <v>0</v>
      </c>
      <c r="AO20" s="341">
        <v>0</v>
      </c>
      <c r="AP20" s="341">
        <v>0</v>
      </c>
      <c r="AQ20" s="341">
        <v>0</v>
      </c>
      <c r="AR20" s="341">
        <v>0</v>
      </c>
      <c r="AS20" s="341">
        <v>0</v>
      </c>
      <c r="AT20" s="341">
        <v>0</v>
      </c>
      <c r="AU20" s="341">
        <v>0</v>
      </c>
      <c r="AV20" s="341">
        <v>0</v>
      </c>
      <c r="AW20" s="341">
        <v>0</v>
      </c>
      <c r="AX20" s="341">
        <v>0</v>
      </c>
      <c r="AY20" s="341">
        <v>0</v>
      </c>
      <c r="AZ20" s="341">
        <v>0</v>
      </c>
      <c r="BA20" s="341">
        <v>0</v>
      </c>
      <c r="BB20" s="341">
        <v>0</v>
      </c>
      <c r="BC20" s="341">
        <v>0</v>
      </c>
      <c r="BD20" s="341">
        <v>0</v>
      </c>
      <c r="BE20" s="341">
        <v>0</v>
      </c>
      <c r="BF20" s="341">
        <v>0</v>
      </c>
      <c r="BG20" s="341">
        <v>0</v>
      </c>
      <c r="BH20" s="341">
        <v>0</v>
      </c>
      <c r="BI20" s="341">
        <v>0</v>
      </c>
      <c r="BJ20" s="341">
        <v>0</v>
      </c>
      <c r="BK20" s="341">
        <v>0</v>
      </c>
      <c r="BL20" s="341">
        <v>-4071075.57</v>
      </c>
      <c r="BM20" s="341">
        <v>0</v>
      </c>
      <c r="BN20" s="341">
        <v>0</v>
      </c>
      <c r="BO20" s="341">
        <v>0</v>
      </c>
      <c r="BP20" s="341">
        <v>0</v>
      </c>
      <c r="BQ20" s="341">
        <v>0</v>
      </c>
      <c r="BR20" s="341">
        <v>0</v>
      </c>
      <c r="BS20" s="341">
        <v>0</v>
      </c>
      <c r="BT20" s="341">
        <v>0</v>
      </c>
      <c r="BU20" s="341">
        <v>0</v>
      </c>
      <c r="BV20" s="341">
        <v>0</v>
      </c>
      <c r="BW20" s="341">
        <v>0</v>
      </c>
      <c r="BX20" s="341">
        <v>0</v>
      </c>
      <c r="BY20" s="341">
        <v>0</v>
      </c>
      <c r="BZ20" s="341">
        <v>0</v>
      </c>
      <c r="CA20" s="341">
        <v>0</v>
      </c>
      <c r="CB20" s="341">
        <v>0</v>
      </c>
      <c r="CC20" s="341">
        <v>0</v>
      </c>
      <c r="CD20" s="341">
        <v>0</v>
      </c>
      <c r="CE20" s="341">
        <v>0</v>
      </c>
      <c r="CF20" s="341">
        <v>0</v>
      </c>
      <c r="CG20" s="341">
        <v>0</v>
      </c>
      <c r="CH20" s="341">
        <v>0</v>
      </c>
      <c r="CI20" s="341">
        <v>0</v>
      </c>
      <c r="CJ20" s="341">
        <v>0</v>
      </c>
      <c r="CK20" s="341">
        <v>0</v>
      </c>
      <c r="CL20" s="341">
        <v>0</v>
      </c>
      <c r="CM20" s="341">
        <v>0</v>
      </c>
      <c r="CN20" s="341">
        <v>0</v>
      </c>
      <c r="CO20" s="341">
        <v>0</v>
      </c>
      <c r="CP20" s="341">
        <v>0</v>
      </c>
      <c r="CQ20" s="341">
        <v>0</v>
      </c>
      <c r="CR20" s="341">
        <v>0</v>
      </c>
      <c r="CS20" s="341">
        <v>0</v>
      </c>
      <c r="CT20" s="341">
        <v>0</v>
      </c>
      <c r="CU20" s="341">
        <v>0</v>
      </c>
      <c r="CV20" s="341">
        <v>0</v>
      </c>
      <c r="CW20" s="341">
        <v>0</v>
      </c>
      <c r="CX20" s="341"/>
      <c r="CY20" s="341"/>
    </row>
    <row r="21" spans="1:103" x14ac:dyDescent="0.2">
      <c r="B21" s="91" t="s">
        <v>347</v>
      </c>
      <c r="C21" s="90"/>
      <c r="D21" s="341">
        <v>0</v>
      </c>
      <c r="E21" s="341">
        <v>0</v>
      </c>
      <c r="F21" s="341">
        <v>0</v>
      </c>
      <c r="G21" s="341">
        <v>0</v>
      </c>
      <c r="H21" s="341">
        <v>0</v>
      </c>
      <c r="I21" s="341">
        <v>0</v>
      </c>
      <c r="J21" s="341">
        <v>0</v>
      </c>
      <c r="K21" s="341">
        <v>0</v>
      </c>
      <c r="L21" s="341">
        <v>0</v>
      </c>
      <c r="M21" s="341">
        <v>0</v>
      </c>
      <c r="N21" s="341">
        <v>0</v>
      </c>
      <c r="O21" s="341">
        <v>0</v>
      </c>
      <c r="P21" s="341">
        <v>0</v>
      </c>
      <c r="Q21" s="341">
        <v>0</v>
      </c>
      <c r="R21" s="341">
        <v>0</v>
      </c>
      <c r="S21" s="341">
        <v>0</v>
      </c>
      <c r="T21" s="341">
        <v>0</v>
      </c>
      <c r="U21" s="341">
        <v>0</v>
      </c>
      <c r="V21" s="341">
        <v>0</v>
      </c>
      <c r="W21" s="341">
        <v>0</v>
      </c>
      <c r="X21" s="341">
        <v>0</v>
      </c>
      <c r="Y21" s="341">
        <v>0</v>
      </c>
      <c r="Z21" s="341">
        <v>0</v>
      </c>
      <c r="AA21" s="341">
        <v>0</v>
      </c>
      <c r="AB21" s="341">
        <v>0</v>
      </c>
      <c r="AC21" s="341">
        <v>0</v>
      </c>
      <c r="AD21" s="341">
        <v>0</v>
      </c>
      <c r="AE21" s="341">
        <v>0</v>
      </c>
      <c r="AF21" s="341">
        <v>0</v>
      </c>
      <c r="AG21" s="341">
        <v>0</v>
      </c>
      <c r="AH21" s="341">
        <v>0</v>
      </c>
      <c r="AI21" s="341">
        <v>0</v>
      </c>
      <c r="AJ21" s="341">
        <v>0</v>
      </c>
      <c r="AK21" s="341">
        <v>0</v>
      </c>
      <c r="AL21" s="341">
        <v>0</v>
      </c>
      <c r="AM21" s="341">
        <v>0</v>
      </c>
      <c r="AN21" s="341">
        <v>0</v>
      </c>
      <c r="AO21" s="341">
        <v>0</v>
      </c>
      <c r="AP21" s="341">
        <v>0</v>
      </c>
      <c r="AQ21" s="341">
        <v>0</v>
      </c>
      <c r="AR21" s="341">
        <v>0</v>
      </c>
      <c r="AS21" s="341">
        <v>0</v>
      </c>
      <c r="AT21" s="341">
        <v>0</v>
      </c>
      <c r="AU21" s="341">
        <v>0</v>
      </c>
      <c r="AV21" s="341">
        <v>0</v>
      </c>
      <c r="AW21" s="341">
        <v>0</v>
      </c>
      <c r="AX21" s="341">
        <v>0</v>
      </c>
      <c r="AY21" s="341">
        <v>0</v>
      </c>
      <c r="AZ21" s="341">
        <v>0</v>
      </c>
      <c r="BA21" s="341">
        <v>0</v>
      </c>
      <c r="BB21" s="341">
        <v>0</v>
      </c>
      <c r="BC21" s="341">
        <v>0</v>
      </c>
      <c r="BD21" s="341">
        <v>0</v>
      </c>
      <c r="BE21" s="341">
        <v>0</v>
      </c>
      <c r="BF21" s="341">
        <v>0</v>
      </c>
      <c r="BG21" s="341">
        <v>0</v>
      </c>
      <c r="BH21" s="341">
        <v>0</v>
      </c>
      <c r="BI21" s="341">
        <v>0</v>
      </c>
      <c r="BJ21" s="341">
        <v>0</v>
      </c>
      <c r="BK21" s="341">
        <v>0</v>
      </c>
      <c r="BL21" s="341">
        <v>0</v>
      </c>
      <c r="BM21" s="341">
        <v>0</v>
      </c>
      <c r="BN21" s="341">
        <v>0</v>
      </c>
      <c r="BO21" s="341">
        <v>0</v>
      </c>
      <c r="BP21" s="341">
        <v>0</v>
      </c>
      <c r="BQ21" s="341">
        <v>0</v>
      </c>
      <c r="BR21" s="341">
        <v>0</v>
      </c>
      <c r="BS21" s="341">
        <v>0</v>
      </c>
      <c r="BT21" s="341">
        <v>0</v>
      </c>
      <c r="BU21" s="341">
        <v>0</v>
      </c>
      <c r="BV21" s="341">
        <v>0</v>
      </c>
      <c r="BW21" s="341">
        <v>-0.01</v>
      </c>
      <c r="BX21" s="341">
        <v>0</v>
      </c>
      <c r="BY21" s="341">
        <v>0</v>
      </c>
      <c r="BZ21" s="341">
        <v>0</v>
      </c>
      <c r="CA21" s="341">
        <v>0</v>
      </c>
      <c r="CB21" s="341">
        <v>0</v>
      </c>
      <c r="CC21" s="341">
        <v>0</v>
      </c>
      <c r="CD21" s="341">
        <v>0</v>
      </c>
      <c r="CE21" s="341">
        <v>0</v>
      </c>
      <c r="CF21" s="341">
        <v>0</v>
      </c>
      <c r="CG21" s="341">
        <v>0</v>
      </c>
      <c r="CH21" s="341">
        <v>0</v>
      </c>
      <c r="CI21" s="341">
        <v>0</v>
      </c>
      <c r="CJ21" s="341">
        <v>0</v>
      </c>
      <c r="CK21" s="341">
        <v>0</v>
      </c>
      <c r="CL21" s="341">
        <v>0</v>
      </c>
      <c r="CM21" s="341">
        <v>0</v>
      </c>
      <c r="CN21" s="341">
        <v>0</v>
      </c>
      <c r="CO21" s="341">
        <v>0</v>
      </c>
      <c r="CP21" s="341">
        <v>0</v>
      </c>
      <c r="CQ21" s="341">
        <v>0</v>
      </c>
      <c r="CR21" s="341">
        <v>0</v>
      </c>
      <c r="CS21" s="341">
        <v>0</v>
      </c>
      <c r="CT21" s="341">
        <v>0</v>
      </c>
      <c r="CU21" s="341">
        <v>0</v>
      </c>
      <c r="CV21" s="341">
        <v>0</v>
      </c>
      <c r="CW21" s="341">
        <v>0</v>
      </c>
      <c r="CX21" s="341"/>
      <c r="CY21" s="341"/>
    </row>
    <row r="22" spans="1:103" x14ac:dyDescent="0.2">
      <c r="B22" s="91" t="s">
        <v>229</v>
      </c>
      <c r="D22" s="341">
        <v>0</v>
      </c>
      <c r="E22" s="341">
        <v>0</v>
      </c>
      <c r="F22" s="341">
        <v>0</v>
      </c>
      <c r="G22" s="341">
        <v>0</v>
      </c>
      <c r="H22" s="341">
        <v>0</v>
      </c>
      <c r="I22" s="341">
        <v>0</v>
      </c>
      <c r="J22" s="341">
        <v>0</v>
      </c>
      <c r="K22" s="341">
        <v>0</v>
      </c>
      <c r="L22" s="341">
        <v>0</v>
      </c>
      <c r="M22" s="341">
        <v>0</v>
      </c>
      <c r="N22" s="341">
        <v>0</v>
      </c>
      <c r="O22" s="341">
        <v>0</v>
      </c>
      <c r="P22" s="341">
        <v>0</v>
      </c>
      <c r="Q22" s="341">
        <v>0</v>
      </c>
      <c r="R22" s="341">
        <v>0</v>
      </c>
      <c r="S22" s="341">
        <v>0</v>
      </c>
      <c r="T22" s="341">
        <v>56921.329897257063</v>
      </c>
      <c r="U22" s="341">
        <v>52928.67845536879</v>
      </c>
      <c r="V22" s="341">
        <v>61245.633408118454</v>
      </c>
      <c r="W22" s="341">
        <v>60044.843873416503</v>
      </c>
      <c r="X22" s="341">
        <v>55022.41318055267</v>
      </c>
      <c r="Y22" s="341">
        <v>55215.344005723833</v>
      </c>
      <c r="Z22" s="341">
        <v>57759.598576444048</v>
      </c>
      <c r="AA22" s="341">
        <v>59120.362628953568</v>
      </c>
      <c r="AB22" s="341">
        <v>59983.156138958562</v>
      </c>
      <c r="AC22" s="341">
        <v>54798.60344383285</v>
      </c>
      <c r="AD22" s="341">
        <v>57128.235885955401</v>
      </c>
      <c r="AE22" s="341">
        <v>55620.966916932193</v>
      </c>
      <c r="AF22" s="341">
        <v>-523284.87955091317</v>
      </c>
      <c r="AG22" s="341">
        <v>-463037.1849959612</v>
      </c>
      <c r="AH22" s="341">
        <v>-534530.6252993946</v>
      </c>
      <c r="AI22" s="341">
        <v>-510511.23054767156</v>
      </c>
      <c r="AJ22" s="341">
        <v>-460866.05455456086</v>
      </c>
      <c r="AK22" s="341">
        <v>-480695.52018931904</v>
      </c>
      <c r="AL22" s="341">
        <v>-533839.60035013664</v>
      </c>
      <c r="AM22" s="341">
        <v>-531121.19726466946</v>
      </c>
      <c r="AN22" s="341">
        <v>-558496.10442516115</v>
      </c>
      <c r="AO22" s="341">
        <v>-512990.45562639984</v>
      </c>
      <c r="AP22" s="341">
        <v>-487055.38353204244</v>
      </c>
      <c r="AQ22" s="341">
        <v>-430396.05105589709</v>
      </c>
      <c r="AR22" s="341">
        <v>-229450.19777283771</v>
      </c>
      <c r="AS22" s="341">
        <v>-258537.78344754077</v>
      </c>
      <c r="AT22" s="341">
        <v>-255559.72895071661</v>
      </c>
      <c r="AU22" s="341">
        <v>-260631.13565800179</v>
      </c>
      <c r="AV22" s="341">
        <v>-254035.38005798869</v>
      </c>
      <c r="AW22" s="341">
        <v>-242728.7141093172</v>
      </c>
      <c r="AX22" s="341">
        <v>-242956.07543662001</v>
      </c>
      <c r="AY22" s="341">
        <v>-297277.99252041953</v>
      </c>
      <c r="AZ22" s="341">
        <v>-300408.15999999997</v>
      </c>
      <c r="BA22" s="341">
        <v>-261636.95</v>
      </c>
      <c r="BB22" s="341">
        <v>-270615.73</v>
      </c>
      <c r="BC22" s="341">
        <v>-241767.65</v>
      </c>
      <c r="BD22" s="341">
        <v>-706511.76862617675</v>
      </c>
      <c r="BE22" s="341">
        <v>-701971.26545399416</v>
      </c>
      <c r="BF22" s="341">
        <v>-751237.33234964241</v>
      </c>
      <c r="BG22" s="341">
        <v>-787198.11574877473</v>
      </c>
      <c r="BH22" s="341">
        <v>-708200.99372351845</v>
      </c>
      <c r="BI22" s="341">
        <v>-730706.47541056282</v>
      </c>
      <c r="BJ22" s="341">
        <v>-746342.00381533022</v>
      </c>
      <c r="BK22" s="341">
        <v>-480161.70709957374</v>
      </c>
      <c r="BL22" s="341">
        <v>0</v>
      </c>
      <c r="BM22" s="341">
        <v>0</v>
      </c>
      <c r="BN22" s="341">
        <v>0</v>
      </c>
      <c r="BO22" s="341">
        <v>0</v>
      </c>
      <c r="BP22" s="341">
        <v>0</v>
      </c>
      <c r="BQ22" s="341">
        <v>0</v>
      </c>
      <c r="BR22" s="341">
        <v>0</v>
      </c>
      <c r="BS22" s="341">
        <v>0</v>
      </c>
      <c r="BT22" s="341">
        <v>0</v>
      </c>
      <c r="BU22" s="341">
        <v>0</v>
      </c>
      <c r="BV22" s="341">
        <v>0</v>
      </c>
      <c r="BW22" s="341">
        <v>0</v>
      </c>
      <c r="BX22" s="341">
        <v>0</v>
      </c>
      <c r="BY22" s="341">
        <v>0</v>
      </c>
      <c r="BZ22" s="341">
        <v>0</v>
      </c>
      <c r="CA22" s="341">
        <v>0</v>
      </c>
      <c r="CB22" s="341">
        <v>0</v>
      </c>
      <c r="CC22" s="341">
        <v>0</v>
      </c>
      <c r="CD22" s="341">
        <v>0</v>
      </c>
      <c r="CE22" s="341">
        <v>0</v>
      </c>
      <c r="CF22" s="341">
        <v>0</v>
      </c>
      <c r="CG22" s="341">
        <v>0</v>
      </c>
      <c r="CH22" s="341">
        <v>0</v>
      </c>
      <c r="CI22" s="341">
        <v>0</v>
      </c>
      <c r="CJ22" s="341">
        <v>0</v>
      </c>
      <c r="CK22" s="341">
        <v>0</v>
      </c>
      <c r="CL22" s="341">
        <v>0</v>
      </c>
      <c r="CM22" s="341">
        <v>0</v>
      </c>
      <c r="CN22" s="341">
        <v>0</v>
      </c>
      <c r="CO22" s="341">
        <v>0</v>
      </c>
      <c r="CP22" s="341">
        <v>0</v>
      </c>
      <c r="CQ22" s="341">
        <v>0</v>
      </c>
      <c r="CR22" s="341">
        <v>0</v>
      </c>
      <c r="CS22" s="341">
        <v>0</v>
      </c>
      <c r="CT22" s="341">
        <v>0</v>
      </c>
      <c r="CU22" s="341">
        <v>0</v>
      </c>
      <c r="CV22" s="341">
        <v>0</v>
      </c>
      <c r="CW22" s="341">
        <v>0</v>
      </c>
      <c r="CX22" s="341"/>
      <c r="CY22" s="341"/>
    </row>
    <row r="23" spans="1:103" x14ac:dyDescent="0.2">
      <c r="B23" s="337" t="s">
        <v>230</v>
      </c>
      <c r="D23" s="93">
        <f t="shared" ref="D23:AI23" si="14">SUM(D19:D22)</f>
        <v>0</v>
      </c>
      <c r="E23" s="93">
        <f t="shared" si="14"/>
        <v>0</v>
      </c>
      <c r="F23" s="93">
        <f t="shared" si="14"/>
        <v>0</v>
      </c>
      <c r="G23" s="93">
        <f t="shared" si="14"/>
        <v>0</v>
      </c>
      <c r="H23" s="93">
        <f t="shared" si="14"/>
        <v>0</v>
      </c>
      <c r="I23" s="93">
        <f t="shared" si="14"/>
        <v>0</v>
      </c>
      <c r="J23" s="93">
        <f t="shared" si="14"/>
        <v>0</v>
      </c>
      <c r="K23" s="93">
        <f t="shared" si="14"/>
        <v>0</v>
      </c>
      <c r="L23" s="93">
        <f t="shared" si="14"/>
        <v>0</v>
      </c>
      <c r="M23" s="93">
        <f t="shared" si="14"/>
        <v>0</v>
      </c>
      <c r="N23" s="93">
        <f t="shared" si="14"/>
        <v>0</v>
      </c>
      <c r="O23" s="93">
        <f t="shared" si="14"/>
        <v>0</v>
      </c>
      <c r="P23" s="93">
        <f t="shared" si="14"/>
        <v>0</v>
      </c>
      <c r="Q23" s="93">
        <f t="shared" si="14"/>
        <v>0</v>
      </c>
      <c r="R23" s="93">
        <f t="shared" si="14"/>
        <v>0</v>
      </c>
      <c r="S23" s="93">
        <f t="shared" si="14"/>
        <v>0</v>
      </c>
      <c r="T23" s="93">
        <f t="shared" si="14"/>
        <v>-651504.51648145006</v>
      </c>
      <c r="U23" s="93">
        <f t="shared" si="14"/>
        <v>52928.67845536879</v>
      </c>
      <c r="V23" s="93">
        <f t="shared" si="14"/>
        <v>61245.633408118454</v>
      </c>
      <c r="W23" s="93">
        <f t="shared" si="14"/>
        <v>60044.843873416503</v>
      </c>
      <c r="X23" s="93">
        <f t="shared" si="14"/>
        <v>55022.41318055267</v>
      </c>
      <c r="Y23" s="93">
        <f t="shared" si="14"/>
        <v>55215.344005723833</v>
      </c>
      <c r="Z23" s="93">
        <f t="shared" si="14"/>
        <v>57759.598576444048</v>
      </c>
      <c r="AA23" s="93">
        <f t="shared" si="14"/>
        <v>59120.362628953568</v>
      </c>
      <c r="AB23" s="93">
        <f t="shared" si="14"/>
        <v>59983.156138958562</v>
      </c>
      <c r="AC23" s="93">
        <f t="shared" si="14"/>
        <v>54798.60344383285</v>
      </c>
      <c r="AD23" s="93">
        <f t="shared" si="14"/>
        <v>57128.235885955401</v>
      </c>
      <c r="AE23" s="93">
        <f t="shared" si="14"/>
        <v>55620.966916932193</v>
      </c>
      <c r="AF23" s="93">
        <f t="shared" si="14"/>
        <v>5712662.5147160385</v>
      </c>
      <c r="AG23" s="93">
        <f t="shared" si="14"/>
        <v>-463037.1849959612</v>
      </c>
      <c r="AH23" s="93">
        <f t="shared" si="14"/>
        <v>-534530.6252993946</v>
      </c>
      <c r="AI23" s="93">
        <f t="shared" si="14"/>
        <v>-510511.23054767156</v>
      </c>
      <c r="AJ23" s="93">
        <f t="shared" ref="AJ23:BO23" si="15">SUM(AJ19:AJ22)</f>
        <v>-460866.05455456086</v>
      </c>
      <c r="AK23" s="93">
        <f t="shared" si="15"/>
        <v>-480695.52018931904</v>
      </c>
      <c r="AL23" s="93">
        <f t="shared" si="15"/>
        <v>-533839.60035013664</v>
      </c>
      <c r="AM23" s="93">
        <f t="shared" si="15"/>
        <v>-531121.19726466946</v>
      </c>
      <c r="AN23" s="93">
        <f t="shared" si="15"/>
        <v>-558496.10442516115</v>
      </c>
      <c r="AO23" s="93">
        <f t="shared" si="15"/>
        <v>-512990.45562639984</v>
      </c>
      <c r="AP23" s="93">
        <f t="shared" si="15"/>
        <v>-487055.38353204244</v>
      </c>
      <c r="AQ23" s="93">
        <f t="shared" si="15"/>
        <v>-430396.05105589709</v>
      </c>
      <c r="AR23" s="93">
        <f t="shared" si="15"/>
        <v>3031614.0029095672</v>
      </c>
      <c r="AS23" s="93">
        <f t="shared" si="15"/>
        <v>-258537.78344754077</v>
      </c>
      <c r="AT23" s="93">
        <f t="shared" si="15"/>
        <v>-255559.72895071661</v>
      </c>
      <c r="AU23" s="93">
        <f t="shared" si="15"/>
        <v>-260631.13565800179</v>
      </c>
      <c r="AV23" s="93">
        <f t="shared" si="15"/>
        <v>-254035.38005798869</v>
      </c>
      <c r="AW23" s="93">
        <f t="shared" si="15"/>
        <v>-242728.7141093172</v>
      </c>
      <c r="AX23" s="93">
        <f t="shared" si="15"/>
        <v>-242956.07543662001</v>
      </c>
      <c r="AY23" s="93">
        <f t="shared" si="15"/>
        <v>-297277.99252041953</v>
      </c>
      <c r="AZ23" s="93">
        <f t="shared" si="15"/>
        <v>-300408.15999999997</v>
      </c>
      <c r="BA23" s="93">
        <f t="shared" si="15"/>
        <v>-261636.95</v>
      </c>
      <c r="BB23" s="93">
        <f t="shared" si="15"/>
        <v>-270615.73</v>
      </c>
      <c r="BC23" s="93">
        <f t="shared" si="15"/>
        <v>-241767.65</v>
      </c>
      <c r="BD23" s="93">
        <f t="shared" si="15"/>
        <v>8644948.3413738236</v>
      </c>
      <c r="BE23" s="93">
        <f t="shared" si="15"/>
        <v>-701971.26545399416</v>
      </c>
      <c r="BF23" s="93">
        <f t="shared" si="15"/>
        <v>-751237.33234964241</v>
      </c>
      <c r="BG23" s="93">
        <f t="shared" si="15"/>
        <v>-787198.11574877473</v>
      </c>
      <c r="BH23" s="93">
        <f t="shared" si="15"/>
        <v>-708200.99372351845</v>
      </c>
      <c r="BI23" s="93">
        <f t="shared" si="15"/>
        <v>-730706.47541056282</v>
      </c>
      <c r="BJ23" s="93">
        <f t="shared" si="15"/>
        <v>-746342.00381533022</v>
      </c>
      <c r="BK23" s="93">
        <f t="shared" si="15"/>
        <v>-480161.70709957374</v>
      </c>
      <c r="BL23" s="93">
        <f t="shared" si="15"/>
        <v>-4071075.57</v>
      </c>
      <c r="BM23" s="93">
        <f t="shared" si="15"/>
        <v>0</v>
      </c>
      <c r="BN23" s="93">
        <f t="shared" si="15"/>
        <v>0</v>
      </c>
      <c r="BO23" s="93">
        <f t="shared" si="15"/>
        <v>0</v>
      </c>
      <c r="BP23" s="93">
        <f t="shared" ref="BP23:CU23" si="16">SUM(BP19:BP22)</f>
        <v>0</v>
      </c>
      <c r="BQ23" s="93">
        <f t="shared" si="16"/>
        <v>0</v>
      </c>
      <c r="BR23" s="93">
        <f t="shared" si="16"/>
        <v>0</v>
      </c>
      <c r="BS23" s="93">
        <f t="shared" si="16"/>
        <v>0</v>
      </c>
      <c r="BT23" s="93">
        <f t="shared" si="16"/>
        <v>0</v>
      </c>
      <c r="BU23" s="93">
        <f t="shared" si="16"/>
        <v>0</v>
      </c>
      <c r="BV23" s="93">
        <f t="shared" si="16"/>
        <v>0</v>
      </c>
      <c r="BW23" s="93">
        <f t="shared" si="16"/>
        <v>-0.01</v>
      </c>
      <c r="BX23" s="93">
        <f t="shared" si="16"/>
        <v>0</v>
      </c>
      <c r="BY23" s="93">
        <f t="shared" si="16"/>
        <v>0</v>
      </c>
      <c r="BZ23" s="93">
        <f t="shared" si="16"/>
        <v>0</v>
      </c>
      <c r="CA23" s="93">
        <f t="shared" si="16"/>
        <v>0</v>
      </c>
      <c r="CB23" s="93">
        <f t="shared" si="16"/>
        <v>0</v>
      </c>
      <c r="CC23" s="93">
        <f t="shared" si="16"/>
        <v>0</v>
      </c>
      <c r="CD23" s="93">
        <f t="shared" si="16"/>
        <v>0</v>
      </c>
      <c r="CE23" s="93">
        <f t="shared" si="16"/>
        <v>0</v>
      </c>
      <c r="CF23" s="93">
        <f t="shared" si="16"/>
        <v>0</v>
      </c>
      <c r="CG23" s="93">
        <f t="shared" si="16"/>
        <v>0</v>
      </c>
      <c r="CH23" s="93">
        <f t="shared" si="16"/>
        <v>0</v>
      </c>
      <c r="CI23" s="93">
        <f t="shared" si="16"/>
        <v>0</v>
      </c>
      <c r="CJ23" s="93">
        <f t="shared" si="16"/>
        <v>0</v>
      </c>
      <c r="CK23" s="93">
        <f t="shared" si="16"/>
        <v>0</v>
      </c>
      <c r="CL23" s="93">
        <f t="shared" si="16"/>
        <v>0</v>
      </c>
      <c r="CM23" s="93">
        <f t="shared" si="16"/>
        <v>0</v>
      </c>
      <c r="CN23" s="93">
        <f t="shared" si="16"/>
        <v>0</v>
      </c>
      <c r="CO23" s="93">
        <f t="shared" si="16"/>
        <v>0</v>
      </c>
      <c r="CP23" s="93">
        <f t="shared" si="16"/>
        <v>0</v>
      </c>
      <c r="CQ23" s="93">
        <f t="shared" si="16"/>
        <v>0</v>
      </c>
      <c r="CR23" s="93">
        <f t="shared" si="16"/>
        <v>0</v>
      </c>
      <c r="CS23" s="93">
        <f t="shared" si="16"/>
        <v>0</v>
      </c>
      <c r="CT23" s="93">
        <f t="shared" si="16"/>
        <v>0</v>
      </c>
      <c r="CU23" s="93">
        <f t="shared" si="16"/>
        <v>0</v>
      </c>
      <c r="CV23" s="93">
        <f t="shared" ref="CV23:CY23" si="17">SUM(CV19:CV22)</f>
        <v>0</v>
      </c>
      <c r="CW23" s="93">
        <f t="shared" si="17"/>
        <v>0</v>
      </c>
      <c r="CX23" s="93">
        <f t="shared" si="17"/>
        <v>0</v>
      </c>
      <c r="CY23" s="93">
        <f t="shared" si="17"/>
        <v>0</v>
      </c>
    </row>
    <row r="24" spans="1:103" x14ac:dyDescent="0.2">
      <c r="B24" s="337" t="s">
        <v>231</v>
      </c>
      <c r="D24" s="339">
        <f t="shared" ref="D24:AI24" si="18">D18+D23</f>
        <v>0</v>
      </c>
      <c r="E24" s="339">
        <f t="shared" si="18"/>
        <v>0</v>
      </c>
      <c r="F24" s="339">
        <f t="shared" si="18"/>
        <v>0</v>
      </c>
      <c r="G24" s="339">
        <f t="shared" si="18"/>
        <v>0</v>
      </c>
      <c r="H24" s="339">
        <f t="shared" si="18"/>
        <v>0</v>
      </c>
      <c r="I24" s="339">
        <f t="shared" si="18"/>
        <v>0</v>
      </c>
      <c r="J24" s="339">
        <f t="shared" si="18"/>
        <v>0</v>
      </c>
      <c r="K24" s="339">
        <f t="shared" si="18"/>
        <v>0</v>
      </c>
      <c r="L24" s="339">
        <f t="shared" si="18"/>
        <v>0</v>
      </c>
      <c r="M24" s="339">
        <f t="shared" si="18"/>
        <v>0</v>
      </c>
      <c r="N24" s="339">
        <f t="shared" si="18"/>
        <v>0</v>
      </c>
      <c r="O24" s="339">
        <f t="shared" si="18"/>
        <v>0</v>
      </c>
      <c r="P24" s="339">
        <f t="shared" si="18"/>
        <v>0</v>
      </c>
      <c r="Q24" s="339">
        <f t="shared" si="18"/>
        <v>0</v>
      </c>
      <c r="R24" s="339">
        <f t="shared" si="18"/>
        <v>0</v>
      </c>
      <c r="S24" s="339">
        <f t="shared" si="18"/>
        <v>0</v>
      </c>
      <c r="T24" s="339">
        <f t="shared" si="18"/>
        <v>-651504.51648145006</v>
      </c>
      <c r="U24" s="339">
        <f t="shared" si="18"/>
        <v>-598575.83802608121</v>
      </c>
      <c r="V24" s="339">
        <f t="shared" si="18"/>
        <v>-537330.20461796271</v>
      </c>
      <c r="W24" s="339">
        <f t="shared" si="18"/>
        <v>-477285.36074454623</v>
      </c>
      <c r="X24" s="339">
        <f t="shared" si="18"/>
        <v>-422262.94756399357</v>
      </c>
      <c r="Y24" s="339">
        <f t="shared" si="18"/>
        <v>-367047.60355826974</v>
      </c>
      <c r="Z24" s="339">
        <f t="shared" si="18"/>
        <v>-309288.00498182571</v>
      </c>
      <c r="AA24" s="339">
        <f t="shared" si="18"/>
        <v>-250167.64235287215</v>
      </c>
      <c r="AB24" s="339">
        <f t="shared" si="18"/>
        <v>-190184.48621391359</v>
      </c>
      <c r="AC24" s="339">
        <f t="shared" si="18"/>
        <v>-135385.88277008076</v>
      </c>
      <c r="AD24" s="339">
        <f t="shared" si="18"/>
        <v>-78257.646884125366</v>
      </c>
      <c r="AE24" s="339">
        <f t="shared" si="18"/>
        <v>-22636.679967193173</v>
      </c>
      <c r="AF24" s="339">
        <f t="shared" si="18"/>
        <v>5690025.8347488455</v>
      </c>
      <c r="AG24" s="339">
        <f t="shared" si="18"/>
        <v>5226988.6497528842</v>
      </c>
      <c r="AH24" s="339">
        <f t="shared" si="18"/>
        <v>4692458.0244534891</v>
      </c>
      <c r="AI24" s="339">
        <f t="shared" si="18"/>
        <v>4181946.7939058174</v>
      </c>
      <c r="AJ24" s="339">
        <f t="shared" ref="AJ24:BO24" si="19">AJ18+AJ23</f>
        <v>3721080.7393512568</v>
      </c>
      <c r="AK24" s="339">
        <f t="shared" si="19"/>
        <v>3240385.2191619379</v>
      </c>
      <c r="AL24" s="339">
        <f t="shared" si="19"/>
        <v>2706545.6188118011</v>
      </c>
      <c r="AM24" s="339">
        <f t="shared" si="19"/>
        <v>2175424.4215471316</v>
      </c>
      <c r="AN24" s="339">
        <f t="shared" si="19"/>
        <v>1616928.3171219705</v>
      </c>
      <c r="AO24" s="339">
        <f t="shared" si="19"/>
        <v>1103937.8614955707</v>
      </c>
      <c r="AP24" s="339">
        <f t="shared" si="19"/>
        <v>616882.47796352836</v>
      </c>
      <c r="AQ24" s="339">
        <f t="shared" si="19"/>
        <v>186486.42690763128</v>
      </c>
      <c r="AR24" s="339">
        <f t="shared" si="19"/>
        <v>3218100.4298171983</v>
      </c>
      <c r="AS24" s="339">
        <f t="shared" si="19"/>
        <v>2959562.6463696575</v>
      </c>
      <c r="AT24" s="339">
        <f t="shared" si="19"/>
        <v>2704002.9174189409</v>
      </c>
      <c r="AU24" s="339">
        <f t="shared" si="19"/>
        <v>2443371.7817609389</v>
      </c>
      <c r="AV24" s="339">
        <f t="shared" si="19"/>
        <v>2189336.4017029502</v>
      </c>
      <c r="AW24" s="339">
        <f t="shared" si="19"/>
        <v>1946607.6875936331</v>
      </c>
      <c r="AX24" s="339">
        <f t="shared" si="19"/>
        <v>1703651.612157013</v>
      </c>
      <c r="AY24" s="339">
        <f t="shared" si="19"/>
        <v>1406373.6196365934</v>
      </c>
      <c r="AZ24" s="339">
        <f t="shared" si="19"/>
        <v>1105965.4596365935</v>
      </c>
      <c r="BA24" s="339">
        <f t="shared" si="19"/>
        <v>844328.50963659352</v>
      </c>
      <c r="BB24" s="339">
        <f t="shared" si="19"/>
        <v>573712.77963659354</v>
      </c>
      <c r="BC24" s="339">
        <f t="shared" si="19"/>
        <v>331945.12963659351</v>
      </c>
      <c r="BD24" s="339">
        <f t="shared" si="19"/>
        <v>8976893.4710104167</v>
      </c>
      <c r="BE24" s="339">
        <f t="shared" si="19"/>
        <v>8274922.2055564225</v>
      </c>
      <c r="BF24" s="339">
        <f t="shared" si="19"/>
        <v>7523684.8732067803</v>
      </c>
      <c r="BG24" s="339">
        <f t="shared" si="19"/>
        <v>6736486.7574580051</v>
      </c>
      <c r="BH24" s="339">
        <f t="shared" si="19"/>
        <v>6028285.7637344869</v>
      </c>
      <c r="BI24" s="339">
        <f t="shared" si="19"/>
        <v>5297579.2883239239</v>
      </c>
      <c r="BJ24" s="339">
        <f t="shared" si="19"/>
        <v>4551237.2845085934</v>
      </c>
      <c r="BK24" s="339">
        <f t="shared" si="19"/>
        <v>4071075.5774090197</v>
      </c>
      <c r="BL24" s="339">
        <f t="shared" si="19"/>
        <v>7.4090198613703251E-3</v>
      </c>
      <c r="BM24" s="339">
        <f t="shared" si="19"/>
        <v>7.4090198613703251E-3</v>
      </c>
      <c r="BN24" s="339">
        <f t="shared" si="19"/>
        <v>7.4090198613703251E-3</v>
      </c>
      <c r="BO24" s="339">
        <f t="shared" si="19"/>
        <v>7.4090198613703251E-3</v>
      </c>
      <c r="BP24" s="339">
        <f t="shared" ref="BP24:CU24" si="20">BP18+BP23</f>
        <v>7.4090198613703251E-3</v>
      </c>
      <c r="BQ24" s="339">
        <f t="shared" si="20"/>
        <v>7.4090198613703251E-3</v>
      </c>
      <c r="BR24" s="339">
        <f t="shared" si="20"/>
        <v>7.4090198613703251E-3</v>
      </c>
      <c r="BS24" s="339">
        <f t="shared" si="20"/>
        <v>7.4090198613703251E-3</v>
      </c>
      <c r="BT24" s="339">
        <f t="shared" si="20"/>
        <v>7.4090198613703251E-3</v>
      </c>
      <c r="BU24" s="339">
        <f t="shared" si="20"/>
        <v>7.4090198613703251E-3</v>
      </c>
      <c r="BV24" s="339">
        <f t="shared" si="20"/>
        <v>7.4090198613703251E-3</v>
      </c>
      <c r="BW24" s="339">
        <f t="shared" si="20"/>
        <v>-2.5909801386296751E-3</v>
      </c>
      <c r="BX24" s="339">
        <f t="shared" si="20"/>
        <v>-2.5909801386296751E-3</v>
      </c>
      <c r="BY24" s="339">
        <f t="shared" si="20"/>
        <v>-2.5909801386296751E-3</v>
      </c>
      <c r="BZ24" s="339">
        <f t="shared" si="20"/>
        <v>-2.5909801386296751E-3</v>
      </c>
      <c r="CA24" s="339">
        <f t="shared" si="20"/>
        <v>-2.5909801386296751E-3</v>
      </c>
      <c r="CB24" s="339">
        <f t="shared" si="20"/>
        <v>-2.5909801386296751E-3</v>
      </c>
      <c r="CC24" s="339">
        <f t="shared" si="20"/>
        <v>-2.5909801386296751E-3</v>
      </c>
      <c r="CD24" s="339">
        <f t="shared" si="20"/>
        <v>-2.5909801386296751E-3</v>
      </c>
      <c r="CE24" s="339">
        <f t="shared" si="20"/>
        <v>-2.5909801386296751E-3</v>
      </c>
      <c r="CF24" s="339">
        <f t="shared" si="20"/>
        <v>-2.5909801386296751E-3</v>
      </c>
      <c r="CG24" s="339">
        <f t="shared" si="20"/>
        <v>-2.5909801386296751E-3</v>
      </c>
      <c r="CH24" s="339">
        <f t="shared" si="20"/>
        <v>-2.5909801386296751E-3</v>
      </c>
      <c r="CI24" s="339">
        <f t="shared" si="20"/>
        <v>-2.5909801386296751E-3</v>
      </c>
      <c r="CJ24" s="339">
        <f t="shared" si="20"/>
        <v>-2.5909801386296751E-3</v>
      </c>
      <c r="CK24" s="339">
        <f t="shared" si="20"/>
        <v>-2.5909801386296751E-3</v>
      </c>
      <c r="CL24" s="339">
        <f t="shared" si="20"/>
        <v>-2.5909801386296751E-3</v>
      </c>
      <c r="CM24" s="339">
        <f t="shared" si="20"/>
        <v>-2.5909801386296751E-3</v>
      </c>
      <c r="CN24" s="339">
        <f t="shared" si="20"/>
        <v>-2.5909801386296751E-3</v>
      </c>
      <c r="CO24" s="339">
        <f t="shared" si="20"/>
        <v>-2.5909801386296751E-3</v>
      </c>
      <c r="CP24" s="339">
        <f t="shared" si="20"/>
        <v>-2.5909801386296751E-3</v>
      </c>
      <c r="CQ24" s="339">
        <f t="shared" si="20"/>
        <v>-2.5909801386296751E-3</v>
      </c>
      <c r="CR24" s="339">
        <f t="shared" si="20"/>
        <v>-2.5909801386296751E-3</v>
      </c>
      <c r="CS24" s="339">
        <f t="shared" si="20"/>
        <v>-2.5909801386296751E-3</v>
      </c>
      <c r="CT24" s="339">
        <f t="shared" si="20"/>
        <v>-2.5909801386296751E-3</v>
      </c>
      <c r="CU24" s="339">
        <f t="shared" si="20"/>
        <v>-2.5909801386296751E-3</v>
      </c>
      <c r="CV24" s="339">
        <f t="shared" ref="CV24:CY24" si="21">CV18+CV23</f>
        <v>-2.5909801386296751E-3</v>
      </c>
      <c r="CW24" s="339">
        <f t="shared" si="21"/>
        <v>-2.5909801386296751E-3</v>
      </c>
      <c r="CX24" s="339">
        <f t="shared" si="21"/>
        <v>-2.5909801386296751E-3</v>
      </c>
      <c r="CY24" s="339">
        <f t="shared" si="21"/>
        <v>-2.5909801386296751E-3</v>
      </c>
    </row>
    <row r="25" spans="1:103" x14ac:dyDescent="0.2"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339"/>
      <c r="CG25" s="339"/>
      <c r="CH25" s="339"/>
      <c r="CI25" s="339"/>
      <c r="CJ25" s="339"/>
      <c r="CK25" s="339"/>
      <c r="CL25" s="339"/>
      <c r="CM25" s="339"/>
      <c r="CN25" s="339"/>
      <c r="CO25" s="339"/>
      <c r="CP25" s="339"/>
      <c r="CQ25" s="339"/>
      <c r="CR25" s="339"/>
      <c r="CS25" s="339"/>
      <c r="CT25" s="339"/>
      <c r="CU25" s="339"/>
      <c r="CV25" s="339"/>
      <c r="CW25" s="339"/>
      <c r="CX25" s="339"/>
      <c r="CY25" s="338"/>
    </row>
    <row r="26" spans="1:103" x14ac:dyDescent="0.2"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X26" s="338"/>
      <c r="CY26" s="338"/>
    </row>
    <row r="27" spans="1:103" x14ac:dyDescent="0.2">
      <c r="A27" s="4" t="s">
        <v>232</v>
      </c>
      <c r="C27" s="90">
        <v>18237421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X27" s="338"/>
      <c r="CY27" s="338"/>
    </row>
    <row r="28" spans="1:103" x14ac:dyDescent="0.2">
      <c r="B28" s="337" t="s">
        <v>227</v>
      </c>
      <c r="C28" s="90">
        <v>25400821</v>
      </c>
      <c r="D28" s="339">
        <v>0</v>
      </c>
      <c r="E28" s="339">
        <f t="shared" ref="E28:AJ28" si="22">D35</f>
        <v>0</v>
      </c>
      <c r="F28" s="339">
        <f t="shared" si="22"/>
        <v>0</v>
      </c>
      <c r="G28" s="339">
        <f t="shared" si="22"/>
        <v>0</v>
      </c>
      <c r="H28" s="339">
        <f t="shared" si="22"/>
        <v>0</v>
      </c>
      <c r="I28" s="339">
        <f t="shared" si="22"/>
        <v>0</v>
      </c>
      <c r="J28" s="339">
        <f t="shared" si="22"/>
        <v>0</v>
      </c>
      <c r="K28" s="339">
        <f t="shared" si="22"/>
        <v>0</v>
      </c>
      <c r="L28" s="339">
        <f t="shared" si="22"/>
        <v>0</v>
      </c>
      <c r="M28" s="339">
        <f t="shared" si="22"/>
        <v>0</v>
      </c>
      <c r="N28" s="339">
        <f t="shared" si="22"/>
        <v>0</v>
      </c>
      <c r="O28" s="339">
        <f t="shared" si="22"/>
        <v>0</v>
      </c>
      <c r="P28" s="339">
        <f t="shared" si="22"/>
        <v>0</v>
      </c>
      <c r="Q28" s="339">
        <f t="shared" si="22"/>
        <v>0</v>
      </c>
      <c r="R28" s="339">
        <f t="shared" si="22"/>
        <v>0</v>
      </c>
      <c r="S28" s="339">
        <f t="shared" si="22"/>
        <v>0</v>
      </c>
      <c r="T28" s="339">
        <f t="shared" si="22"/>
        <v>0</v>
      </c>
      <c r="U28" s="339">
        <f t="shared" si="22"/>
        <v>0</v>
      </c>
      <c r="V28" s="339">
        <f t="shared" si="22"/>
        <v>0</v>
      </c>
      <c r="W28" s="339">
        <f t="shared" si="22"/>
        <v>0</v>
      </c>
      <c r="X28" s="339">
        <f t="shared" si="22"/>
        <v>0</v>
      </c>
      <c r="Y28" s="339">
        <f t="shared" si="22"/>
        <v>0</v>
      </c>
      <c r="Z28" s="339">
        <f t="shared" si="22"/>
        <v>0</v>
      </c>
      <c r="AA28" s="339">
        <f t="shared" si="22"/>
        <v>0</v>
      </c>
      <c r="AB28" s="339">
        <f t="shared" si="22"/>
        <v>0</v>
      </c>
      <c r="AC28" s="339">
        <f t="shared" si="22"/>
        <v>0</v>
      </c>
      <c r="AD28" s="339">
        <f t="shared" si="22"/>
        <v>0</v>
      </c>
      <c r="AE28" s="339">
        <f t="shared" si="22"/>
        <v>0</v>
      </c>
      <c r="AF28" s="339">
        <f t="shared" si="22"/>
        <v>0</v>
      </c>
      <c r="AG28" s="339">
        <f t="shared" si="22"/>
        <v>0</v>
      </c>
      <c r="AH28" s="339">
        <f t="shared" si="22"/>
        <v>0</v>
      </c>
      <c r="AI28" s="339">
        <f t="shared" si="22"/>
        <v>0</v>
      </c>
      <c r="AJ28" s="339">
        <f t="shared" si="22"/>
        <v>0</v>
      </c>
      <c r="AK28" s="339">
        <f t="shared" ref="AK28:BP28" si="23">AJ35</f>
        <v>0</v>
      </c>
      <c r="AL28" s="339">
        <f t="shared" si="23"/>
        <v>0</v>
      </c>
      <c r="AM28" s="339">
        <f t="shared" si="23"/>
        <v>0</v>
      </c>
      <c r="AN28" s="339">
        <f t="shared" si="23"/>
        <v>0</v>
      </c>
      <c r="AO28" s="339">
        <f t="shared" si="23"/>
        <v>0</v>
      </c>
      <c r="AP28" s="339">
        <f t="shared" si="23"/>
        <v>0</v>
      </c>
      <c r="AQ28" s="339">
        <f t="shared" si="23"/>
        <v>0</v>
      </c>
      <c r="AR28" s="339">
        <f t="shared" si="23"/>
        <v>0</v>
      </c>
      <c r="AS28" s="339">
        <f t="shared" si="23"/>
        <v>0</v>
      </c>
      <c r="AT28" s="339">
        <f t="shared" si="23"/>
        <v>0</v>
      </c>
      <c r="AU28" s="339">
        <f t="shared" si="23"/>
        <v>0</v>
      </c>
      <c r="AV28" s="339">
        <f t="shared" si="23"/>
        <v>0</v>
      </c>
      <c r="AW28" s="339">
        <f t="shared" si="23"/>
        <v>0</v>
      </c>
      <c r="AX28" s="339">
        <f t="shared" si="23"/>
        <v>0</v>
      </c>
      <c r="AY28" s="339">
        <f t="shared" si="23"/>
        <v>0</v>
      </c>
      <c r="AZ28" s="339">
        <f t="shared" si="23"/>
        <v>0</v>
      </c>
      <c r="BA28" s="339">
        <f t="shared" si="23"/>
        <v>0</v>
      </c>
      <c r="BB28" s="339">
        <f t="shared" si="23"/>
        <v>0</v>
      </c>
      <c r="BC28" s="339">
        <f t="shared" si="23"/>
        <v>0</v>
      </c>
      <c r="BD28" s="339">
        <f t="shared" si="23"/>
        <v>0</v>
      </c>
      <c r="BE28" s="339">
        <f t="shared" si="23"/>
        <v>0</v>
      </c>
      <c r="BF28" s="339">
        <f t="shared" si="23"/>
        <v>0</v>
      </c>
      <c r="BG28" s="339">
        <f t="shared" si="23"/>
        <v>0</v>
      </c>
      <c r="BH28" s="339">
        <f t="shared" si="23"/>
        <v>0</v>
      </c>
      <c r="BI28" s="339">
        <f t="shared" si="23"/>
        <v>0</v>
      </c>
      <c r="BJ28" s="339">
        <f t="shared" si="23"/>
        <v>0</v>
      </c>
      <c r="BK28" s="339">
        <f t="shared" si="23"/>
        <v>0</v>
      </c>
      <c r="BL28" s="339">
        <f t="shared" si="23"/>
        <v>-154152.79999999999</v>
      </c>
      <c r="BM28" s="339">
        <f t="shared" si="23"/>
        <v>1144641.3506709996</v>
      </c>
      <c r="BN28" s="339">
        <f t="shared" si="23"/>
        <v>848172.17067099968</v>
      </c>
      <c r="BO28" s="339">
        <f t="shared" si="23"/>
        <v>537411.38067099964</v>
      </c>
      <c r="BP28" s="339">
        <f t="shared" si="23"/>
        <v>269099.92067099962</v>
      </c>
      <c r="BQ28" s="339">
        <f t="shared" ref="BQ28:CY28" si="24">BP35</f>
        <v>3545915.6816225988</v>
      </c>
      <c r="BR28" s="339">
        <f t="shared" si="24"/>
        <v>3294766.881622599</v>
      </c>
      <c r="BS28" s="339">
        <f t="shared" si="24"/>
        <v>3012344.4316225988</v>
      </c>
      <c r="BT28" s="339">
        <f t="shared" si="24"/>
        <v>2732692.1716225985</v>
      </c>
      <c r="BU28" s="339">
        <f t="shared" si="24"/>
        <v>2487859.0816225987</v>
      </c>
      <c r="BV28" s="339">
        <f t="shared" si="24"/>
        <v>2218916.1816225988</v>
      </c>
      <c r="BW28" s="339">
        <f t="shared" si="24"/>
        <v>1932431.3416225987</v>
      </c>
      <c r="BX28" s="339">
        <f t="shared" si="24"/>
        <v>1625203.2916225987</v>
      </c>
      <c r="BY28" s="339">
        <f t="shared" si="24"/>
        <v>1305578.0216225986</v>
      </c>
      <c r="BZ28" s="339">
        <f t="shared" si="24"/>
        <v>1008894.2516225986</v>
      </c>
      <c r="CA28" s="339">
        <f t="shared" si="24"/>
        <v>688686.46162259858</v>
      </c>
      <c r="CB28" s="339">
        <f t="shared" si="24"/>
        <v>417746.85162259859</v>
      </c>
      <c r="CC28" s="339">
        <f t="shared" si="24"/>
        <v>5505384.3816225976</v>
      </c>
      <c r="CD28" s="339">
        <f t="shared" si="24"/>
        <v>5098115.2316225972</v>
      </c>
      <c r="CE28" s="339">
        <f t="shared" si="24"/>
        <v>4729677.5816225968</v>
      </c>
      <c r="CF28" s="339">
        <f t="shared" si="24"/>
        <v>4318036.8216225971</v>
      </c>
      <c r="CG28" s="339">
        <f t="shared" si="24"/>
        <v>3929810.1216225969</v>
      </c>
      <c r="CH28" s="339">
        <f t="shared" si="24"/>
        <v>3494719.8516225968</v>
      </c>
      <c r="CI28" s="339">
        <f t="shared" si="24"/>
        <v>3089522.6216225969</v>
      </c>
      <c r="CJ28" s="339">
        <f t="shared" si="24"/>
        <v>2596940.4816225967</v>
      </c>
      <c r="CK28" s="339">
        <f t="shared" si="24"/>
        <v>2055430.1616225969</v>
      </c>
      <c r="CL28" s="339">
        <f t="shared" si="24"/>
        <v>1668449.2016225969</v>
      </c>
      <c r="CM28" s="339">
        <f t="shared" si="24"/>
        <v>1237768.221622597</v>
      </c>
      <c r="CN28" s="339">
        <f t="shared" si="24"/>
        <v>940984.57162259694</v>
      </c>
      <c r="CO28" s="339">
        <f t="shared" si="24"/>
        <v>4089183.971622596</v>
      </c>
      <c r="CP28" s="339">
        <f t="shared" si="24"/>
        <v>3818454.7316225963</v>
      </c>
      <c r="CQ28" s="339">
        <f t="shared" si="24"/>
        <v>3519485.8716225964</v>
      </c>
      <c r="CR28" s="339">
        <f t="shared" si="24"/>
        <v>3215737.1916225962</v>
      </c>
      <c r="CS28" s="339">
        <f t="shared" si="24"/>
        <v>2932061.7216225965</v>
      </c>
      <c r="CT28" s="339">
        <f t="shared" si="24"/>
        <v>-583498.64999999991</v>
      </c>
      <c r="CU28" s="339">
        <f t="shared" si="24"/>
        <v>-909347.57999999984</v>
      </c>
      <c r="CV28" s="339">
        <f t="shared" si="24"/>
        <v>-1264755.1599999997</v>
      </c>
      <c r="CW28" s="339">
        <f t="shared" si="24"/>
        <v>-1234800.3199999996</v>
      </c>
      <c r="CX28" s="339">
        <f t="shared" si="24"/>
        <v>-1258452.6999999995</v>
      </c>
      <c r="CY28" s="339">
        <f t="shared" si="24"/>
        <v>-1258452.6999999995</v>
      </c>
    </row>
    <row r="29" spans="1:103" x14ac:dyDescent="0.2">
      <c r="B29" s="91" t="s">
        <v>228</v>
      </c>
      <c r="C29" s="90"/>
      <c r="D29" s="342">
        <v>0</v>
      </c>
      <c r="E29" s="342">
        <v>0</v>
      </c>
      <c r="F29" s="342">
        <v>0</v>
      </c>
      <c r="G29" s="342">
        <v>0</v>
      </c>
      <c r="H29" s="342">
        <v>0</v>
      </c>
      <c r="I29" s="342">
        <v>0</v>
      </c>
      <c r="J29" s="342">
        <v>0</v>
      </c>
      <c r="K29" s="342">
        <v>0</v>
      </c>
      <c r="L29" s="342">
        <v>0</v>
      </c>
      <c r="M29" s="342">
        <v>0</v>
      </c>
      <c r="N29" s="342">
        <v>0</v>
      </c>
      <c r="O29" s="342">
        <v>0</v>
      </c>
      <c r="P29" s="342">
        <v>0</v>
      </c>
      <c r="Q29" s="342">
        <v>0</v>
      </c>
      <c r="R29" s="342">
        <v>0</v>
      </c>
      <c r="S29" s="342">
        <v>0</v>
      </c>
      <c r="T29" s="342">
        <v>0</v>
      </c>
      <c r="U29" s="342">
        <v>0</v>
      </c>
      <c r="V29" s="342">
        <v>0</v>
      </c>
      <c r="W29" s="342">
        <v>0</v>
      </c>
      <c r="X29" s="342">
        <v>0</v>
      </c>
      <c r="Y29" s="342">
        <v>0</v>
      </c>
      <c r="Z29" s="342">
        <v>0</v>
      </c>
      <c r="AA29" s="342">
        <v>0</v>
      </c>
      <c r="AB29" s="342">
        <v>0</v>
      </c>
      <c r="AC29" s="342">
        <v>0</v>
      </c>
      <c r="AD29" s="342">
        <v>0</v>
      </c>
      <c r="AE29" s="342">
        <v>0</v>
      </c>
      <c r="AF29" s="342">
        <v>0</v>
      </c>
      <c r="AG29" s="342">
        <v>0</v>
      </c>
      <c r="AH29" s="342">
        <v>0</v>
      </c>
      <c r="AI29" s="342">
        <v>0</v>
      </c>
      <c r="AJ29" s="342">
        <v>0</v>
      </c>
      <c r="AK29" s="342">
        <v>0</v>
      </c>
      <c r="AL29" s="342">
        <v>0</v>
      </c>
      <c r="AM29" s="342">
        <v>0</v>
      </c>
      <c r="AN29" s="342">
        <v>0</v>
      </c>
      <c r="AO29" s="342">
        <v>0</v>
      </c>
      <c r="AP29" s="342">
        <v>0</v>
      </c>
      <c r="AQ29" s="342">
        <v>0</v>
      </c>
      <c r="AR29" s="342">
        <v>0</v>
      </c>
      <c r="AS29" s="342">
        <v>0</v>
      </c>
      <c r="AT29" s="342">
        <v>0</v>
      </c>
      <c r="AU29" s="342">
        <v>0</v>
      </c>
      <c r="AV29" s="342">
        <v>0</v>
      </c>
      <c r="AW29" s="342">
        <v>0</v>
      </c>
      <c r="AX29" s="342">
        <v>0</v>
      </c>
      <c r="AY29" s="342">
        <v>0</v>
      </c>
      <c r="AZ29" s="342">
        <v>0</v>
      </c>
      <c r="BA29" s="342">
        <v>0</v>
      </c>
      <c r="BB29" s="342">
        <v>0</v>
      </c>
      <c r="BC29" s="342">
        <v>0</v>
      </c>
      <c r="BD29" s="342">
        <v>0</v>
      </c>
      <c r="BE29" s="342">
        <v>0</v>
      </c>
      <c r="BF29" s="342">
        <v>0</v>
      </c>
      <c r="BG29" s="342">
        <v>0</v>
      </c>
      <c r="BH29" s="342">
        <v>0</v>
      </c>
      <c r="BI29" s="342">
        <v>0</v>
      </c>
      <c r="BJ29" s="342">
        <v>0</v>
      </c>
      <c r="BK29" s="341">
        <v>0</v>
      </c>
      <c r="BL29" s="341">
        <v>0</v>
      </c>
      <c r="BM29" s="341">
        <v>0</v>
      </c>
      <c r="BN29" s="341">
        <v>0</v>
      </c>
      <c r="BO29" s="341">
        <v>0</v>
      </c>
      <c r="BP29" s="341">
        <v>3535593.7409515991</v>
      </c>
      <c r="BQ29" s="341">
        <v>0</v>
      </c>
      <c r="BR29" s="341">
        <v>0</v>
      </c>
      <c r="BS29" s="341">
        <v>0</v>
      </c>
      <c r="BT29" s="341">
        <v>0</v>
      </c>
      <c r="BU29" s="341">
        <v>0</v>
      </c>
      <c r="BV29" s="341">
        <v>0</v>
      </c>
      <c r="BW29" s="341">
        <v>0</v>
      </c>
      <c r="BX29" s="341">
        <v>0</v>
      </c>
      <c r="BY29" s="341">
        <v>0</v>
      </c>
      <c r="BZ29" s="341">
        <v>0</v>
      </c>
      <c r="CA29" s="341">
        <v>0</v>
      </c>
      <c r="CB29" s="341">
        <v>5506394.4699999997</v>
      </c>
      <c r="CC29" s="341">
        <v>0</v>
      </c>
      <c r="CD29" s="341">
        <v>0</v>
      </c>
      <c r="CE29" s="341">
        <v>0</v>
      </c>
      <c r="CF29" s="341">
        <v>0</v>
      </c>
      <c r="CG29" s="341">
        <v>0</v>
      </c>
      <c r="CH29" s="341">
        <v>0</v>
      </c>
      <c r="CI29" s="341">
        <v>0</v>
      </c>
      <c r="CJ29" s="341">
        <v>0</v>
      </c>
      <c r="CK29" s="341">
        <v>0</v>
      </c>
      <c r="CL29" s="341">
        <v>0</v>
      </c>
      <c r="CM29" s="341">
        <v>0</v>
      </c>
      <c r="CN29" s="341">
        <v>3403190.1199999992</v>
      </c>
      <c r="CO29" s="341">
        <v>0</v>
      </c>
      <c r="CP29" s="341">
        <v>0</v>
      </c>
      <c r="CQ29" s="341">
        <v>0</v>
      </c>
      <c r="CR29" s="341">
        <v>0</v>
      </c>
      <c r="CS29" s="341">
        <v>0</v>
      </c>
      <c r="CT29" s="341">
        <v>0</v>
      </c>
      <c r="CU29" s="341">
        <v>0</v>
      </c>
      <c r="CV29" s="341">
        <v>0</v>
      </c>
      <c r="CW29" s="341">
        <v>0</v>
      </c>
      <c r="CX29" s="341"/>
      <c r="CY29" s="341"/>
    </row>
    <row r="30" spans="1:103" x14ac:dyDescent="0.2">
      <c r="B30" s="91" t="s">
        <v>233</v>
      </c>
      <c r="C30" s="90"/>
      <c r="D30" s="342">
        <v>0</v>
      </c>
      <c r="E30" s="342">
        <v>0</v>
      </c>
      <c r="F30" s="342">
        <v>0</v>
      </c>
      <c r="G30" s="342">
        <v>0</v>
      </c>
      <c r="H30" s="342">
        <v>0</v>
      </c>
      <c r="I30" s="342">
        <v>0</v>
      </c>
      <c r="J30" s="342">
        <v>0</v>
      </c>
      <c r="K30" s="342">
        <v>0</v>
      </c>
      <c r="L30" s="342">
        <v>0</v>
      </c>
      <c r="M30" s="342">
        <v>0</v>
      </c>
      <c r="N30" s="342">
        <v>0</v>
      </c>
      <c r="O30" s="342">
        <v>0</v>
      </c>
      <c r="P30" s="342">
        <v>0</v>
      </c>
      <c r="Q30" s="342">
        <v>0</v>
      </c>
      <c r="R30" s="342">
        <v>0</v>
      </c>
      <c r="S30" s="342">
        <v>0</v>
      </c>
      <c r="T30" s="342">
        <v>0</v>
      </c>
      <c r="U30" s="342">
        <v>0</v>
      </c>
      <c r="V30" s="342">
        <v>0</v>
      </c>
      <c r="W30" s="342">
        <v>0</v>
      </c>
      <c r="X30" s="342">
        <v>0</v>
      </c>
      <c r="Y30" s="342">
        <v>0</v>
      </c>
      <c r="Z30" s="342">
        <v>0</v>
      </c>
      <c r="AA30" s="342">
        <v>0</v>
      </c>
      <c r="AB30" s="342">
        <v>0</v>
      </c>
      <c r="AC30" s="342">
        <v>0</v>
      </c>
      <c r="AD30" s="342">
        <v>0</v>
      </c>
      <c r="AE30" s="342">
        <v>0</v>
      </c>
      <c r="AF30" s="342">
        <v>0</v>
      </c>
      <c r="AG30" s="342">
        <v>0</v>
      </c>
      <c r="AH30" s="342">
        <v>0</v>
      </c>
      <c r="AI30" s="342">
        <v>0</v>
      </c>
      <c r="AJ30" s="342">
        <v>0</v>
      </c>
      <c r="AK30" s="342">
        <v>0</v>
      </c>
      <c r="AL30" s="342">
        <v>0</v>
      </c>
      <c r="AM30" s="342">
        <v>0</v>
      </c>
      <c r="AN30" s="342">
        <v>0</v>
      </c>
      <c r="AO30" s="342">
        <v>0</v>
      </c>
      <c r="AP30" s="342">
        <v>0</v>
      </c>
      <c r="AQ30" s="342">
        <v>0</v>
      </c>
      <c r="AR30" s="342">
        <v>0</v>
      </c>
      <c r="AS30" s="342">
        <v>0</v>
      </c>
      <c r="AT30" s="342">
        <v>0</v>
      </c>
      <c r="AU30" s="342">
        <v>0</v>
      </c>
      <c r="AV30" s="342">
        <v>0</v>
      </c>
      <c r="AW30" s="342">
        <v>0</v>
      </c>
      <c r="AX30" s="342">
        <v>0</v>
      </c>
      <c r="AY30" s="342">
        <v>0</v>
      </c>
      <c r="AZ30" s="342">
        <v>0</v>
      </c>
      <c r="BA30" s="342">
        <v>0</v>
      </c>
      <c r="BB30" s="342">
        <v>0</v>
      </c>
      <c r="BC30" s="342">
        <v>0</v>
      </c>
      <c r="BD30" s="342">
        <v>0</v>
      </c>
      <c r="BE30" s="342">
        <v>0</v>
      </c>
      <c r="BF30" s="342">
        <v>0</v>
      </c>
      <c r="BG30" s="342">
        <v>0</v>
      </c>
      <c r="BH30" s="342">
        <v>0</v>
      </c>
      <c r="BI30" s="342">
        <v>0</v>
      </c>
      <c r="BJ30" s="342">
        <v>0</v>
      </c>
      <c r="BK30" s="341">
        <v>0</v>
      </c>
      <c r="BL30" s="341">
        <v>1629651.5506709998</v>
      </c>
      <c r="BM30" s="341">
        <v>0</v>
      </c>
      <c r="BN30" s="341">
        <v>0</v>
      </c>
      <c r="BO30" s="341">
        <v>0</v>
      </c>
      <c r="BP30" s="341">
        <v>0</v>
      </c>
      <c r="BQ30" s="341">
        <v>0</v>
      </c>
      <c r="BR30" s="341">
        <v>0</v>
      </c>
      <c r="BS30" s="341">
        <v>0</v>
      </c>
      <c r="BT30" s="341">
        <v>0</v>
      </c>
      <c r="BU30" s="341">
        <v>0</v>
      </c>
      <c r="BV30" s="341">
        <v>0</v>
      </c>
      <c r="BW30" s="341">
        <v>0</v>
      </c>
      <c r="BX30" s="341">
        <v>0</v>
      </c>
      <c r="BY30" s="341">
        <v>0</v>
      </c>
      <c r="BZ30" s="341">
        <v>0</v>
      </c>
      <c r="CA30" s="341">
        <v>0</v>
      </c>
      <c r="CB30" s="341">
        <v>0</v>
      </c>
      <c r="CC30" s="341">
        <v>0</v>
      </c>
      <c r="CD30" s="341">
        <v>0</v>
      </c>
      <c r="CE30" s="341">
        <v>0</v>
      </c>
      <c r="CF30" s="341">
        <v>0</v>
      </c>
      <c r="CG30" s="341">
        <v>0</v>
      </c>
      <c r="CH30" s="341">
        <v>0</v>
      </c>
      <c r="CI30" s="341">
        <v>0</v>
      </c>
      <c r="CJ30" s="341">
        <v>0</v>
      </c>
      <c r="CK30" s="341">
        <v>0</v>
      </c>
      <c r="CL30" s="341">
        <v>0</v>
      </c>
      <c r="CM30" s="341">
        <v>0</v>
      </c>
      <c r="CN30" s="341">
        <v>0</v>
      </c>
      <c r="CO30" s="341">
        <v>0</v>
      </c>
      <c r="CP30" s="341">
        <v>0</v>
      </c>
      <c r="CQ30" s="341">
        <v>0</v>
      </c>
      <c r="CR30" s="341">
        <v>0</v>
      </c>
      <c r="CS30" s="341">
        <v>0</v>
      </c>
      <c r="CT30" s="341">
        <v>0</v>
      </c>
      <c r="CU30" s="341">
        <v>0</v>
      </c>
      <c r="CV30" s="341">
        <v>0</v>
      </c>
      <c r="CW30" s="341">
        <v>0</v>
      </c>
      <c r="CX30" s="341"/>
      <c r="CY30" s="341"/>
    </row>
    <row r="31" spans="1:103" x14ac:dyDescent="0.2">
      <c r="B31" s="91" t="s">
        <v>441</v>
      </c>
      <c r="C31" s="90"/>
      <c r="D31" s="341">
        <v>0</v>
      </c>
      <c r="E31" s="341">
        <v>0</v>
      </c>
      <c r="F31" s="341">
        <v>0</v>
      </c>
      <c r="G31" s="341">
        <v>0</v>
      </c>
      <c r="H31" s="341">
        <v>0</v>
      </c>
      <c r="I31" s="341">
        <v>0</v>
      </c>
      <c r="J31" s="341">
        <v>0</v>
      </c>
      <c r="K31" s="341">
        <v>0</v>
      </c>
      <c r="L31" s="341">
        <v>0</v>
      </c>
      <c r="M31" s="341">
        <v>0</v>
      </c>
      <c r="N31" s="341">
        <v>0</v>
      </c>
      <c r="O31" s="341">
        <v>0</v>
      </c>
      <c r="P31" s="341">
        <v>0</v>
      </c>
      <c r="Q31" s="341">
        <v>0</v>
      </c>
      <c r="R31" s="341">
        <v>0</v>
      </c>
      <c r="S31" s="341">
        <v>0</v>
      </c>
      <c r="T31" s="341">
        <v>0</v>
      </c>
      <c r="U31" s="341">
        <v>0</v>
      </c>
      <c r="V31" s="341">
        <v>0</v>
      </c>
      <c r="W31" s="341">
        <v>0</v>
      </c>
      <c r="X31" s="341">
        <v>0</v>
      </c>
      <c r="Y31" s="341">
        <v>0</v>
      </c>
      <c r="Z31" s="341">
        <v>0</v>
      </c>
      <c r="AA31" s="341">
        <v>0</v>
      </c>
      <c r="AB31" s="341">
        <v>0</v>
      </c>
      <c r="AC31" s="341">
        <v>0</v>
      </c>
      <c r="AD31" s="341">
        <v>0</v>
      </c>
      <c r="AE31" s="341">
        <v>0</v>
      </c>
      <c r="AF31" s="341">
        <v>0</v>
      </c>
      <c r="AG31" s="341">
        <v>0</v>
      </c>
      <c r="AH31" s="341">
        <v>0</v>
      </c>
      <c r="AI31" s="341">
        <v>0</v>
      </c>
      <c r="AJ31" s="341">
        <v>0</v>
      </c>
      <c r="AK31" s="341">
        <v>0</v>
      </c>
      <c r="AL31" s="341">
        <v>0</v>
      </c>
      <c r="AM31" s="341">
        <v>0</v>
      </c>
      <c r="AN31" s="341">
        <v>0</v>
      </c>
      <c r="AO31" s="341">
        <v>0</v>
      </c>
      <c r="AP31" s="341">
        <v>0</v>
      </c>
      <c r="AQ31" s="341">
        <v>0</v>
      </c>
      <c r="AR31" s="341">
        <v>0</v>
      </c>
      <c r="AS31" s="341">
        <v>0</v>
      </c>
      <c r="AT31" s="341">
        <v>0</v>
      </c>
      <c r="AU31" s="341">
        <v>0</v>
      </c>
      <c r="AV31" s="341">
        <v>0</v>
      </c>
      <c r="AW31" s="341">
        <v>0</v>
      </c>
      <c r="AX31" s="341">
        <v>0</v>
      </c>
      <c r="AY31" s="341">
        <v>0</v>
      </c>
      <c r="AZ31" s="341">
        <v>0</v>
      </c>
      <c r="BA31" s="341">
        <v>0</v>
      </c>
      <c r="BB31" s="341">
        <v>0</v>
      </c>
      <c r="BC31" s="341">
        <v>0</v>
      </c>
      <c r="BD31" s="341">
        <v>0</v>
      </c>
      <c r="BE31" s="341">
        <v>0</v>
      </c>
      <c r="BF31" s="341">
        <v>0</v>
      </c>
      <c r="BG31" s="341">
        <v>0</v>
      </c>
      <c r="BH31" s="341">
        <v>0</v>
      </c>
      <c r="BI31" s="341">
        <v>0</v>
      </c>
      <c r="BJ31" s="341">
        <v>0</v>
      </c>
      <c r="BK31" s="341">
        <v>0</v>
      </c>
      <c r="BL31" s="341">
        <v>0</v>
      </c>
      <c r="BM31" s="341">
        <v>0</v>
      </c>
      <c r="BN31" s="341">
        <v>0</v>
      </c>
      <c r="BO31" s="341">
        <v>0</v>
      </c>
      <c r="BP31" s="341">
        <v>0</v>
      </c>
      <c r="BQ31" s="341">
        <v>0</v>
      </c>
      <c r="BR31" s="341">
        <v>0</v>
      </c>
      <c r="BS31" s="341">
        <v>0</v>
      </c>
      <c r="BT31" s="341">
        <v>0</v>
      </c>
      <c r="BU31" s="341">
        <v>0</v>
      </c>
      <c r="BV31" s="341">
        <v>0</v>
      </c>
      <c r="BW31" s="341">
        <v>0</v>
      </c>
      <c r="BX31" s="341">
        <v>0</v>
      </c>
      <c r="BY31" s="341">
        <v>0</v>
      </c>
      <c r="BZ31" s="341">
        <v>0</v>
      </c>
      <c r="CA31" s="341">
        <v>0</v>
      </c>
      <c r="CB31" s="341">
        <v>0</v>
      </c>
      <c r="CC31" s="341">
        <v>0</v>
      </c>
      <c r="CD31" s="341">
        <v>0</v>
      </c>
      <c r="CE31" s="341">
        <v>0</v>
      </c>
      <c r="CF31" s="341">
        <v>0</v>
      </c>
      <c r="CG31" s="341">
        <v>0</v>
      </c>
      <c r="CH31" s="341">
        <v>0</v>
      </c>
      <c r="CI31" s="341">
        <v>0</v>
      </c>
      <c r="CJ31" s="341">
        <v>0</v>
      </c>
      <c r="CK31" s="341">
        <v>0</v>
      </c>
      <c r="CL31" s="341">
        <v>0</v>
      </c>
      <c r="CM31" s="341">
        <v>0</v>
      </c>
      <c r="CN31" s="341">
        <v>0</v>
      </c>
      <c r="CO31" s="341">
        <v>0</v>
      </c>
      <c r="CP31" s="341">
        <v>0</v>
      </c>
      <c r="CQ31" s="341">
        <v>0</v>
      </c>
      <c r="CR31" s="341">
        <v>0</v>
      </c>
      <c r="CS31" s="530">
        <f>-'2019 GRC - SCH 40 Re-class'!$D$18</f>
        <v>-3215737.1916225962</v>
      </c>
      <c r="CT31" s="341">
        <v>0</v>
      </c>
      <c r="CU31" s="341">
        <v>0</v>
      </c>
      <c r="CV31" s="341">
        <v>0</v>
      </c>
      <c r="CW31" s="341">
        <v>0</v>
      </c>
      <c r="CX31" s="341"/>
      <c r="CY31" s="341"/>
    </row>
    <row r="32" spans="1:103" x14ac:dyDescent="0.2">
      <c r="B32" s="91" t="s">
        <v>347</v>
      </c>
      <c r="C32" s="90"/>
      <c r="D32" s="341">
        <v>0</v>
      </c>
      <c r="E32" s="341">
        <v>0</v>
      </c>
      <c r="F32" s="341">
        <v>0</v>
      </c>
      <c r="G32" s="341">
        <v>0</v>
      </c>
      <c r="H32" s="341">
        <v>0</v>
      </c>
      <c r="I32" s="341">
        <v>0</v>
      </c>
      <c r="J32" s="341">
        <v>0</v>
      </c>
      <c r="K32" s="341">
        <v>0</v>
      </c>
      <c r="L32" s="341">
        <v>0</v>
      </c>
      <c r="M32" s="341">
        <v>0</v>
      </c>
      <c r="N32" s="341">
        <v>0</v>
      </c>
      <c r="O32" s="341">
        <v>0</v>
      </c>
      <c r="P32" s="341">
        <v>0</v>
      </c>
      <c r="Q32" s="341">
        <v>0</v>
      </c>
      <c r="R32" s="341">
        <v>0</v>
      </c>
      <c r="S32" s="341">
        <v>0</v>
      </c>
      <c r="T32" s="341">
        <v>0</v>
      </c>
      <c r="U32" s="341">
        <v>0</v>
      </c>
      <c r="V32" s="341">
        <v>0</v>
      </c>
      <c r="W32" s="341">
        <v>0</v>
      </c>
      <c r="X32" s="341">
        <v>0</v>
      </c>
      <c r="Y32" s="341">
        <v>0</v>
      </c>
      <c r="Z32" s="341">
        <v>0</v>
      </c>
      <c r="AA32" s="341">
        <v>0</v>
      </c>
      <c r="AB32" s="341">
        <v>0</v>
      </c>
      <c r="AC32" s="341">
        <v>0</v>
      </c>
      <c r="AD32" s="341">
        <v>0</v>
      </c>
      <c r="AE32" s="341">
        <v>0</v>
      </c>
      <c r="AF32" s="341">
        <v>0</v>
      </c>
      <c r="AG32" s="341">
        <v>0</v>
      </c>
      <c r="AH32" s="341">
        <v>0</v>
      </c>
      <c r="AI32" s="341">
        <v>0</v>
      </c>
      <c r="AJ32" s="341">
        <v>0</v>
      </c>
      <c r="AK32" s="341">
        <v>0</v>
      </c>
      <c r="AL32" s="341">
        <v>0</v>
      </c>
      <c r="AM32" s="341">
        <v>0</v>
      </c>
      <c r="AN32" s="341">
        <v>0</v>
      </c>
      <c r="AO32" s="341">
        <v>0</v>
      </c>
      <c r="AP32" s="341">
        <v>0</v>
      </c>
      <c r="AQ32" s="341">
        <v>0</v>
      </c>
      <c r="AR32" s="341">
        <v>0</v>
      </c>
      <c r="AS32" s="341">
        <v>0</v>
      </c>
      <c r="AT32" s="341">
        <v>0</v>
      </c>
      <c r="AU32" s="341">
        <v>0</v>
      </c>
      <c r="AV32" s="341">
        <v>0</v>
      </c>
      <c r="AW32" s="341">
        <v>0</v>
      </c>
      <c r="AX32" s="341">
        <v>0</v>
      </c>
      <c r="AY32" s="341">
        <v>0</v>
      </c>
      <c r="AZ32" s="341">
        <v>0</v>
      </c>
      <c r="BA32" s="341">
        <v>0</v>
      </c>
      <c r="BB32" s="341">
        <v>0</v>
      </c>
      <c r="BC32" s="341">
        <v>0</v>
      </c>
      <c r="BD32" s="341">
        <v>0</v>
      </c>
      <c r="BE32" s="341">
        <v>0</v>
      </c>
      <c r="BF32" s="341">
        <v>0</v>
      </c>
      <c r="BG32" s="341">
        <v>0</v>
      </c>
      <c r="BH32" s="341">
        <v>0</v>
      </c>
      <c r="BI32" s="341">
        <v>0</v>
      </c>
      <c r="BJ32" s="341">
        <v>0</v>
      </c>
      <c r="BK32" s="341">
        <v>0</v>
      </c>
      <c r="BL32" s="341">
        <v>0</v>
      </c>
      <c r="BM32" s="341">
        <v>0</v>
      </c>
      <c r="BN32" s="341">
        <v>0</v>
      </c>
      <c r="BO32" s="341">
        <v>0</v>
      </c>
      <c r="BP32" s="341">
        <v>0</v>
      </c>
      <c r="BQ32" s="341">
        <v>0</v>
      </c>
      <c r="BR32" s="341">
        <v>0</v>
      </c>
      <c r="BS32" s="341">
        <v>0</v>
      </c>
      <c r="BT32" s="341">
        <v>0</v>
      </c>
      <c r="BU32" s="341">
        <v>0</v>
      </c>
      <c r="BV32" s="341">
        <v>0</v>
      </c>
      <c r="BW32" s="341">
        <v>0</v>
      </c>
      <c r="BX32" s="341">
        <v>0</v>
      </c>
      <c r="BY32" s="341">
        <v>0</v>
      </c>
      <c r="BZ32" s="341">
        <v>0</v>
      </c>
      <c r="CA32" s="341">
        <v>0</v>
      </c>
      <c r="CB32" s="341">
        <v>0</v>
      </c>
      <c r="CC32" s="341">
        <v>0</v>
      </c>
      <c r="CD32" s="341">
        <v>0</v>
      </c>
      <c r="CE32" s="341">
        <v>0</v>
      </c>
      <c r="CF32" s="341">
        <v>0</v>
      </c>
      <c r="CG32" s="341">
        <v>0</v>
      </c>
      <c r="CH32" s="341">
        <v>0</v>
      </c>
      <c r="CI32" s="341">
        <v>0</v>
      </c>
      <c r="CJ32" s="341">
        <v>0</v>
      </c>
      <c r="CK32" s="341">
        <v>0</v>
      </c>
      <c r="CL32" s="341">
        <v>0</v>
      </c>
      <c r="CM32" s="341">
        <v>109.22</v>
      </c>
      <c r="CN32" s="341">
        <v>0</v>
      </c>
      <c r="CO32" s="341">
        <v>0</v>
      </c>
      <c r="CP32" s="341">
        <v>0</v>
      </c>
      <c r="CQ32" s="341">
        <v>0</v>
      </c>
      <c r="CR32" s="341">
        <v>0</v>
      </c>
      <c r="CS32" s="341">
        <v>0</v>
      </c>
      <c r="CT32" s="341">
        <v>0</v>
      </c>
      <c r="CU32" s="341">
        <v>0</v>
      </c>
      <c r="CV32" s="341">
        <v>0</v>
      </c>
      <c r="CW32" s="341">
        <v>0</v>
      </c>
      <c r="CX32" s="341"/>
      <c r="CY32" s="341"/>
    </row>
    <row r="33" spans="1:103" x14ac:dyDescent="0.2">
      <c r="B33" s="91" t="s">
        <v>229</v>
      </c>
      <c r="D33" s="342">
        <v>0</v>
      </c>
      <c r="E33" s="342">
        <v>0</v>
      </c>
      <c r="F33" s="342">
        <v>0</v>
      </c>
      <c r="G33" s="342">
        <v>0</v>
      </c>
      <c r="H33" s="342">
        <v>0</v>
      </c>
      <c r="I33" s="342">
        <v>0</v>
      </c>
      <c r="J33" s="342">
        <v>0</v>
      </c>
      <c r="K33" s="342">
        <v>0</v>
      </c>
      <c r="L33" s="342">
        <v>0</v>
      </c>
      <c r="M33" s="342">
        <v>0</v>
      </c>
      <c r="N33" s="342">
        <v>0</v>
      </c>
      <c r="O33" s="342">
        <v>0</v>
      </c>
      <c r="P33" s="342">
        <v>0</v>
      </c>
      <c r="Q33" s="342">
        <v>0</v>
      </c>
      <c r="R33" s="342">
        <v>0</v>
      </c>
      <c r="S33" s="342">
        <v>0</v>
      </c>
      <c r="T33" s="342">
        <v>0</v>
      </c>
      <c r="U33" s="342">
        <v>0</v>
      </c>
      <c r="V33" s="342">
        <v>0</v>
      </c>
      <c r="W33" s="342">
        <v>0</v>
      </c>
      <c r="X33" s="342">
        <v>0</v>
      </c>
      <c r="Y33" s="342">
        <v>0</v>
      </c>
      <c r="Z33" s="342">
        <v>0</v>
      </c>
      <c r="AA33" s="342">
        <v>0</v>
      </c>
      <c r="AB33" s="342">
        <v>0</v>
      </c>
      <c r="AC33" s="342">
        <v>0</v>
      </c>
      <c r="AD33" s="342">
        <v>0</v>
      </c>
      <c r="AE33" s="342">
        <v>0</v>
      </c>
      <c r="AF33" s="342">
        <v>0</v>
      </c>
      <c r="AG33" s="342">
        <v>0</v>
      </c>
      <c r="AH33" s="342">
        <v>0</v>
      </c>
      <c r="AI33" s="342">
        <v>0</v>
      </c>
      <c r="AJ33" s="342">
        <v>0</v>
      </c>
      <c r="AK33" s="342">
        <v>0</v>
      </c>
      <c r="AL33" s="342">
        <v>0</v>
      </c>
      <c r="AM33" s="342">
        <v>0</v>
      </c>
      <c r="AN33" s="342">
        <v>0</v>
      </c>
      <c r="AO33" s="342">
        <v>0</v>
      </c>
      <c r="AP33" s="342">
        <v>0</v>
      </c>
      <c r="AQ33" s="342">
        <v>0</v>
      </c>
      <c r="AR33" s="342">
        <v>0</v>
      </c>
      <c r="AS33" s="342">
        <v>0</v>
      </c>
      <c r="AT33" s="342">
        <v>0</v>
      </c>
      <c r="AU33" s="342">
        <v>0</v>
      </c>
      <c r="AV33" s="342">
        <v>0</v>
      </c>
      <c r="AW33" s="342">
        <v>0</v>
      </c>
      <c r="AX33" s="342">
        <v>0</v>
      </c>
      <c r="AY33" s="342">
        <v>0</v>
      </c>
      <c r="AZ33" s="342">
        <v>0</v>
      </c>
      <c r="BA33" s="342">
        <v>0</v>
      </c>
      <c r="BB33" s="342">
        <v>0</v>
      </c>
      <c r="BC33" s="342">
        <v>0</v>
      </c>
      <c r="BD33" s="342">
        <v>0</v>
      </c>
      <c r="BE33" s="342">
        <v>0</v>
      </c>
      <c r="BF33" s="342">
        <v>0</v>
      </c>
      <c r="BG33" s="342">
        <v>0</v>
      </c>
      <c r="BH33" s="342">
        <v>0</v>
      </c>
      <c r="BI33" s="342">
        <v>0</v>
      </c>
      <c r="BJ33" s="342">
        <v>0</v>
      </c>
      <c r="BK33" s="341">
        <v>-154152.79999999999</v>
      </c>
      <c r="BL33" s="341">
        <v>-330857.40000000002</v>
      </c>
      <c r="BM33" s="341">
        <v>-296469.18</v>
      </c>
      <c r="BN33" s="341">
        <v>-310760.78999999998</v>
      </c>
      <c r="BO33" s="341">
        <v>-268311.46000000002</v>
      </c>
      <c r="BP33" s="341">
        <v>-258777.98</v>
      </c>
      <c r="BQ33" s="341">
        <v>-251148.79999999999</v>
      </c>
      <c r="BR33" s="341">
        <v>-282422.45</v>
      </c>
      <c r="BS33" s="341">
        <v>-279652.26</v>
      </c>
      <c r="BT33" s="341">
        <v>-244833.09</v>
      </c>
      <c r="BU33" s="341">
        <v>-268942.90000000002</v>
      </c>
      <c r="BV33" s="341">
        <v>-286484.84000000003</v>
      </c>
      <c r="BW33" s="341">
        <v>-307228.05</v>
      </c>
      <c r="BX33" s="341">
        <v>-319625.27</v>
      </c>
      <c r="BY33" s="341">
        <v>-296683.77</v>
      </c>
      <c r="BZ33" s="341">
        <v>-320207.78999999998</v>
      </c>
      <c r="CA33" s="341">
        <v>-270939.61</v>
      </c>
      <c r="CB33" s="341">
        <v>-418756.94</v>
      </c>
      <c r="CC33" s="341">
        <v>-407269.15</v>
      </c>
      <c r="CD33" s="341">
        <v>-368437.65</v>
      </c>
      <c r="CE33" s="341">
        <v>-411640.76</v>
      </c>
      <c r="CF33" s="341">
        <v>-388226.7</v>
      </c>
      <c r="CG33" s="341">
        <v>-435090.27</v>
      </c>
      <c r="CH33" s="341">
        <v>-405197.23</v>
      </c>
      <c r="CI33" s="341">
        <v>-492582.14</v>
      </c>
      <c r="CJ33" s="92">
        <f>-'Schedule 8&amp;24'!C48</f>
        <v>-541510.31999999995</v>
      </c>
      <c r="CK33" s="92">
        <f>-'Schedule 8&amp;24'!D48</f>
        <v>-386980.96</v>
      </c>
      <c r="CL33" s="92">
        <f>-'Schedule 8&amp;24'!E48</f>
        <v>-430680.98</v>
      </c>
      <c r="CM33" s="92">
        <f>-'Schedule 8&amp;24'!F48</f>
        <v>-296892.87</v>
      </c>
      <c r="CN33" s="92">
        <f>-'Schedule 8&amp;24'!G48</f>
        <v>-254990.72</v>
      </c>
      <c r="CO33" s="92">
        <f>-'Schedule 8&amp;24'!H48</f>
        <v>-270729.24</v>
      </c>
      <c r="CP33" s="92">
        <f>-'Schedule 8&amp;24'!I48</f>
        <v>-298968.86</v>
      </c>
      <c r="CQ33" s="92">
        <f>-'Schedule 8&amp;24'!J48</f>
        <v>-303748.68</v>
      </c>
      <c r="CR33" s="92">
        <f>-'Schedule 8&amp;24'!K48</f>
        <v>-283675.46999999997</v>
      </c>
      <c r="CS33" s="92">
        <f>-('Schedule 8&amp;24'!L48+'Schedule 8&amp;24'!M48)</f>
        <v>-299823.18</v>
      </c>
      <c r="CT33" s="92">
        <f>-'Schedule 8&amp;24'!N48</f>
        <v>-325848.93</v>
      </c>
      <c r="CU33" s="92">
        <f>-('Schedule 8&amp;24'!O48+'Schedule 8&amp;24'!P48)</f>
        <v>-355407.57999999996</v>
      </c>
      <c r="CV33" s="92">
        <f>-'Schedule 8&amp;24'!Q48</f>
        <v>29954.84</v>
      </c>
      <c r="CW33" s="92">
        <f>-'Schedule 8&amp;24'!R48</f>
        <v>-23652.38</v>
      </c>
      <c r="CX33" s="92">
        <f>-'Amort Estimate'!D21</f>
        <v>0</v>
      </c>
      <c r="CY33" s="92">
        <f>-'Amort Estimate'!E21</f>
        <v>0</v>
      </c>
    </row>
    <row r="34" spans="1:103" x14ac:dyDescent="0.2">
      <c r="B34" s="337" t="s">
        <v>230</v>
      </c>
      <c r="D34" s="93">
        <f t="shared" ref="D34:AI34" si="25">SUM(D29:D33)</f>
        <v>0</v>
      </c>
      <c r="E34" s="93">
        <f t="shared" si="25"/>
        <v>0</v>
      </c>
      <c r="F34" s="93">
        <f t="shared" si="25"/>
        <v>0</v>
      </c>
      <c r="G34" s="93">
        <f t="shared" si="25"/>
        <v>0</v>
      </c>
      <c r="H34" s="93">
        <f t="shared" si="25"/>
        <v>0</v>
      </c>
      <c r="I34" s="93">
        <f t="shared" si="25"/>
        <v>0</v>
      </c>
      <c r="J34" s="93">
        <f t="shared" si="25"/>
        <v>0</v>
      </c>
      <c r="K34" s="93">
        <f t="shared" si="25"/>
        <v>0</v>
      </c>
      <c r="L34" s="93">
        <f t="shared" si="25"/>
        <v>0</v>
      </c>
      <c r="M34" s="93">
        <f t="shared" si="25"/>
        <v>0</v>
      </c>
      <c r="N34" s="93">
        <f t="shared" si="25"/>
        <v>0</v>
      </c>
      <c r="O34" s="93">
        <f t="shared" si="25"/>
        <v>0</v>
      </c>
      <c r="P34" s="93">
        <f t="shared" si="25"/>
        <v>0</v>
      </c>
      <c r="Q34" s="93">
        <f t="shared" si="25"/>
        <v>0</v>
      </c>
      <c r="R34" s="93">
        <f t="shared" si="25"/>
        <v>0</v>
      </c>
      <c r="S34" s="93">
        <f t="shared" si="25"/>
        <v>0</v>
      </c>
      <c r="T34" s="93">
        <f t="shared" si="25"/>
        <v>0</v>
      </c>
      <c r="U34" s="93">
        <f t="shared" si="25"/>
        <v>0</v>
      </c>
      <c r="V34" s="93">
        <f t="shared" si="25"/>
        <v>0</v>
      </c>
      <c r="W34" s="93">
        <f t="shared" si="25"/>
        <v>0</v>
      </c>
      <c r="X34" s="93">
        <f t="shared" si="25"/>
        <v>0</v>
      </c>
      <c r="Y34" s="93">
        <f t="shared" si="25"/>
        <v>0</v>
      </c>
      <c r="Z34" s="93">
        <f t="shared" si="25"/>
        <v>0</v>
      </c>
      <c r="AA34" s="93">
        <f t="shared" si="25"/>
        <v>0</v>
      </c>
      <c r="AB34" s="93">
        <f t="shared" si="25"/>
        <v>0</v>
      </c>
      <c r="AC34" s="93">
        <f t="shared" si="25"/>
        <v>0</v>
      </c>
      <c r="AD34" s="93">
        <f t="shared" si="25"/>
        <v>0</v>
      </c>
      <c r="AE34" s="93">
        <f t="shared" si="25"/>
        <v>0</v>
      </c>
      <c r="AF34" s="93">
        <f t="shared" si="25"/>
        <v>0</v>
      </c>
      <c r="AG34" s="93">
        <f t="shared" si="25"/>
        <v>0</v>
      </c>
      <c r="AH34" s="93">
        <f t="shared" si="25"/>
        <v>0</v>
      </c>
      <c r="AI34" s="93">
        <f t="shared" si="25"/>
        <v>0</v>
      </c>
      <c r="AJ34" s="93">
        <f t="shared" ref="AJ34:BO34" si="26">SUM(AJ29:AJ33)</f>
        <v>0</v>
      </c>
      <c r="AK34" s="93">
        <f t="shared" si="26"/>
        <v>0</v>
      </c>
      <c r="AL34" s="93">
        <f t="shared" si="26"/>
        <v>0</v>
      </c>
      <c r="AM34" s="93">
        <f t="shared" si="26"/>
        <v>0</v>
      </c>
      <c r="AN34" s="93">
        <f t="shared" si="26"/>
        <v>0</v>
      </c>
      <c r="AO34" s="93">
        <f t="shared" si="26"/>
        <v>0</v>
      </c>
      <c r="AP34" s="93">
        <f t="shared" si="26"/>
        <v>0</v>
      </c>
      <c r="AQ34" s="93">
        <f t="shared" si="26"/>
        <v>0</v>
      </c>
      <c r="AR34" s="93">
        <f t="shared" si="26"/>
        <v>0</v>
      </c>
      <c r="AS34" s="93">
        <f t="shared" si="26"/>
        <v>0</v>
      </c>
      <c r="AT34" s="93">
        <f t="shared" si="26"/>
        <v>0</v>
      </c>
      <c r="AU34" s="93">
        <f t="shared" si="26"/>
        <v>0</v>
      </c>
      <c r="AV34" s="93">
        <f t="shared" si="26"/>
        <v>0</v>
      </c>
      <c r="AW34" s="93">
        <f t="shared" si="26"/>
        <v>0</v>
      </c>
      <c r="AX34" s="93">
        <f t="shared" si="26"/>
        <v>0</v>
      </c>
      <c r="AY34" s="93">
        <f t="shared" si="26"/>
        <v>0</v>
      </c>
      <c r="AZ34" s="93">
        <f t="shared" si="26"/>
        <v>0</v>
      </c>
      <c r="BA34" s="93">
        <f t="shared" si="26"/>
        <v>0</v>
      </c>
      <c r="BB34" s="93">
        <f t="shared" si="26"/>
        <v>0</v>
      </c>
      <c r="BC34" s="93">
        <f t="shared" si="26"/>
        <v>0</v>
      </c>
      <c r="BD34" s="93">
        <f t="shared" si="26"/>
        <v>0</v>
      </c>
      <c r="BE34" s="93">
        <f t="shared" si="26"/>
        <v>0</v>
      </c>
      <c r="BF34" s="93">
        <f t="shared" si="26"/>
        <v>0</v>
      </c>
      <c r="BG34" s="93">
        <f t="shared" si="26"/>
        <v>0</v>
      </c>
      <c r="BH34" s="93">
        <f t="shared" si="26"/>
        <v>0</v>
      </c>
      <c r="BI34" s="93">
        <f t="shared" si="26"/>
        <v>0</v>
      </c>
      <c r="BJ34" s="93">
        <f t="shared" si="26"/>
        <v>0</v>
      </c>
      <c r="BK34" s="93">
        <f t="shared" si="26"/>
        <v>-154152.79999999999</v>
      </c>
      <c r="BL34" s="93">
        <f t="shared" si="26"/>
        <v>1298794.1506709997</v>
      </c>
      <c r="BM34" s="93">
        <f t="shared" si="26"/>
        <v>-296469.18</v>
      </c>
      <c r="BN34" s="93">
        <f t="shared" si="26"/>
        <v>-310760.78999999998</v>
      </c>
      <c r="BO34" s="93">
        <f t="shared" si="26"/>
        <v>-268311.46000000002</v>
      </c>
      <c r="BP34" s="93">
        <f t="shared" ref="BP34:CU34" si="27">SUM(BP29:BP33)</f>
        <v>3276815.7609515991</v>
      </c>
      <c r="BQ34" s="93">
        <f t="shared" si="27"/>
        <v>-251148.79999999999</v>
      </c>
      <c r="BR34" s="93">
        <f t="shared" si="27"/>
        <v>-282422.45</v>
      </c>
      <c r="BS34" s="93">
        <f t="shared" si="27"/>
        <v>-279652.26</v>
      </c>
      <c r="BT34" s="93">
        <f t="shared" si="27"/>
        <v>-244833.09</v>
      </c>
      <c r="BU34" s="93">
        <f t="shared" si="27"/>
        <v>-268942.90000000002</v>
      </c>
      <c r="BV34" s="93">
        <f t="shared" si="27"/>
        <v>-286484.84000000003</v>
      </c>
      <c r="BW34" s="93">
        <f t="shared" si="27"/>
        <v>-307228.05</v>
      </c>
      <c r="BX34" s="93">
        <f t="shared" si="27"/>
        <v>-319625.27</v>
      </c>
      <c r="BY34" s="93">
        <f t="shared" si="27"/>
        <v>-296683.77</v>
      </c>
      <c r="BZ34" s="93">
        <f t="shared" si="27"/>
        <v>-320207.78999999998</v>
      </c>
      <c r="CA34" s="93">
        <f t="shared" si="27"/>
        <v>-270939.61</v>
      </c>
      <c r="CB34" s="93">
        <f t="shared" si="27"/>
        <v>5087637.5299999993</v>
      </c>
      <c r="CC34" s="93">
        <f t="shared" si="27"/>
        <v>-407269.15</v>
      </c>
      <c r="CD34" s="93">
        <f t="shared" si="27"/>
        <v>-368437.65</v>
      </c>
      <c r="CE34" s="93">
        <f t="shared" si="27"/>
        <v>-411640.76</v>
      </c>
      <c r="CF34" s="93">
        <f t="shared" si="27"/>
        <v>-388226.7</v>
      </c>
      <c r="CG34" s="93">
        <f t="shared" si="27"/>
        <v>-435090.27</v>
      </c>
      <c r="CH34" s="93">
        <f t="shared" si="27"/>
        <v>-405197.23</v>
      </c>
      <c r="CI34" s="93">
        <f t="shared" si="27"/>
        <v>-492582.14</v>
      </c>
      <c r="CJ34" s="93">
        <f t="shared" si="27"/>
        <v>-541510.31999999995</v>
      </c>
      <c r="CK34" s="93">
        <f t="shared" si="27"/>
        <v>-386980.96</v>
      </c>
      <c r="CL34" s="93">
        <f t="shared" si="27"/>
        <v>-430680.98</v>
      </c>
      <c r="CM34" s="93">
        <f t="shared" si="27"/>
        <v>-296783.65000000002</v>
      </c>
      <c r="CN34" s="93">
        <f t="shared" si="27"/>
        <v>3148199.399999999</v>
      </c>
      <c r="CO34" s="93">
        <f t="shared" si="27"/>
        <v>-270729.24</v>
      </c>
      <c r="CP34" s="93">
        <f t="shared" si="27"/>
        <v>-298968.86</v>
      </c>
      <c r="CQ34" s="93">
        <f t="shared" si="27"/>
        <v>-303748.68</v>
      </c>
      <c r="CR34" s="93">
        <f t="shared" si="27"/>
        <v>-283675.46999999997</v>
      </c>
      <c r="CS34" s="93">
        <f t="shared" si="27"/>
        <v>-3515560.3716225964</v>
      </c>
      <c r="CT34" s="93">
        <f t="shared" si="27"/>
        <v>-325848.93</v>
      </c>
      <c r="CU34" s="93">
        <f t="shared" si="27"/>
        <v>-355407.57999999996</v>
      </c>
      <c r="CV34" s="93">
        <f t="shared" ref="CV34:CY34" si="28">SUM(CV29:CV33)</f>
        <v>29954.84</v>
      </c>
      <c r="CW34" s="93">
        <f t="shared" si="28"/>
        <v>-23652.38</v>
      </c>
      <c r="CX34" s="93">
        <f t="shared" si="28"/>
        <v>0</v>
      </c>
      <c r="CY34" s="93">
        <f t="shared" si="28"/>
        <v>0</v>
      </c>
    </row>
    <row r="35" spans="1:103" x14ac:dyDescent="0.2">
      <c r="B35" s="337" t="s">
        <v>231</v>
      </c>
      <c r="D35" s="339">
        <f t="shared" ref="D35:AI35" si="29">D28+D34</f>
        <v>0</v>
      </c>
      <c r="E35" s="339">
        <f t="shared" si="29"/>
        <v>0</v>
      </c>
      <c r="F35" s="339">
        <f t="shared" si="29"/>
        <v>0</v>
      </c>
      <c r="G35" s="339">
        <f t="shared" si="29"/>
        <v>0</v>
      </c>
      <c r="H35" s="339">
        <f t="shared" si="29"/>
        <v>0</v>
      </c>
      <c r="I35" s="339">
        <f t="shared" si="29"/>
        <v>0</v>
      </c>
      <c r="J35" s="339">
        <f t="shared" si="29"/>
        <v>0</v>
      </c>
      <c r="K35" s="339">
        <f t="shared" si="29"/>
        <v>0</v>
      </c>
      <c r="L35" s="339">
        <f t="shared" si="29"/>
        <v>0</v>
      </c>
      <c r="M35" s="339">
        <f t="shared" si="29"/>
        <v>0</v>
      </c>
      <c r="N35" s="339">
        <f t="shared" si="29"/>
        <v>0</v>
      </c>
      <c r="O35" s="339">
        <f t="shared" si="29"/>
        <v>0</v>
      </c>
      <c r="P35" s="339">
        <f t="shared" si="29"/>
        <v>0</v>
      </c>
      <c r="Q35" s="339">
        <f t="shared" si="29"/>
        <v>0</v>
      </c>
      <c r="R35" s="339">
        <f t="shared" si="29"/>
        <v>0</v>
      </c>
      <c r="S35" s="339">
        <f t="shared" si="29"/>
        <v>0</v>
      </c>
      <c r="T35" s="339">
        <f t="shared" si="29"/>
        <v>0</v>
      </c>
      <c r="U35" s="339">
        <f t="shared" si="29"/>
        <v>0</v>
      </c>
      <c r="V35" s="339">
        <f t="shared" si="29"/>
        <v>0</v>
      </c>
      <c r="W35" s="339">
        <f t="shared" si="29"/>
        <v>0</v>
      </c>
      <c r="X35" s="339">
        <f t="shared" si="29"/>
        <v>0</v>
      </c>
      <c r="Y35" s="339">
        <f t="shared" si="29"/>
        <v>0</v>
      </c>
      <c r="Z35" s="339">
        <f t="shared" si="29"/>
        <v>0</v>
      </c>
      <c r="AA35" s="339">
        <f t="shared" si="29"/>
        <v>0</v>
      </c>
      <c r="AB35" s="339">
        <f t="shared" si="29"/>
        <v>0</v>
      </c>
      <c r="AC35" s="339">
        <f t="shared" si="29"/>
        <v>0</v>
      </c>
      <c r="AD35" s="339">
        <f t="shared" si="29"/>
        <v>0</v>
      </c>
      <c r="AE35" s="339">
        <f t="shared" si="29"/>
        <v>0</v>
      </c>
      <c r="AF35" s="339">
        <f t="shared" si="29"/>
        <v>0</v>
      </c>
      <c r="AG35" s="339">
        <f t="shared" si="29"/>
        <v>0</v>
      </c>
      <c r="AH35" s="339">
        <f t="shared" si="29"/>
        <v>0</v>
      </c>
      <c r="AI35" s="339">
        <f t="shared" si="29"/>
        <v>0</v>
      </c>
      <c r="AJ35" s="339">
        <f t="shared" ref="AJ35:BO35" si="30">AJ28+AJ34</f>
        <v>0</v>
      </c>
      <c r="AK35" s="339">
        <f t="shared" si="30"/>
        <v>0</v>
      </c>
      <c r="AL35" s="339">
        <f t="shared" si="30"/>
        <v>0</v>
      </c>
      <c r="AM35" s="339">
        <f t="shared" si="30"/>
        <v>0</v>
      </c>
      <c r="AN35" s="339">
        <f t="shared" si="30"/>
        <v>0</v>
      </c>
      <c r="AO35" s="339">
        <f t="shared" si="30"/>
        <v>0</v>
      </c>
      <c r="AP35" s="339">
        <f t="shared" si="30"/>
        <v>0</v>
      </c>
      <c r="AQ35" s="339">
        <f t="shared" si="30"/>
        <v>0</v>
      </c>
      <c r="AR35" s="339">
        <f t="shared" si="30"/>
        <v>0</v>
      </c>
      <c r="AS35" s="339">
        <f t="shared" si="30"/>
        <v>0</v>
      </c>
      <c r="AT35" s="339">
        <f t="shared" si="30"/>
        <v>0</v>
      </c>
      <c r="AU35" s="339">
        <f t="shared" si="30"/>
        <v>0</v>
      </c>
      <c r="AV35" s="339">
        <f t="shared" si="30"/>
        <v>0</v>
      </c>
      <c r="AW35" s="339">
        <f t="shared" si="30"/>
        <v>0</v>
      </c>
      <c r="AX35" s="339">
        <f t="shared" si="30"/>
        <v>0</v>
      </c>
      <c r="AY35" s="339">
        <f t="shared" si="30"/>
        <v>0</v>
      </c>
      <c r="AZ35" s="339">
        <f t="shared" si="30"/>
        <v>0</v>
      </c>
      <c r="BA35" s="339">
        <f t="shared" si="30"/>
        <v>0</v>
      </c>
      <c r="BB35" s="339">
        <f t="shared" si="30"/>
        <v>0</v>
      </c>
      <c r="BC35" s="339">
        <f t="shared" si="30"/>
        <v>0</v>
      </c>
      <c r="BD35" s="339">
        <f t="shared" si="30"/>
        <v>0</v>
      </c>
      <c r="BE35" s="339">
        <f t="shared" si="30"/>
        <v>0</v>
      </c>
      <c r="BF35" s="339">
        <f t="shared" si="30"/>
        <v>0</v>
      </c>
      <c r="BG35" s="339">
        <f t="shared" si="30"/>
        <v>0</v>
      </c>
      <c r="BH35" s="339">
        <f t="shared" si="30"/>
        <v>0</v>
      </c>
      <c r="BI35" s="339">
        <f t="shared" si="30"/>
        <v>0</v>
      </c>
      <c r="BJ35" s="339">
        <f t="shared" si="30"/>
        <v>0</v>
      </c>
      <c r="BK35" s="339">
        <f t="shared" si="30"/>
        <v>-154152.79999999999</v>
      </c>
      <c r="BL35" s="339">
        <f t="shared" si="30"/>
        <v>1144641.3506709996</v>
      </c>
      <c r="BM35" s="339">
        <f t="shared" si="30"/>
        <v>848172.17067099968</v>
      </c>
      <c r="BN35" s="339">
        <f t="shared" si="30"/>
        <v>537411.38067099964</v>
      </c>
      <c r="BO35" s="339">
        <f t="shared" si="30"/>
        <v>269099.92067099962</v>
      </c>
      <c r="BP35" s="339">
        <f t="shared" ref="BP35:CU35" si="31">BP28+BP34</f>
        <v>3545915.6816225988</v>
      </c>
      <c r="BQ35" s="339">
        <f t="shared" si="31"/>
        <v>3294766.881622599</v>
      </c>
      <c r="BR35" s="339">
        <f t="shared" si="31"/>
        <v>3012344.4316225988</v>
      </c>
      <c r="BS35" s="339">
        <f t="shared" si="31"/>
        <v>2732692.1716225985</v>
      </c>
      <c r="BT35" s="339">
        <f t="shared" si="31"/>
        <v>2487859.0816225987</v>
      </c>
      <c r="BU35" s="339">
        <f t="shared" si="31"/>
        <v>2218916.1816225988</v>
      </c>
      <c r="BV35" s="339">
        <f t="shared" si="31"/>
        <v>1932431.3416225987</v>
      </c>
      <c r="BW35" s="339">
        <f t="shared" si="31"/>
        <v>1625203.2916225987</v>
      </c>
      <c r="BX35" s="339">
        <f t="shared" si="31"/>
        <v>1305578.0216225986</v>
      </c>
      <c r="BY35" s="339">
        <f t="shared" si="31"/>
        <v>1008894.2516225986</v>
      </c>
      <c r="BZ35" s="339">
        <f t="shared" si="31"/>
        <v>688686.46162259858</v>
      </c>
      <c r="CA35" s="339">
        <f t="shared" si="31"/>
        <v>417746.85162259859</v>
      </c>
      <c r="CB35" s="339">
        <f t="shared" si="31"/>
        <v>5505384.3816225976</v>
      </c>
      <c r="CC35" s="339">
        <f t="shared" si="31"/>
        <v>5098115.2316225972</v>
      </c>
      <c r="CD35" s="339">
        <f t="shared" si="31"/>
        <v>4729677.5816225968</v>
      </c>
      <c r="CE35" s="339">
        <f t="shared" si="31"/>
        <v>4318036.8216225971</v>
      </c>
      <c r="CF35" s="339">
        <f t="shared" si="31"/>
        <v>3929810.1216225969</v>
      </c>
      <c r="CG35" s="339">
        <f t="shared" si="31"/>
        <v>3494719.8516225968</v>
      </c>
      <c r="CH35" s="339">
        <f t="shared" si="31"/>
        <v>3089522.6216225969</v>
      </c>
      <c r="CI35" s="339">
        <f t="shared" si="31"/>
        <v>2596940.4816225967</v>
      </c>
      <c r="CJ35" s="339">
        <f t="shared" si="31"/>
        <v>2055430.1616225969</v>
      </c>
      <c r="CK35" s="339">
        <f t="shared" si="31"/>
        <v>1668449.2016225969</v>
      </c>
      <c r="CL35" s="339">
        <f t="shared" si="31"/>
        <v>1237768.221622597</v>
      </c>
      <c r="CM35" s="339">
        <f t="shared" si="31"/>
        <v>940984.57162259694</v>
      </c>
      <c r="CN35" s="339">
        <f t="shared" si="31"/>
        <v>4089183.971622596</v>
      </c>
      <c r="CO35" s="339">
        <f t="shared" si="31"/>
        <v>3818454.7316225963</v>
      </c>
      <c r="CP35" s="339">
        <f t="shared" si="31"/>
        <v>3519485.8716225964</v>
      </c>
      <c r="CQ35" s="339">
        <f t="shared" si="31"/>
        <v>3215737.1916225962</v>
      </c>
      <c r="CR35" s="339">
        <f t="shared" si="31"/>
        <v>2932061.7216225965</v>
      </c>
      <c r="CS35" s="339">
        <f t="shared" si="31"/>
        <v>-583498.64999999991</v>
      </c>
      <c r="CT35" s="339">
        <f t="shared" si="31"/>
        <v>-909347.57999999984</v>
      </c>
      <c r="CU35" s="339">
        <f t="shared" si="31"/>
        <v>-1264755.1599999997</v>
      </c>
      <c r="CV35" s="339">
        <f t="shared" ref="CV35:CY35" si="32">CV28+CV34</f>
        <v>-1234800.3199999996</v>
      </c>
      <c r="CW35" s="339">
        <f t="shared" si="32"/>
        <v>-1258452.6999999995</v>
      </c>
      <c r="CX35" s="339">
        <f t="shared" si="32"/>
        <v>-1258452.6999999995</v>
      </c>
      <c r="CY35" s="339">
        <f t="shared" si="32"/>
        <v>-1258452.6999999995</v>
      </c>
    </row>
    <row r="36" spans="1:103" x14ac:dyDescent="0.2">
      <c r="CF36" s="339"/>
      <c r="CG36" s="339"/>
      <c r="CH36" s="339"/>
      <c r="CI36" s="339"/>
      <c r="CJ36" s="339"/>
      <c r="CK36" s="339"/>
      <c r="CL36" s="339"/>
      <c r="CM36" s="339"/>
      <c r="CN36" s="339"/>
      <c r="CO36" s="339"/>
      <c r="CP36" s="339"/>
      <c r="CQ36" s="339"/>
      <c r="CR36" s="339"/>
      <c r="CS36" s="339"/>
      <c r="CT36" s="339"/>
      <c r="CU36" s="339"/>
      <c r="CV36" s="339"/>
      <c r="CW36" s="339"/>
      <c r="CX36" s="339"/>
      <c r="CY36" s="339"/>
    </row>
    <row r="37" spans="1:103" x14ac:dyDescent="0.2">
      <c r="A37" s="4" t="s">
        <v>234</v>
      </c>
      <c r="C37" s="90">
        <v>18237431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X37" s="338"/>
      <c r="CY37" s="339"/>
    </row>
    <row r="38" spans="1:103" x14ac:dyDescent="0.2">
      <c r="B38" s="337" t="s">
        <v>227</v>
      </c>
      <c r="C38" s="90">
        <v>25400831</v>
      </c>
      <c r="D38" s="339">
        <v>0</v>
      </c>
      <c r="E38" s="339">
        <f t="shared" ref="E38:AJ38" si="33">D45</f>
        <v>0</v>
      </c>
      <c r="F38" s="339">
        <f t="shared" si="33"/>
        <v>0</v>
      </c>
      <c r="G38" s="339">
        <f t="shared" si="33"/>
        <v>0</v>
      </c>
      <c r="H38" s="339">
        <f t="shared" si="33"/>
        <v>0</v>
      </c>
      <c r="I38" s="339">
        <f t="shared" si="33"/>
        <v>0</v>
      </c>
      <c r="J38" s="339">
        <f t="shared" si="33"/>
        <v>0</v>
      </c>
      <c r="K38" s="339">
        <f t="shared" si="33"/>
        <v>0</v>
      </c>
      <c r="L38" s="339">
        <f t="shared" si="33"/>
        <v>0</v>
      </c>
      <c r="M38" s="339">
        <f t="shared" si="33"/>
        <v>0</v>
      </c>
      <c r="N38" s="339">
        <f t="shared" si="33"/>
        <v>0</v>
      </c>
      <c r="O38" s="339">
        <f t="shared" si="33"/>
        <v>0</v>
      </c>
      <c r="P38" s="339">
        <f t="shared" si="33"/>
        <v>0</v>
      </c>
      <c r="Q38" s="339">
        <f t="shared" si="33"/>
        <v>0</v>
      </c>
      <c r="R38" s="339">
        <f t="shared" si="33"/>
        <v>0</v>
      </c>
      <c r="S38" s="339">
        <f t="shared" si="33"/>
        <v>0</v>
      </c>
      <c r="T38" s="339">
        <f t="shared" si="33"/>
        <v>0</v>
      </c>
      <c r="U38" s="339">
        <f t="shared" si="33"/>
        <v>0</v>
      </c>
      <c r="V38" s="339">
        <f t="shared" si="33"/>
        <v>0</v>
      </c>
      <c r="W38" s="339">
        <f t="shared" si="33"/>
        <v>0</v>
      </c>
      <c r="X38" s="339">
        <f t="shared" si="33"/>
        <v>0</v>
      </c>
      <c r="Y38" s="339">
        <f t="shared" si="33"/>
        <v>0</v>
      </c>
      <c r="Z38" s="339">
        <f t="shared" si="33"/>
        <v>0</v>
      </c>
      <c r="AA38" s="339">
        <f t="shared" si="33"/>
        <v>0</v>
      </c>
      <c r="AB38" s="339">
        <f t="shared" si="33"/>
        <v>0</v>
      </c>
      <c r="AC38" s="339">
        <f t="shared" si="33"/>
        <v>0</v>
      </c>
      <c r="AD38" s="339">
        <f t="shared" si="33"/>
        <v>0</v>
      </c>
      <c r="AE38" s="339">
        <f t="shared" si="33"/>
        <v>0</v>
      </c>
      <c r="AF38" s="339">
        <f t="shared" si="33"/>
        <v>0</v>
      </c>
      <c r="AG38" s="339">
        <f t="shared" si="33"/>
        <v>0</v>
      </c>
      <c r="AH38" s="339">
        <f t="shared" si="33"/>
        <v>0</v>
      </c>
      <c r="AI38" s="339">
        <f t="shared" si="33"/>
        <v>0</v>
      </c>
      <c r="AJ38" s="339">
        <f t="shared" si="33"/>
        <v>0</v>
      </c>
      <c r="AK38" s="339">
        <f t="shared" ref="AK38:BP38" si="34">AJ45</f>
        <v>0</v>
      </c>
      <c r="AL38" s="339">
        <f t="shared" si="34"/>
        <v>0</v>
      </c>
      <c r="AM38" s="339">
        <f t="shared" si="34"/>
        <v>0</v>
      </c>
      <c r="AN38" s="339">
        <f t="shared" si="34"/>
        <v>0</v>
      </c>
      <c r="AO38" s="339">
        <f t="shared" si="34"/>
        <v>0</v>
      </c>
      <c r="AP38" s="339">
        <f t="shared" si="34"/>
        <v>0</v>
      </c>
      <c r="AQ38" s="339">
        <f t="shared" si="34"/>
        <v>0</v>
      </c>
      <c r="AR38" s="339">
        <f t="shared" si="34"/>
        <v>0</v>
      </c>
      <c r="AS38" s="339">
        <f t="shared" si="34"/>
        <v>0</v>
      </c>
      <c r="AT38" s="339">
        <f t="shared" si="34"/>
        <v>0</v>
      </c>
      <c r="AU38" s="339">
        <f t="shared" si="34"/>
        <v>0</v>
      </c>
      <c r="AV38" s="339">
        <f t="shared" si="34"/>
        <v>0</v>
      </c>
      <c r="AW38" s="339">
        <f t="shared" si="34"/>
        <v>0</v>
      </c>
      <c r="AX38" s="339">
        <f t="shared" si="34"/>
        <v>0</v>
      </c>
      <c r="AY38" s="339">
        <f t="shared" si="34"/>
        <v>0</v>
      </c>
      <c r="AZ38" s="339">
        <f t="shared" si="34"/>
        <v>0</v>
      </c>
      <c r="BA38" s="339">
        <f t="shared" si="34"/>
        <v>0</v>
      </c>
      <c r="BB38" s="339">
        <f t="shared" si="34"/>
        <v>0</v>
      </c>
      <c r="BC38" s="339">
        <f t="shared" si="34"/>
        <v>0</v>
      </c>
      <c r="BD38" s="339">
        <f t="shared" si="34"/>
        <v>0</v>
      </c>
      <c r="BE38" s="339">
        <f t="shared" si="34"/>
        <v>0</v>
      </c>
      <c r="BF38" s="339">
        <f t="shared" si="34"/>
        <v>0</v>
      </c>
      <c r="BG38" s="339">
        <f t="shared" si="34"/>
        <v>0</v>
      </c>
      <c r="BH38" s="339">
        <f t="shared" si="34"/>
        <v>0</v>
      </c>
      <c r="BI38" s="339">
        <f t="shared" si="34"/>
        <v>0</v>
      </c>
      <c r="BJ38" s="339">
        <f t="shared" si="34"/>
        <v>0</v>
      </c>
      <c r="BK38" s="339">
        <f t="shared" si="34"/>
        <v>0</v>
      </c>
      <c r="BL38" s="339">
        <f t="shared" si="34"/>
        <v>-152267.75</v>
      </c>
      <c r="BM38" s="339">
        <f t="shared" si="34"/>
        <v>1240435.3544160002</v>
      </c>
      <c r="BN38" s="339">
        <f t="shared" si="34"/>
        <v>900983.93441600027</v>
      </c>
      <c r="BO38" s="339">
        <f t="shared" si="34"/>
        <v>548005.24441600032</v>
      </c>
      <c r="BP38" s="339">
        <f t="shared" si="34"/>
        <v>229795.80441600032</v>
      </c>
      <c r="BQ38" s="339">
        <f t="shared" ref="BQ38:CY38" si="35">BP45</f>
        <v>3858912.8594311639</v>
      </c>
      <c r="BR38" s="339">
        <f t="shared" si="35"/>
        <v>3536893.7994311638</v>
      </c>
      <c r="BS38" s="339">
        <f t="shared" si="35"/>
        <v>3165881.5294311638</v>
      </c>
      <c r="BT38" s="339">
        <f t="shared" si="35"/>
        <v>2816201.039431164</v>
      </c>
      <c r="BU38" s="339">
        <f t="shared" si="35"/>
        <v>2504767.6594311642</v>
      </c>
      <c r="BV38" s="339">
        <f t="shared" si="35"/>
        <v>2165290.019431164</v>
      </c>
      <c r="BW38" s="339">
        <f t="shared" si="35"/>
        <v>1822958.489431164</v>
      </c>
      <c r="BX38" s="339">
        <f t="shared" si="35"/>
        <v>1451761.6494311639</v>
      </c>
      <c r="BY38" s="339">
        <f t="shared" si="35"/>
        <v>1074304.739431164</v>
      </c>
      <c r="BZ38" s="339">
        <f t="shared" si="35"/>
        <v>703699.35943116399</v>
      </c>
      <c r="CA38" s="339">
        <f t="shared" si="35"/>
        <v>355766.119431164</v>
      </c>
      <c r="CB38" s="339">
        <f t="shared" si="35"/>
        <v>10062.789431163983</v>
      </c>
      <c r="CC38" s="339">
        <f t="shared" si="35"/>
        <v>1545020.2194311647</v>
      </c>
      <c r="CD38" s="339">
        <f t="shared" si="35"/>
        <v>1421336.8594311646</v>
      </c>
      <c r="CE38" s="339">
        <f t="shared" si="35"/>
        <v>1295303.7994311645</v>
      </c>
      <c r="CF38" s="339">
        <f t="shared" si="35"/>
        <v>1158585.7894311645</v>
      </c>
      <c r="CG38" s="339">
        <f t="shared" si="35"/>
        <v>1038908.3994311645</v>
      </c>
      <c r="CH38" s="339">
        <f t="shared" si="35"/>
        <v>938555.43943116453</v>
      </c>
      <c r="CI38" s="339">
        <f t="shared" si="35"/>
        <v>823757.59943116456</v>
      </c>
      <c r="CJ38" s="339">
        <f t="shared" si="35"/>
        <v>667664.82943116454</v>
      </c>
      <c r="CK38" s="339">
        <f t="shared" si="35"/>
        <v>550780.84943116456</v>
      </c>
      <c r="CL38" s="339">
        <f t="shared" si="35"/>
        <v>426669.05943116458</v>
      </c>
      <c r="CM38" s="339">
        <f t="shared" si="35"/>
        <v>310712.14943116461</v>
      </c>
      <c r="CN38" s="339">
        <f t="shared" si="35"/>
        <v>223417.56943116459</v>
      </c>
      <c r="CO38" s="339">
        <f t="shared" si="35"/>
        <v>1803476.9594311647</v>
      </c>
      <c r="CP38" s="339">
        <f t="shared" si="35"/>
        <v>1682207.2094311647</v>
      </c>
      <c r="CQ38" s="339">
        <f t="shared" si="35"/>
        <v>1537269.3294311645</v>
      </c>
      <c r="CR38" s="339">
        <f t="shared" si="35"/>
        <v>1393622.0794311645</v>
      </c>
      <c r="CS38" s="339">
        <f t="shared" si="35"/>
        <v>1256846.9594311644</v>
      </c>
      <c r="CT38" s="339">
        <f t="shared" si="35"/>
        <v>-279192.14000000013</v>
      </c>
      <c r="CU38" s="339">
        <f t="shared" si="35"/>
        <v>-425349.1100000001</v>
      </c>
      <c r="CV38" s="339">
        <f t="shared" si="35"/>
        <v>-584229.21000000008</v>
      </c>
      <c r="CW38" s="339">
        <f t="shared" si="35"/>
        <v>-568431.08000000007</v>
      </c>
      <c r="CX38" s="339">
        <f t="shared" si="35"/>
        <v>-578558.64000000013</v>
      </c>
      <c r="CY38" s="339">
        <f t="shared" si="35"/>
        <v>-578558.64000000013</v>
      </c>
    </row>
    <row r="39" spans="1:103" x14ac:dyDescent="0.2">
      <c r="B39" s="91" t="s">
        <v>228</v>
      </c>
      <c r="C39" s="94"/>
      <c r="D39" s="341">
        <v>0</v>
      </c>
      <c r="E39" s="341">
        <v>0</v>
      </c>
      <c r="F39" s="341">
        <v>0</v>
      </c>
      <c r="G39" s="341">
        <v>0</v>
      </c>
      <c r="H39" s="341">
        <v>0</v>
      </c>
      <c r="I39" s="341">
        <v>0</v>
      </c>
      <c r="J39" s="341">
        <v>0</v>
      </c>
      <c r="K39" s="341">
        <v>0</v>
      </c>
      <c r="L39" s="341">
        <v>0</v>
      </c>
      <c r="M39" s="341">
        <v>0</v>
      </c>
      <c r="N39" s="341">
        <v>0</v>
      </c>
      <c r="O39" s="341">
        <v>0</v>
      </c>
      <c r="P39" s="341">
        <v>0</v>
      </c>
      <c r="Q39" s="341">
        <v>0</v>
      </c>
      <c r="R39" s="341">
        <v>0</v>
      </c>
      <c r="S39" s="341">
        <v>0</v>
      </c>
      <c r="T39" s="341">
        <v>0</v>
      </c>
      <c r="U39" s="341">
        <v>0</v>
      </c>
      <c r="V39" s="341">
        <v>0</v>
      </c>
      <c r="W39" s="341">
        <v>0</v>
      </c>
      <c r="X39" s="341">
        <v>0</v>
      </c>
      <c r="Y39" s="341">
        <v>0</v>
      </c>
      <c r="Z39" s="341">
        <v>0</v>
      </c>
      <c r="AA39" s="341">
        <v>0</v>
      </c>
      <c r="AB39" s="341">
        <v>0</v>
      </c>
      <c r="AC39" s="341">
        <v>0</v>
      </c>
      <c r="AD39" s="341">
        <v>0</v>
      </c>
      <c r="AE39" s="341">
        <v>0</v>
      </c>
      <c r="AF39" s="341">
        <v>0</v>
      </c>
      <c r="AG39" s="341">
        <v>0</v>
      </c>
      <c r="AH39" s="341">
        <v>0</v>
      </c>
      <c r="AI39" s="341">
        <v>0</v>
      </c>
      <c r="AJ39" s="341">
        <v>0</v>
      </c>
      <c r="AK39" s="341">
        <v>0</v>
      </c>
      <c r="AL39" s="341">
        <v>0</v>
      </c>
      <c r="AM39" s="341">
        <v>0</v>
      </c>
      <c r="AN39" s="341">
        <v>0</v>
      </c>
      <c r="AO39" s="341">
        <v>0</v>
      </c>
      <c r="AP39" s="341">
        <v>0</v>
      </c>
      <c r="AQ39" s="341">
        <v>0</v>
      </c>
      <c r="AR39" s="341">
        <v>0</v>
      </c>
      <c r="AS39" s="341">
        <v>0</v>
      </c>
      <c r="AT39" s="341">
        <v>0</v>
      </c>
      <c r="AU39" s="341">
        <v>0</v>
      </c>
      <c r="AV39" s="341">
        <v>0</v>
      </c>
      <c r="AW39" s="341">
        <v>0</v>
      </c>
      <c r="AX39" s="341">
        <v>0</v>
      </c>
      <c r="AY39" s="341">
        <v>0</v>
      </c>
      <c r="AZ39" s="341">
        <v>0</v>
      </c>
      <c r="BA39" s="341">
        <v>0</v>
      </c>
      <c r="BB39" s="341">
        <v>0</v>
      </c>
      <c r="BC39" s="341">
        <v>0</v>
      </c>
      <c r="BD39" s="341">
        <v>0</v>
      </c>
      <c r="BE39" s="341">
        <v>0</v>
      </c>
      <c r="BF39" s="341">
        <v>0</v>
      </c>
      <c r="BG39" s="341">
        <v>0</v>
      </c>
      <c r="BH39" s="341">
        <v>0</v>
      </c>
      <c r="BI39" s="341">
        <v>0</v>
      </c>
      <c r="BJ39" s="341">
        <v>0</v>
      </c>
      <c r="BK39" s="341">
        <v>0</v>
      </c>
      <c r="BL39" s="341">
        <v>0</v>
      </c>
      <c r="BM39" s="341">
        <v>0</v>
      </c>
      <c r="BN39" s="341">
        <v>0</v>
      </c>
      <c r="BO39" s="341">
        <v>0</v>
      </c>
      <c r="BP39" s="341">
        <v>3974140.3850151636</v>
      </c>
      <c r="BQ39" s="341">
        <v>0</v>
      </c>
      <c r="BR39" s="341">
        <v>0</v>
      </c>
      <c r="BS39" s="341">
        <v>0</v>
      </c>
      <c r="BT39" s="341">
        <v>0</v>
      </c>
      <c r="BU39" s="341">
        <v>0</v>
      </c>
      <c r="BV39" s="341">
        <v>0</v>
      </c>
      <c r="BW39" s="341">
        <v>0</v>
      </c>
      <c r="BX39" s="341">
        <v>0</v>
      </c>
      <c r="BY39" s="341">
        <v>0</v>
      </c>
      <c r="BZ39" s="341">
        <v>0</v>
      </c>
      <c r="CA39" s="341">
        <v>0</v>
      </c>
      <c r="CB39" s="341">
        <v>1621387.3500000006</v>
      </c>
      <c r="CC39" s="341">
        <v>0</v>
      </c>
      <c r="CD39" s="341">
        <v>0</v>
      </c>
      <c r="CE39" s="341">
        <v>0</v>
      </c>
      <c r="CF39" s="341">
        <v>0</v>
      </c>
      <c r="CG39" s="341">
        <v>0</v>
      </c>
      <c r="CH39" s="341">
        <v>0</v>
      </c>
      <c r="CI39" s="341">
        <v>0</v>
      </c>
      <c r="CJ39" s="341">
        <v>0</v>
      </c>
      <c r="CK39" s="341">
        <v>0</v>
      </c>
      <c r="CL39" s="341">
        <v>0</v>
      </c>
      <c r="CM39" s="341">
        <v>0</v>
      </c>
      <c r="CN39" s="341">
        <v>1705253.7000000002</v>
      </c>
      <c r="CO39" s="341">
        <v>0</v>
      </c>
      <c r="CP39" s="341">
        <v>0</v>
      </c>
      <c r="CQ39" s="341">
        <v>0</v>
      </c>
      <c r="CR39" s="341">
        <v>0</v>
      </c>
      <c r="CS39" s="341">
        <v>0</v>
      </c>
      <c r="CT39" s="341">
        <v>0</v>
      </c>
      <c r="CU39" s="341">
        <v>0</v>
      </c>
      <c r="CV39" s="341">
        <v>0</v>
      </c>
      <c r="CW39" s="341">
        <v>0</v>
      </c>
      <c r="CX39" s="341"/>
      <c r="CY39" s="341"/>
    </row>
    <row r="40" spans="1:103" x14ac:dyDescent="0.2">
      <c r="B40" s="91" t="s">
        <v>233</v>
      </c>
      <c r="C40" s="94"/>
      <c r="D40" s="341">
        <v>0</v>
      </c>
      <c r="E40" s="341">
        <v>0</v>
      </c>
      <c r="F40" s="341">
        <v>0</v>
      </c>
      <c r="G40" s="341">
        <v>0</v>
      </c>
      <c r="H40" s="341">
        <v>0</v>
      </c>
      <c r="I40" s="341">
        <v>0</v>
      </c>
      <c r="J40" s="341">
        <v>0</v>
      </c>
      <c r="K40" s="341">
        <v>0</v>
      </c>
      <c r="L40" s="341">
        <v>0</v>
      </c>
      <c r="M40" s="341">
        <v>0</v>
      </c>
      <c r="N40" s="341">
        <v>0</v>
      </c>
      <c r="O40" s="341">
        <v>0</v>
      </c>
      <c r="P40" s="341">
        <v>0</v>
      </c>
      <c r="Q40" s="341">
        <v>0</v>
      </c>
      <c r="R40" s="341">
        <v>0</v>
      </c>
      <c r="S40" s="341">
        <v>0</v>
      </c>
      <c r="T40" s="341">
        <v>0</v>
      </c>
      <c r="U40" s="341">
        <v>0</v>
      </c>
      <c r="V40" s="341">
        <v>0</v>
      </c>
      <c r="W40" s="341">
        <v>0</v>
      </c>
      <c r="X40" s="341">
        <v>0</v>
      </c>
      <c r="Y40" s="341">
        <v>0</v>
      </c>
      <c r="Z40" s="341">
        <v>0</v>
      </c>
      <c r="AA40" s="341">
        <v>0</v>
      </c>
      <c r="AB40" s="341">
        <v>0</v>
      </c>
      <c r="AC40" s="341">
        <v>0</v>
      </c>
      <c r="AD40" s="341">
        <v>0</v>
      </c>
      <c r="AE40" s="341">
        <v>0</v>
      </c>
      <c r="AF40" s="341">
        <v>0</v>
      </c>
      <c r="AG40" s="341">
        <v>0</v>
      </c>
      <c r="AH40" s="341">
        <v>0</v>
      </c>
      <c r="AI40" s="341">
        <v>0</v>
      </c>
      <c r="AJ40" s="341">
        <v>0</v>
      </c>
      <c r="AK40" s="341">
        <v>0</v>
      </c>
      <c r="AL40" s="341">
        <v>0</v>
      </c>
      <c r="AM40" s="341">
        <v>0</v>
      </c>
      <c r="AN40" s="341">
        <v>0</v>
      </c>
      <c r="AO40" s="341">
        <v>0</v>
      </c>
      <c r="AP40" s="341">
        <v>0</v>
      </c>
      <c r="AQ40" s="341">
        <v>0</v>
      </c>
      <c r="AR40" s="341">
        <v>0</v>
      </c>
      <c r="AS40" s="341">
        <v>0</v>
      </c>
      <c r="AT40" s="341">
        <v>0</v>
      </c>
      <c r="AU40" s="341">
        <v>0</v>
      </c>
      <c r="AV40" s="341">
        <v>0</v>
      </c>
      <c r="AW40" s="341">
        <v>0</v>
      </c>
      <c r="AX40" s="341">
        <v>0</v>
      </c>
      <c r="AY40" s="341">
        <v>0</v>
      </c>
      <c r="AZ40" s="341">
        <v>0</v>
      </c>
      <c r="BA40" s="341">
        <v>0</v>
      </c>
      <c r="BB40" s="341">
        <v>0</v>
      </c>
      <c r="BC40" s="341">
        <v>0</v>
      </c>
      <c r="BD40" s="341">
        <v>0</v>
      </c>
      <c r="BE40" s="341">
        <v>0</v>
      </c>
      <c r="BF40" s="341">
        <v>0</v>
      </c>
      <c r="BG40" s="341">
        <v>0</v>
      </c>
      <c r="BH40" s="341">
        <v>0</v>
      </c>
      <c r="BI40" s="341">
        <v>0</v>
      </c>
      <c r="BJ40" s="341">
        <v>0</v>
      </c>
      <c r="BK40" s="341">
        <v>0</v>
      </c>
      <c r="BL40" s="341">
        <v>1745677.2044160001</v>
      </c>
      <c r="BM40" s="341">
        <v>0</v>
      </c>
      <c r="BN40" s="341">
        <v>0</v>
      </c>
      <c r="BO40" s="341">
        <v>0</v>
      </c>
      <c r="BP40" s="341">
        <v>0</v>
      </c>
      <c r="BQ40" s="341">
        <v>0</v>
      </c>
      <c r="BR40" s="341">
        <v>0</v>
      </c>
      <c r="BS40" s="341">
        <v>0</v>
      </c>
      <c r="BT40" s="341">
        <v>0</v>
      </c>
      <c r="BU40" s="341">
        <v>0</v>
      </c>
      <c r="BV40" s="341">
        <v>0</v>
      </c>
      <c r="BW40" s="341">
        <v>0</v>
      </c>
      <c r="BX40" s="341">
        <v>0</v>
      </c>
      <c r="BY40" s="341">
        <v>0</v>
      </c>
      <c r="BZ40" s="341">
        <v>0</v>
      </c>
      <c r="CA40" s="341">
        <v>0</v>
      </c>
      <c r="CB40" s="341">
        <v>0</v>
      </c>
      <c r="CC40" s="341">
        <v>0</v>
      </c>
      <c r="CD40" s="341">
        <v>0</v>
      </c>
      <c r="CE40" s="341">
        <v>0</v>
      </c>
      <c r="CF40" s="341">
        <v>0</v>
      </c>
      <c r="CG40" s="341">
        <v>0</v>
      </c>
      <c r="CH40" s="341">
        <v>0</v>
      </c>
      <c r="CI40" s="341">
        <v>0</v>
      </c>
      <c r="CJ40" s="341">
        <v>0</v>
      </c>
      <c r="CK40" s="341">
        <v>0</v>
      </c>
      <c r="CL40" s="341">
        <v>0</v>
      </c>
      <c r="CM40" s="341">
        <v>0</v>
      </c>
      <c r="CN40" s="341">
        <v>0</v>
      </c>
      <c r="CO40" s="341">
        <v>0</v>
      </c>
      <c r="CP40" s="341">
        <v>0</v>
      </c>
      <c r="CQ40" s="341">
        <v>0</v>
      </c>
      <c r="CR40" s="341">
        <v>0</v>
      </c>
      <c r="CS40" s="341">
        <v>0</v>
      </c>
      <c r="CT40" s="341">
        <v>0</v>
      </c>
      <c r="CU40" s="341">
        <v>0</v>
      </c>
      <c r="CV40" s="341">
        <v>0</v>
      </c>
      <c r="CW40" s="341">
        <v>0</v>
      </c>
      <c r="CX40" s="341"/>
      <c r="CY40" s="341"/>
    </row>
    <row r="41" spans="1:103" x14ac:dyDescent="0.2">
      <c r="B41" s="91" t="s">
        <v>441</v>
      </c>
      <c r="C41" s="94"/>
      <c r="D41" s="341">
        <v>0</v>
      </c>
      <c r="E41" s="341">
        <v>0</v>
      </c>
      <c r="F41" s="341">
        <v>0</v>
      </c>
      <c r="G41" s="341">
        <v>0</v>
      </c>
      <c r="H41" s="341">
        <v>0</v>
      </c>
      <c r="I41" s="341">
        <v>0</v>
      </c>
      <c r="J41" s="341">
        <v>0</v>
      </c>
      <c r="K41" s="341">
        <v>0</v>
      </c>
      <c r="L41" s="341">
        <v>0</v>
      </c>
      <c r="M41" s="341">
        <v>0</v>
      </c>
      <c r="N41" s="341">
        <v>0</v>
      </c>
      <c r="O41" s="341">
        <v>0</v>
      </c>
      <c r="P41" s="341">
        <v>0</v>
      </c>
      <c r="Q41" s="341">
        <v>0</v>
      </c>
      <c r="R41" s="341">
        <v>0</v>
      </c>
      <c r="S41" s="341">
        <v>0</v>
      </c>
      <c r="T41" s="341">
        <v>0</v>
      </c>
      <c r="U41" s="341">
        <v>0</v>
      </c>
      <c r="V41" s="341">
        <v>0</v>
      </c>
      <c r="W41" s="341">
        <v>0</v>
      </c>
      <c r="X41" s="341">
        <v>0</v>
      </c>
      <c r="Y41" s="341">
        <v>0</v>
      </c>
      <c r="Z41" s="341">
        <v>0</v>
      </c>
      <c r="AA41" s="341">
        <v>0</v>
      </c>
      <c r="AB41" s="341">
        <v>0</v>
      </c>
      <c r="AC41" s="341">
        <v>0</v>
      </c>
      <c r="AD41" s="341">
        <v>0</v>
      </c>
      <c r="AE41" s="341">
        <v>0</v>
      </c>
      <c r="AF41" s="341">
        <v>0</v>
      </c>
      <c r="AG41" s="341">
        <v>0</v>
      </c>
      <c r="AH41" s="341">
        <v>0</v>
      </c>
      <c r="AI41" s="341">
        <v>0</v>
      </c>
      <c r="AJ41" s="341">
        <v>0</v>
      </c>
      <c r="AK41" s="341">
        <v>0</v>
      </c>
      <c r="AL41" s="341">
        <v>0</v>
      </c>
      <c r="AM41" s="341">
        <v>0</v>
      </c>
      <c r="AN41" s="341">
        <v>0</v>
      </c>
      <c r="AO41" s="341">
        <v>0</v>
      </c>
      <c r="AP41" s="341">
        <v>0</v>
      </c>
      <c r="AQ41" s="341">
        <v>0</v>
      </c>
      <c r="AR41" s="341">
        <v>0</v>
      </c>
      <c r="AS41" s="341">
        <v>0</v>
      </c>
      <c r="AT41" s="341">
        <v>0</v>
      </c>
      <c r="AU41" s="341">
        <v>0</v>
      </c>
      <c r="AV41" s="341">
        <v>0</v>
      </c>
      <c r="AW41" s="341">
        <v>0</v>
      </c>
      <c r="AX41" s="341">
        <v>0</v>
      </c>
      <c r="AY41" s="341">
        <v>0</v>
      </c>
      <c r="AZ41" s="341">
        <v>0</v>
      </c>
      <c r="BA41" s="341">
        <v>0</v>
      </c>
      <c r="BB41" s="341">
        <v>0</v>
      </c>
      <c r="BC41" s="341">
        <v>0</v>
      </c>
      <c r="BD41" s="341">
        <v>0</v>
      </c>
      <c r="BE41" s="341">
        <v>0</v>
      </c>
      <c r="BF41" s="341">
        <v>0</v>
      </c>
      <c r="BG41" s="341">
        <v>0</v>
      </c>
      <c r="BH41" s="341">
        <v>0</v>
      </c>
      <c r="BI41" s="341">
        <v>0</v>
      </c>
      <c r="BJ41" s="341">
        <v>0</v>
      </c>
      <c r="BK41" s="341">
        <v>0</v>
      </c>
      <c r="BL41" s="341">
        <v>0</v>
      </c>
      <c r="BM41" s="341">
        <v>0</v>
      </c>
      <c r="BN41" s="341">
        <v>0</v>
      </c>
      <c r="BO41" s="341">
        <v>0</v>
      </c>
      <c r="BP41" s="341">
        <v>0</v>
      </c>
      <c r="BQ41" s="341">
        <v>0</v>
      </c>
      <c r="BR41" s="341">
        <v>0</v>
      </c>
      <c r="BS41" s="341">
        <v>0</v>
      </c>
      <c r="BT41" s="341">
        <v>0</v>
      </c>
      <c r="BU41" s="341">
        <v>0</v>
      </c>
      <c r="BV41" s="341">
        <v>0</v>
      </c>
      <c r="BW41" s="341">
        <v>0</v>
      </c>
      <c r="BX41" s="341">
        <v>0</v>
      </c>
      <c r="BY41" s="341">
        <v>0</v>
      </c>
      <c r="BZ41" s="341">
        <v>0</v>
      </c>
      <c r="CA41" s="341">
        <v>0</v>
      </c>
      <c r="CB41" s="341">
        <v>0</v>
      </c>
      <c r="CC41" s="341">
        <v>0</v>
      </c>
      <c r="CD41" s="341">
        <v>0</v>
      </c>
      <c r="CE41" s="341">
        <v>0</v>
      </c>
      <c r="CF41" s="341">
        <v>0</v>
      </c>
      <c r="CG41" s="341">
        <v>0</v>
      </c>
      <c r="CH41" s="341">
        <v>0</v>
      </c>
      <c r="CI41" s="341">
        <v>0</v>
      </c>
      <c r="CJ41" s="341">
        <v>0</v>
      </c>
      <c r="CK41" s="341">
        <v>0</v>
      </c>
      <c r="CL41" s="341">
        <v>0</v>
      </c>
      <c r="CM41" s="341">
        <v>0</v>
      </c>
      <c r="CN41" s="341">
        <v>0</v>
      </c>
      <c r="CO41" s="341">
        <v>0</v>
      </c>
      <c r="CP41" s="341">
        <v>0</v>
      </c>
      <c r="CQ41" s="341">
        <v>0</v>
      </c>
      <c r="CR41" s="341">
        <v>0</v>
      </c>
      <c r="CS41" s="530">
        <f>-'2019 GRC - SCH 40 Re-class'!$E$18</f>
        <v>-1393622.0794311645</v>
      </c>
      <c r="CT41" s="341">
        <v>0</v>
      </c>
      <c r="CU41" s="341">
        <v>0</v>
      </c>
      <c r="CV41" s="341">
        <v>0</v>
      </c>
      <c r="CW41" s="341">
        <v>0</v>
      </c>
      <c r="CX41" s="341"/>
      <c r="CY41" s="341"/>
    </row>
    <row r="42" spans="1:103" x14ac:dyDescent="0.2">
      <c r="B42" s="91" t="s">
        <v>347</v>
      </c>
      <c r="C42" s="94"/>
      <c r="D42" s="341">
        <v>0</v>
      </c>
      <c r="E42" s="341">
        <v>0</v>
      </c>
      <c r="F42" s="341">
        <v>0</v>
      </c>
      <c r="G42" s="341">
        <v>0</v>
      </c>
      <c r="H42" s="341">
        <v>0</v>
      </c>
      <c r="I42" s="341">
        <v>0</v>
      </c>
      <c r="J42" s="341">
        <v>0</v>
      </c>
      <c r="K42" s="341">
        <v>0</v>
      </c>
      <c r="L42" s="341">
        <v>0</v>
      </c>
      <c r="M42" s="341">
        <v>0</v>
      </c>
      <c r="N42" s="341">
        <v>0</v>
      </c>
      <c r="O42" s="341">
        <v>0</v>
      </c>
      <c r="P42" s="341">
        <v>0</v>
      </c>
      <c r="Q42" s="341">
        <v>0</v>
      </c>
      <c r="R42" s="341">
        <v>0</v>
      </c>
      <c r="S42" s="341">
        <v>0</v>
      </c>
      <c r="T42" s="341">
        <v>0</v>
      </c>
      <c r="U42" s="341">
        <v>0</v>
      </c>
      <c r="V42" s="341">
        <v>0</v>
      </c>
      <c r="W42" s="341">
        <v>0</v>
      </c>
      <c r="X42" s="341">
        <v>0</v>
      </c>
      <c r="Y42" s="341">
        <v>0</v>
      </c>
      <c r="Z42" s="341">
        <v>0</v>
      </c>
      <c r="AA42" s="341">
        <v>0</v>
      </c>
      <c r="AB42" s="341">
        <v>0</v>
      </c>
      <c r="AC42" s="341">
        <v>0</v>
      </c>
      <c r="AD42" s="341">
        <v>0</v>
      </c>
      <c r="AE42" s="341">
        <v>0</v>
      </c>
      <c r="AF42" s="341">
        <v>0</v>
      </c>
      <c r="AG42" s="341">
        <v>0</v>
      </c>
      <c r="AH42" s="341">
        <v>0</v>
      </c>
      <c r="AI42" s="341">
        <v>0</v>
      </c>
      <c r="AJ42" s="341">
        <v>0</v>
      </c>
      <c r="AK42" s="341">
        <v>0</v>
      </c>
      <c r="AL42" s="341">
        <v>0</v>
      </c>
      <c r="AM42" s="341">
        <v>0</v>
      </c>
      <c r="AN42" s="341">
        <v>0</v>
      </c>
      <c r="AO42" s="341">
        <v>0</v>
      </c>
      <c r="AP42" s="341">
        <v>0</v>
      </c>
      <c r="AQ42" s="341">
        <v>0</v>
      </c>
      <c r="AR42" s="341">
        <v>0</v>
      </c>
      <c r="AS42" s="341">
        <v>0</v>
      </c>
      <c r="AT42" s="341">
        <v>0</v>
      </c>
      <c r="AU42" s="341">
        <v>0</v>
      </c>
      <c r="AV42" s="341">
        <v>0</v>
      </c>
      <c r="AW42" s="341">
        <v>0</v>
      </c>
      <c r="AX42" s="341">
        <v>0</v>
      </c>
      <c r="AY42" s="341">
        <v>0</v>
      </c>
      <c r="AZ42" s="341">
        <v>0</v>
      </c>
      <c r="BA42" s="341">
        <v>0</v>
      </c>
      <c r="BB42" s="341">
        <v>0</v>
      </c>
      <c r="BC42" s="341">
        <v>0</v>
      </c>
      <c r="BD42" s="341">
        <v>0</v>
      </c>
      <c r="BE42" s="341">
        <v>0</v>
      </c>
      <c r="BF42" s="341">
        <v>0</v>
      </c>
      <c r="BG42" s="341">
        <v>0</v>
      </c>
      <c r="BH42" s="341">
        <v>0</v>
      </c>
      <c r="BI42" s="341">
        <v>0</v>
      </c>
      <c r="BJ42" s="341">
        <v>0</v>
      </c>
      <c r="BK42" s="341">
        <v>0</v>
      </c>
      <c r="BL42" s="341">
        <v>0</v>
      </c>
      <c r="BM42" s="341">
        <v>0</v>
      </c>
      <c r="BN42" s="341">
        <v>0</v>
      </c>
      <c r="BO42" s="341">
        <v>0</v>
      </c>
      <c r="BP42" s="341">
        <v>0</v>
      </c>
      <c r="BQ42" s="341">
        <v>0</v>
      </c>
      <c r="BR42" s="341">
        <v>0</v>
      </c>
      <c r="BS42" s="341">
        <v>0</v>
      </c>
      <c r="BT42" s="341">
        <v>0</v>
      </c>
      <c r="BU42" s="341">
        <v>0</v>
      </c>
      <c r="BV42" s="341">
        <v>0</v>
      </c>
      <c r="BW42" s="341">
        <v>0</v>
      </c>
      <c r="BX42" s="341">
        <v>0</v>
      </c>
      <c r="BY42" s="341">
        <v>0</v>
      </c>
      <c r="BZ42" s="341">
        <v>0</v>
      </c>
      <c r="CA42" s="341">
        <v>0</v>
      </c>
      <c r="CB42" s="341">
        <v>0</v>
      </c>
      <c r="CC42" s="341">
        <v>0</v>
      </c>
      <c r="CD42" s="341">
        <v>0</v>
      </c>
      <c r="CE42" s="341">
        <v>0</v>
      </c>
      <c r="CF42" s="341">
        <v>0</v>
      </c>
      <c r="CG42" s="341">
        <v>0</v>
      </c>
      <c r="CH42" s="341">
        <v>0</v>
      </c>
      <c r="CI42" s="341">
        <v>0</v>
      </c>
      <c r="CJ42" s="341">
        <v>0</v>
      </c>
      <c r="CK42" s="341">
        <v>0</v>
      </c>
      <c r="CL42" s="341">
        <v>0</v>
      </c>
      <c r="CM42" s="341">
        <v>-338.96</v>
      </c>
      <c r="CN42" s="341">
        <v>0</v>
      </c>
      <c r="CO42" s="341">
        <v>0</v>
      </c>
      <c r="CP42" s="341">
        <v>0</v>
      </c>
      <c r="CQ42" s="341">
        <v>0</v>
      </c>
      <c r="CR42" s="341">
        <v>0</v>
      </c>
      <c r="CS42" s="341">
        <v>0</v>
      </c>
      <c r="CT42" s="341">
        <v>0</v>
      </c>
      <c r="CU42" s="341">
        <v>0</v>
      </c>
      <c r="CV42" s="341">
        <v>0</v>
      </c>
      <c r="CW42" s="341">
        <v>0</v>
      </c>
      <c r="CX42" s="341"/>
      <c r="CY42" s="341"/>
    </row>
    <row r="43" spans="1:103" x14ac:dyDescent="0.2">
      <c r="B43" s="91" t="s">
        <v>229</v>
      </c>
      <c r="D43" s="341">
        <v>0</v>
      </c>
      <c r="E43" s="341">
        <v>0</v>
      </c>
      <c r="F43" s="341">
        <v>0</v>
      </c>
      <c r="G43" s="341">
        <v>0</v>
      </c>
      <c r="H43" s="341">
        <v>0</v>
      </c>
      <c r="I43" s="341">
        <v>0</v>
      </c>
      <c r="J43" s="341">
        <v>0</v>
      </c>
      <c r="K43" s="341">
        <v>0</v>
      </c>
      <c r="L43" s="341">
        <v>0</v>
      </c>
      <c r="M43" s="341">
        <v>0</v>
      </c>
      <c r="N43" s="341">
        <v>0</v>
      </c>
      <c r="O43" s="341">
        <v>0</v>
      </c>
      <c r="P43" s="341">
        <v>0</v>
      </c>
      <c r="Q43" s="341">
        <v>0</v>
      </c>
      <c r="R43" s="341">
        <v>0</v>
      </c>
      <c r="S43" s="341">
        <v>0</v>
      </c>
      <c r="T43" s="341">
        <v>0</v>
      </c>
      <c r="U43" s="341">
        <v>0</v>
      </c>
      <c r="V43" s="341">
        <v>0</v>
      </c>
      <c r="W43" s="341">
        <v>0</v>
      </c>
      <c r="X43" s="341">
        <v>0</v>
      </c>
      <c r="Y43" s="341">
        <v>0</v>
      </c>
      <c r="Z43" s="341">
        <v>0</v>
      </c>
      <c r="AA43" s="341">
        <v>0</v>
      </c>
      <c r="AB43" s="341">
        <v>0</v>
      </c>
      <c r="AC43" s="341">
        <v>0</v>
      </c>
      <c r="AD43" s="341">
        <v>0</v>
      </c>
      <c r="AE43" s="341">
        <v>0</v>
      </c>
      <c r="AF43" s="341">
        <v>0</v>
      </c>
      <c r="AG43" s="341">
        <v>0</v>
      </c>
      <c r="AH43" s="341">
        <v>0</v>
      </c>
      <c r="AI43" s="341">
        <v>0</v>
      </c>
      <c r="AJ43" s="341">
        <v>0</v>
      </c>
      <c r="AK43" s="341">
        <v>0</v>
      </c>
      <c r="AL43" s="341">
        <v>0</v>
      </c>
      <c r="AM43" s="341">
        <v>0</v>
      </c>
      <c r="AN43" s="341">
        <v>0</v>
      </c>
      <c r="AO43" s="341">
        <v>0</v>
      </c>
      <c r="AP43" s="341">
        <v>0</v>
      </c>
      <c r="AQ43" s="341">
        <v>0</v>
      </c>
      <c r="AR43" s="341">
        <v>0</v>
      </c>
      <c r="AS43" s="341">
        <v>0</v>
      </c>
      <c r="AT43" s="341">
        <v>0</v>
      </c>
      <c r="AU43" s="341">
        <v>0</v>
      </c>
      <c r="AV43" s="341">
        <v>0</v>
      </c>
      <c r="AW43" s="341">
        <v>0</v>
      </c>
      <c r="AX43" s="341">
        <v>0</v>
      </c>
      <c r="AY43" s="341">
        <v>0</v>
      </c>
      <c r="AZ43" s="341">
        <v>0</v>
      </c>
      <c r="BA43" s="341">
        <v>0</v>
      </c>
      <c r="BB43" s="341">
        <v>0</v>
      </c>
      <c r="BC43" s="341">
        <v>0</v>
      </c>
      <c r="BD43" s="341">
        <v>0</v>
      </c>
      <c r="BE43" s="341">
        <v>0</v>
      </c>
      <c r="BF43" s="341">
        <v>0</v>
      </c>
      <c r="BG43" s="341">
        <v>0</v>
      </c>
      <c r="BH43" s="341">
        <v>0</v>
      </c>
      <c r="BI43" s="341">
        <v>0</v>
      </c>
      <c r="BJ43" s="341">
        <v>0</v>
      </c>
      <c r="BK43" s="341">
        <v>-152267.75</v>
      </c>
      <c r="BL43" s="341">
        <v>-352974.1</v>
      </c>
      <c r="BM43" s="341">
        <v>-339451.42</v>
      </c>
      <c r="BN43" s="341">
        <v>-352978.69</v>
      </c>
      <c r="BO43" s="341">
        <v>-318209.44</v>
      </c>
      <c r="BP43" s="341">
        <v>-345023.33</v>
      </c>
      <c r="BQ43" s="341">
        <v>-322019.06</v>
      </c>
      <c r="BR43" s="341">
        <v>-371012.27</v>
      </c>
      <c r="BS43" s="341">
        <v>-349680.49</v>
      </c>
      <c r="BT43" s="341">
        <v>-311433.38</v>
      </c>
      <c r="BU43" s="341">
        <v>-339477.64</v>
      </c>
      <c r="BV43" s="341">
        <v>-342331.53</v>
      </c>
      <c r="BW43" s="341">
        <v>-371196.84</v>
      </c>
      <c r="BX43" s="341">
        <v>-377456.91</v>
      </c>
      <c r="BY43" s="341">
        <v>-370605.38</v>
      </c>
      <c r="BZ43" s="341">
        <v>-347933.24</v>
      </c>
      <c r="CA43" s="341">
        <v>-345703.33</v>
      </c>
      <c r="CB43" s="341">
        <v>-86429.92</v>
      </c>
      <c r="CC43" s="341">
        <v>-123683.36</v>
      </c>
      <c r="CD43" s="341">
        <v>-126033.06</v>
      </c>
      <c r="CE43" s="341">
        <v>-136718.01</v>
      </c>
      <c r="CF43" s="341">
        <v>-119677.39</v>
      </c>
      <c r="CG43" s="341">
        <v>-100352.96000000001</v>
      </c>
      <c r="CH43" s="341">
        <v>-114797.84</v>
      </c>
      <c r="CI43" s="341">
        <v>-156092.76999999999</v>
      </c>
      <c r="CJ43" s="92">
        <f>-'Schedule 7A,11,25,29,35,43'!C48</f>
        <v>-116883.98</v>
      </c>
      <c r="CK43" s="92">
        <f>-'Schedule 7A,11,25,29,35,43'!D48</f>
        <v>-124111.79</v>
      </c>
      <c r="CL43" s="92">
        <f>-'Schedule 7A,11,25,29,35,43'!E48</f>
        <v>-115956.91</v>
      </c>
      <c r="CM43" s="92">
        <f>-'Schedule 7A,11,25,29,35,43'!F48</f>
        <v>-86955.62</v>
      </c>
      <c r="CN43" s="92">
        <f>-'Schedule 7A,11,25,29,35,43'!G48</f>
        <v>-125194.31</v>
      </c>
      <c r="CO43" s="92">
        <f>-'Schedule 7A,11,25,29,35,43'!H48</f>
        <v>-121269.75</v>
      </c>
      <c r="CP43" s="92">
        <f>-'Schedule 7A,11,25,29,35,43'!I48</f>
        <v>-144937.88</v>
      </c>
      <c r="CQ43" s="92">
        <f>-'Schedule 7A,11,25,29,35,43'!J48</f>
        <v>-143647.25</v>
      </c>
      <c r="CR43" s="92">
        <f>-'Schedule 7A,11,25,29,35,43'!K48</f>
        <v>-136775.12</v>
      </c>
      <c r="CS43" s="92">
        <f>-('Schedule 7A,11,25,29,35,43'!L48+'Schedule 7A,11,25,29,35,43'!M48)</f>
        <v>-142417.01999999999</v>
      </c>
      <c r="CT43" s="92">
        <f>-'Schedule 7A,11,25,29,35,43'!N48</f>
        <v>-146156.97</v>
      </c>
      <c r="CU43" s="92">
        <f>-('Schedule 7A,11,25,29,35,43'!O48+'Schedule 7A,11,25,29,35,43'!P48)</f>
        <v>-158880.1</v>
      </c>
      <c r="CV43" s="92">
        <f>-'Schedule 7A,11,25,29,35,43'!Q48</f>
        <v>15798.13</v>
      </c>
      <c r="CW43" s="92">
        <f>-'Schedule 7A,11,25,29,35,43'!R48</f>
        <v>-10127.56</v>
      </c>
      <c r="CX43" s="92">
        <f>-'Amort Estimate'!D28</f>
        <v>0</v>
      </c>
      <c r="CY43" s="92">
        <f>-'Amort Estimate'!E28</f>
        <v>0</v>
      </c>
    </row>
    <row r="44" spans="1:103" x14ac:dyDescent="0.2">
      <c r="B44" s="337" t="s">
        <v>230</v>
      </c>
      <c r="D44" s="93">
        <f t="shared" ref="D44:AI44" si="36">SUM(D39:D43)</f>
        <v>0</v>
      </c>
      <c r="E44" s="93">
        <f t="shared" si="36"/>
        <v>0</v>
      </c>
      <c r="F44" s="93">
        <f t="shared" si="36"/>
        <v>0</v>
      </c>
      <c r="G44" s="93">
        <f t="shared" si="36"/>
        <v>0</v>
      </c>
      <c r="H44" s="93">
        <f t="shared" si="36"/>
        <v>0</v>
      </c>
      <c r="I44" s="93">
        <f t="shared" si="36"/>
        <v>0</v>
      </c>
      <c r="J44" s="93">
        <f t="shared" si="36"/>
        <v>0</v>
      </c>
      <c r="K44" s="93">
        <f t="shared" si="36"/>
        <v>0</v>
      </c>
      <c r="L44" s="93">
        <f t="shared" si="36"/>
        <v>0</v>
      </c>
      <c r="M44" s="93">
        <f t="shared" si="36"/>
        <v>0</v>
      </c>
      <c r="N44" s="93">
        <f t="shared" si="36"/>
        <v>0</v>
      </c>
      <c r="O44" s="93">
        <f t="shared" si="36"/>
        <v>0</v>
      </c>
      <c r="P44" s="93">
        <f t="shared" si="36"/>
        <v>0</v>
      </c>
      <c r="Q44" s="93">
        <f t="shared" si="36"/>
        <v>0</v>
      </c>
      <c r="R44" s="93">
        <f t="shared" si="36"/>
        <v>0</v>
      </c>
      <c r="S44" s="93">
        <f t="shared" si="36"/>
        <v>0</v>
      </c>
      <c r="T44" s="93">
        <f t="shared" si="36"/>
        <v>0</v>
      </c>
      <c r="U44" s="93">
        <f t="shared" si="36"/>
        <v>0</v>
      </c>
      <c r="V44" s="93">
        <f t="shared" si="36"/>
        <v>0</v>
      </c>
      <c r="W44" s="93">
        <f t="shared" si="36"/>
        <v>0</v>
      </c>
      <c r="X44" s="93">
        <f t="shared" si="36"/>
        <v>0</v>
      </c>
      <c r="Y44" s="93">
        <f t="shared" si="36"/>
        <v>0</v>
      </c>
      <c r="Z44" s="93">
        <f t="shared" si="36"/>
        <v>0</v>
      </c>
      <c r="AA44" s="93">
        <f t="shared" si="36"/>
        <v>0</v>
      </c>
      <c r="AB44" s="93">
        <f t="shared" si="36"/>
        <v>0</v>
      </c>
      <c r="AC44" s="93">
        <f t="shared" si="36"/>
        <v>0</v>
      </c>
      <c r="AD44" s="93">
        <f t="shared" si="36"/>
        <v>0</v>
      </c>
      <c r="AE44" s="93">
        <f t="shared" si="36"/>
        <v>0</v>
      </c>
      <c r="AF44" s="93">
        <f t="shared" si="36"/>
        <v>0</v>
      </c>
      <c r="AG44" s="93">
        <f t="shared" si="36"/>
        <v>0</v>
      </c>
      <c r="AH44" s="93">
        <f t="shared" si="36"/>
        <v>0</v>
      </c>
      <c r="AI44" s="93">
        <f t="shared" si="36"/>
        <v>0</v>
      </c>
      <c r="AJ44" s="93">
        <f t="shared" ref="AJ44:BO44" si="37">SUM(AJ39:AJ43)</f>
        <v>0</v>
      </c>
      <c r="AK44" s="93">
        <f t="shared" si="37"/>
        <v>0</v>
      </c>
      <c r="AL44" s="93">
        <f t="shared" si="37"/>
        <v>0</v>
      </c>
      <c r="AM44" s="93">
        <f t="shared" si="37"/>
        <v>0</v>
      </c>
      <c r="AN44" s="93">
        <f t="shared" si="37"/>
        <v>0</v>
      </c>
      <c r="AO44" s="93">
        <f t="shared" si="37"/>
        <v>0</v>
      </c>
      <c r="AP44" s="93">
        <f t="shared" si="37"/>
        <v>0</v>
      </c>
      <c r="AQ44" s="93">
        <f t="shared" si="37"/>
        <v>0</v>
      </c>
      <c r="AR44" s="93">
        <f t="shared" si="37"/>
        <v>0</v>
      </c>
      <c r="AS44" s="93">
        <f t="shared" si="37"/>
        <v>0</v>
      </c>
      <c r="AT44" s="93">
        <f t="shared" si="37"/>
        <v>0</v>
      </c>
      <c r="AU44" s="93">
        <f t="shared" si="37"/>
        <v>0</v>
      </c>
      <c r="AV44" s="93">
        <f t="shared" si="37"/>
        <v>0</v>
      </c>
      <c r="AW44" s="93">
        <f t="shared" si="37"/>
        <v>0</v>
      </c>
      <c r="AX44" s="93">
        <f t="shared" si="37"/>
        <v>0</v>
      </c>
      <c r="AY44" s="93">
        <f t="shared" si="37"/>
        <v>0</v>
      </c>
      <c r="AZ44" s="93">
        <f t="shared" si="37"/>
        <v>0</v>
      </c>
      <c r="BA44" s="93">
        <f t="shared" si="37"/>
        <v>0</v>
      </c>
      <c r="BB44" s="93">
        <f t="shared" si="37"/>
        <v>0</v>
      </c>
      <c r="BC44" s="93">
        <f t="shared" si="37"/>
        <v>0</v>
      </c>
      <c r="BD44" s="93">
        <f t="shared" si="37"/>
        <v>0</v>
      </c>
      <c r="BE44" s="93">
        <f t="shared" si="37"/>
        <v>0</v>
      </c>
      <c r="BF44" s="93">
        <f t="shared" si="37"/>
        <v>0</v>
      </c>
      <c r="BG44" s="93">
        <f t="shared" si="37"/>
        <v>0</v>
      </c>
      <c r="BH44" s="93">
        <f t="shared" si="37"/>
        <v>0</v>
      </c>
      <c r="BI44" s="93">
        <f t="shared" si="37"/>
        <v>0</v>
      </c>
      <c r="BJ44" s="93">
        <f t="shared" si="37"/>
        <v>0</v>
      </c>
      <c r="BK44" s="93">
        <f t="shared" si="37"/>
        <v>-152267.75</v>
      </c>
      <c r="BL44" s="93">
        <f t="shared" si="37"/>
        <v>1392703.1044160002</v>
      </c>
      <c r="BM44" s="93">
        <f t="shared" si="37"/>
        <v>-339451.42</v>
      </c>
      <c r="BN44" s="93">
        <f t="shared" si="37"/>
        <v>-352978.69</v>
      </c>
      <c r="BO44" s="93">
        <f t="shared" si="37"/>
        <v>-318209.44</v>
      </c>
      <c r="BP44" s="93">
        <f t="shared" ref="BP44:CU44" si="38">SUM(BP39:BP43)</f>
        <v>3629117.0550151635</v>
      </c>
      <c r="BQ44" s="93">
        <f t="shared" si="38"/>
        <v>-322019.06</v>
      </c>
      <c r="BR44" s="93">
        <f t="shared" si="38"/>
        <v>-371012.27</v>
      </c>
      <c r="BS44" s="93">
        <f t="shared" si="38"/>
        <v>-349680.49</v>
      </c>
      <c r="BT44" s="93">
        <f t="shared" si="38"/>
        <v>-311433.38</v>
      </c>
      <c r="BU44" s="93">
        <f t="shared" si="38"/>
        <v>-339477.64</v>
      </c>
      <c r="BV44" s="93">
        <f t="shared" si="38"/>
        <v>-342331.53</v>
      </c>
      <c r="BW44" s="93">
        <f t="shared" si="38"/>
        <v>-371196.84</v>
      </c>
      <c r="BX44" s="93">
        <f t="shared" si="38"/>
        <v>-377456.91</v>
      </c>
      <c r="BY44" s="93">
        <f t="shared" si="38"/>
        <v>-370605.38</v>
      </c>
      <c r="BZ44" s="93">
        <f t="shared" si="38"/>
        <v>-347933.24</v>
      </c>
      <c r="CA44" s="93">
        <f t="shared" si="38"/>
        <v>-345703.33</v>
      </c>
      <c r="CB44" s="93">
        <f t="shared" si="38"/>
        <v>1534957.4300000006</v>
      </c>
      <c r="CC44" s="93">
        <f t="shared" si="38"/>
        <v>-123683.36</v>
      </c>
      <c r="CD44" s="93">
        <f t="shared" si="38"/>
        <v>-126033.06</v>
      </c>
      <c r="CE44" s="93">
        <f t="shared" si="38"/>
        <v>-136718.01</v>
      </c>
      <c r="CF44" s="93">
        <f t="shared" si="38"/>
        <v>-119677.39</v>
      </c>
      <c r="CG44" s="93">
        <f t="shared" si="38"/>
        <v>-100352.96000000001</v>
      </c>
      <c r="CH44" s="93">
        <f t="shared" si="38"/>
        <v>-114797.84</v>
      </c>
      <c r="CI44" s="93">
        <f t="shared" si="38"/>
        <v>-156092.76999999999</v>
      </c>
      <c r="CJ44" s="93">
        <f t="shared" si="38"/>
        <v>-116883.98</v>
      </c>
      <c r="CK44" s="93">
        <f t="shared" si="38"/>
        <v>-124111.79</v>
      </c>
      <c r="CL44" s="93">
        <f t="shared" si="38"/>
        <v>-115956.91</v>
      </c>
      <c r="CM44" s="93">
        <f t="shared" si="38"/>
        <v>-87294.58</v>
      </c>
      <c r="CN44" s="93">
        <f t="shared" si="38"/>
        <v>1580059.3900000001</v>
      </c>
      <c r="CO44" s="93">
        <f t="shared" si="38"/>
        <v>-121269.75</v>
      </c>
      <c r="CP44" s="93">
        <f t="shared" si="38"/>
        <v>-144937.88</v>
      </c>
      <c r="CQ44" s="93">
        <f t="shared" si="38"/>
        <v>-143647.25</v>
      </c>
      <c r="CR44" s="93">
        <f t="shared" si="38"/>
        <v>-136775.12</v>
      </c>
      <c r="CS44" s="93">
        <f t="shared" si="38"/>
        <v>-1536039.0994311646</v>
      </c>
      <c r="CT44" s="93">
        <f t="shared" si="38"/>
        <v>-146156.97</v>
      </c>
      <c r="CU44" s="93">
        <f t="shared" si="38"/>
        <v>-158880.1</v>
      </c>
      <c r="CV44" s="93">
        <f t="shared" ref="CV44:CY44" si="39">SUM(CV39:CV43)</f>
        <v>15798.13</v>
      </c>
      <c r="CW44" s="93">
        <f t="shared" si="39"/>
        <v>-10127.56</v>
      </c>
      <c r="CX44" s="93">
        <f t="shared" si="39"/>
        <v>0</v>
      </c>
      <c r="CY44" s="93">
        <f t="shared" si="39"/>
        <v>0</v>
      </c>
    </row>
    <row r="45" spans="1:103" x14ac:dyDescent="0.2">
      <c r="B45" s="337" t="s">
        <v>231</v>
      </c>
      <c r="D45" s="339">
        <f t="shared" ref="D45:AI45" si="40">D38+D44</f>
        <v>0</v>
      </c>
      <c r="E45" s="339">
        <f t="shared" si="40"/>
        <v>0</v>
      </c>
      <c r="F45" s="339">
        <f t="shared" si="40"/>
        <v>0</v>
      </c>
      <c r="G45" s="339">
        <f t="shared" si="40"/>
        <v>0</v>
      </c>
      <c r="H45" s="339">
        <f t="shared" si="40"/>
        <v>0</v>
      </c>
      <c r="I45" s="339">
        <f t="shared" si="40"/>
        <v>0</v>
      </c>
      <c r="J45" s="339">
        <f t="shared" si="40"/>
        <v>0</v>
      </c>
      <c r="K45" s="339">
        <f t="shared" si="40"/>
        <v>0</v>
      </c>
      <c r="L45" s="339">
        <f t="shared" si="40"/>
        <v>0</v>
      </c>
      <c r="M45" s="339">
        <f t="shared" si="40"/>
        <v>0</v>
      </c>
      <c r="N45" s="339">
        <f t="shared" si="40"/>
        <v>0</v>
      </c>
      <c r="O45" s="339">
        <f t="shared" si="40"/>
        <v>0</v>
      </c>
      <c r="P45" s="339">
        <f t="shared" si="40"/>
        <v>0</v>
      </c>
      <c r="Q45" s="339">
        <f t="shared" si="40"/>
        <v>0</v>
      </c>
      <c r="R45" s="339">
        <f t="shared" si="40"/>
        <v>0</v>
      </c>
      <c r="S45" s="339">
        <f t="shared" si="40"/>
        <v>0</v>
      </c>
      <c r="T45" s="339">
        <f t="shared" si="40"/>
        <v>0</v>
      </c>
      <c r="U45" s="339">
        <f t="shared" si="40"/>
        <v>0</v>
      </c>
      <c r="V45" s="339">
        <f t="shared" si="40"/>
        <v>0</v>
      </c>
      <c r="W45" s="339">
        <f t="shared" si="40"/>
        <v>0</v>
      </c>
      <c r="X45" s="339">
        <f t="shared" si="40"/>
        <v>0</v>
      </c>
      <c r="Y45" s="339">
        <f t="shared" si="40"/>
        <v>0</v>
      </c>
      <c r="Z45" s="339">
        <f t="shared" si="40"/>
        <v>0</v>
      </c>
      <c r="AA45" s="339">
        <f t="shared" si="40"/>
        <v>0</v>
      </c>
      <c r="AB45" s="339">
        <f t="shared" si="40"/>
        <v>0</v>
      </c>
      <c r="AC45" s="339">
        <f t="shared" si="40"/>
        <v>0</v>
      </c>
      <c r="AD45" s="339">
        <f t="shared" si="40"/>
        <v>0</v>
      </c>
      <c r="AE45" s="339">
        <f t="shared" si="40"/>
        <v>0</v>
      </c>
      <c r="AF45" s="339">
        <f t="shared" si="40"/>
        <v>0</v>
      </c>
      <c r="AG45" s="339">
        <f t="shared" si="40"/>
        <v>0</v>
      </c>
      <c r="AH45" s="339">
        <f t="shared" si="40"/>
        <v>0</v>
      </c>
      <c r="AI45" s="339">
        <f t="shared" si="40"/>
        <v>0</v>
      </c>
      <c r="AJ45" s="339">
        <f t="shared" ref="AJ45:BO45" si="41">AJ38+AJ44</f>
        <v>0</v>
      </c>
      <c r="AK45" s="339">
        <f t="shared" si="41"/>
        <v>0</v>
      </c>
      <c r="AL45" s="339">
        <f t="shared" si="41"/>
        <v>0</v>
      </c>
      <c r="AM45" s="339">
        <f t="shared" si="41"/>
        <v>0</v>
      </c>
      <c r="AN45" s="339">
        <f t="shared" si="41"/>
        <v>0</v>
      </c>
      <c r="AO45" s="339">
        <f t="shared" si="41"/>
        <v>0</v>
      </c>
      <c r="AP45" s="339">
        <f t="shared" si="41"/>
        <v>0</v>
      </c>
      <c r="AQ45" s="339">
        <f t="shared" si="41"/>
        <v>0</v>
      </c>
      <c r="AR45" s="339">
        <f t="shared" si="41"/>
        <v>0</v>
      </c>
      <c r="AS45" s="339">
        <f t="shared" si="41"/>
        <v>0</v>
      </c>
      <c r="AT45" s="339">
        <f t="shared" si="41"/>
        <v>0</v>
      </c>
      <c r="AU45" s="339">
        <f t="shared" si="41"/>
        <v>0</v>
      </c>
      <c r="AV45" s="339">
        <f t="shared" si="41"/>
        <v>0</v>
      </c>
      <c r="AW45" s="339">
        <f t="shared" si="41"/>
        <v>0</v>
      </c>
      <c r="AX45" s="339">
        <f t="shared" si="41"/>
        <v>0</v>
      </c>
      <c r="AY45" s="339">
        <f t="shared" si="41"/>
        <v>0</v>
      </c>
      <c r="AZ45" s="339">
        <f t="shared" si="41"/>
        <v>0</v>
      </c>
      <c r="BA45" s="339">
        <f t="shared" si="41"/>
        <v>0</v>
      </c>
      <c r="BB45" s="339">
        <f t="shared" si="41"/>
        <v>0</v>
      </c>
      <c r="BC45" s="339">
        <f t="shared" si="41"/>
        <v>0</v>
      </c>
      <c r="BD45" s="339">
        <f t="shared" si="41"/>
        <v>0</v>
      </c>
      <c r="BE45" s="339">
        <f t="shared" si="41"/>
        <v>0</v>
      </c>
      <c r="BF45" s="339">
        <f t="shared" si="41"/>
        <v>0</v>
      </c>
      <c r="BG45" s="339">
        <f t="shared" si="41"/>
        <v>0</v>
      </c>
      <c r="BH45" s="339">
        <f t="shared" si="41"/>
        <v>0</v>
      </c>
      <c r="BI45" s="339">
        <f t="shared" si="41"/>
        <v>0</v>
      </c>
      <c r="BJ45" s="339">
        <f t="shared" si="41"/>
        <v>0</v>
      </c>
      <c r="BK45" s="339">
        <f t="shared" si="41"/>
        <v>-152267.75</v>
      </c>
      <c r="BL45" s="339">
        <f t="shared" si="41"/>
        <v>1240435.3544160002</v>
      </c>
      <c r="BM45" s="339">
        <f t="shared" si="41"/>
        <v>900983.93441600027</v>
      </c>
      <c r="BN45" s="339">
        <f t="shared" si="41"/>
        <v>548005.24441600032</v>
      </c>
      <c r="BO45" s="339">
        <f t="shared" si="41"/>
        <v>229795.80441600032</v>
      </c>
      <c r="BP45" s="339">
        <f t="shared" ref="BP45:CU45" si="42">BP38+BP44</f>
        <v>3858912.8594311639</v>
      </c>
      <c r="BQ45" s="339">
        <f t="shared" si="42"/>
        <v>3536893.7994311638</v>
      </c>
      <c r="BR45" s="339">
        <f t="shared" si="42"/>
        <v>3165881.5294311638</v>
      </c>
      <c r="BS45" s="339">
        <f t="shared" si="42"/>
        <v>2816201.039431164</v>
      </c>
      <c r="BT45" s="339">
        <f t="shared" si="42"/>
        <v>2504767.6594311642</v>
      </c>
      <c r="BU45" s="339">
        <f t="shared" si="42"/>
        <v>2165290.019431164</v>
      </c>
      <c r="BV45" s="339">
        <f t="shared" si="42"/>
        <v>1822958.489431164</v>
      </c>
      <c r="BW45" s="339">
        <f t="shared" si="42"/>
        <v>1451761.6494311639</v>
      </c>
      <c r="BX45" s="339">
        <f t="shared" si="42"/>
        <v>1074304.739431164</v>
      </c>
      <c r="BY45" s="339">
        <f t="shared" si="42"/>
        <v>703699.35943116399</v>
      </c>
      <c r="BZ45" s="339">
        <f t="shared" si="42"/>
        <v>355766.119431164</v>
      </c>
      <c r="CA45" s="339">
        <f t="shared" si="42"/>
        <v>10062.789431163983</v>
      </c>
      <c r="CB45" s="339">
        <f t="shared" si="42"/>
        <v>1545020.2194311647</v>
      </c>
      <c r="CC45" s="339">
        <f t="shared" si="42"/>
        <v>1421336.8594311646</v>
      </c>
      <c r="CD45" s="339">
        <f t="shared" si="42"/>
        <v>1295303.7994311645</v>
      </c>
      <c r="CE45" s="339">
        <f t="shared" si="42"/>
        <v>1158585.7894311645</v>
      </c>
      <c r="CF45" s="339">
        <f t="shared" si="42"/>
        <v>1038908.3994311645</v>
      </c>
      <c r="CG45" s="339">
        <f t="shared" si="42"/>
        <v>938555.43943116453</v>
      </c>
      <c r="CH45" s="339">
        <f t="shared" si="42"/>
        <v>823757.59943116456</v>
      </c>
      <c r="CI45" s="339">
        <f t="shared" si="42"/>
        <v>667664.82943116454</v>
      </c>
      <c r="CJ45" s="339">
        <f t="shared" si="42"/>
        <v>550780.84943116456</v>
      </c>
      <c r="CK45" s="339">
        <f t="shared" si="42"/>
        <v>426669.05943116458</v>
      </c>
      <c r="CL45" s="339">
        <f t="shared" si="42"/>
        <v>310712.14943116461</v>
      </c>
      <c r="CM45" s="339">
        <f t="shared" si="42"/>
        <v>223417.56943116459</v>
      </c>
      <c r="CN45" s="339">
        <f t="shared" si="42"/>
        <v>1803476.9594311647</v>
      </c>
      <c r="CO45" s="339">
        <f t="shared" si="42"/>
        <v>1682207.2094311647</v>
      </c>
      <c r="CP45" s="339">
        <f t="shared" si="42"/>
        <v>1537269.3294311645</v>
      </c>
      <c r="CQ45" s="339">
        <f t="shared" si="42"/>
        <v>1393622.0794311645</v>
      </c>
      <c r="CR45" s="339">
        <f t="shared" si="42"/>
        <v>1256846.9594311644</v>
      </c>
      <c r="CS45" s="339">
        <f t="shared" si="42"/>
        <v>-279192.14000000013</v>
      </c>
      <c r="CT45" s="339">
        <f t="shared" si="42"/>
        <v>-425349.1100000001</v>
      </c>
      <c r="CU45" s="339">
        <f t="shared" si="42"/>
        <v>-584229.21000000008</v>
      </c>
      <c r="CV45" s="339">
        <f t="shared" ref="CV45:CY45" si="43">CV38+CV44</f>
        <v>-568431.08000000007</v>
      </c>
      <c r="CW45" s="339">
        <f t="shared" si="43"/>
        <v>-578558.64000000013</v>
      </c>
      <c r="CX45" s="339">
        <f t="shared" si="43"/>
        <v>-578558.64000000013</v>
      </c>
      <c r="CY45" s="339">
        <f t="shared" si="43"/>
        <v>-578558.64000000013</v>
      </c>
    </row>
    <row r="46" spans="1:103" x14ac:dyDescent="0.2">
      <c r="CF46" s="339"/>
      <c r="CG46" s="339"/>
      <c r="CH46" s="339"/>
      <c r="CI46" s="339"/>
      <c r="CJ46" s="339"/>
      <c r="CK46" s="339"/>
      <c r="CL46" s="339"/>
      <c r="CM46" s="339"/>
      <c r="CN46" s="339"/>
      <c r="CO46" s="339"/>
      <c r="CP46" s="339"/>
      <c r="CQ46" s="339"/>
      <c r="CR46" s="339"/>
      <c r="CS46" s="339"/>
      <c r="CT46" s="339"/>
      <c r="CU46" s="339"/>
      <c r="CV46" s="339"/>
      <c r="CW46" s="339"/>
      <c r="CX46" s="339"/>
      <c r="CY46" s="339"/>
    </row>
    <row r="47" spans="1:103" x14ac:dyDescent="0.2">
      <c r="A47" s="4" t="s">
        <v>445</v>
      </c>
      <c r="C47" s="90">
        <v>18237441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X47" s="338"/>
      <c r="CY47" s="339"/>
    </row>
    <row r="48" spans="1:103" x14ac:dyDescent="0.2">
      <c r="B48" s="337" t="s">
        <v>227</v>
      </c>
      <c r="C48" s="90">
        <v>25400841</v>
      </c>
      <c r="D48" s="339">
        <v>0</v>
      </c>
      <c r="E48" s="339">
        <f t="shared" ref="E48:AJ48" si="44">D55</f>
        <v>0</v>
      </c>
      <c r="F48" s="339">
        <f t="shared" si="44"/>
        <v>0</v>
      </c>
      <c r="G48" s="339">
        <f t="shared" si="44"/>
        <v>0</v>
      </c>
      <c r="H48" s="339">
        <f t="shared" si="44"/>
        <v>0</v>
      </c>
      <c r="I48" s="339">
        <f t="shared" si="44"/>
        <v>0</v>
      </c>
      <c r="J48" s="339">
        <f t="shared" si="44"/>
        <v>0</v>
      </c>
      <c r="K48" s="339">
        <f t="shared" si="44"/>
        <v>0</v>
      </c>
      <c r="L48" s="339">
        <f t="shared" si="44"/>
        <v>0</v>
      </c>
      <c r="M48" s="339">
        <f t="shared" si="44"/>
        <v>0</v>
      </c>
      <c r="N48" s="339">
        <f t="shared" si="44"/>
        <v>0</v>
      </c>
      <c r="O48" s="339">
        <f t="shared" si="44"/>
        <v>0</v>
      </c>
      <c r="P48" s="339">
        <f t="shared" si="44"/>
        <v>0</v>
      </c>
      <c r="Q48" s="339">
        <f t="shared" si="44"/>
        <v>0</v>
      </c>
      <c r="R48" s="339">
        <f t="shared" si="44"/>
        <v>0</v>
      </c>
      <c r="S48" s="339">
        <f t="shared" si="44"/>
        <v>0</v>
      </c>
      <c r="T48" s="339">
        <f t="shared" si="44"/>
        <v>0</v>
      </c>
      <c r="U48" s="339">
        <f t="shared" si="44"/>
        <v>0</v>
      </c>
      <c r="V48" s="339">
        <f t="shared" si="44"/>
        <v>0</v>
      </c>
      <c r="W48" s="339">
        <f t="shared" si="44"/>
        <v>0</v>
      </c>
      <c r="X48" s="339">
        <f t="shared" si="44"/>
        <v>0</v>
      </c>
      <c r="Y48" s="339">
        <f t="shared" si="44"/>
        <v>0</v>
      </c>
      <c r="Z48" s="339">
        <f t="shared" si="44"/>
        <v>0</v>
      </c>
      <c r="AA48" s="339">
        <f t="shared" si="44"/>
        <v>0</v>
      </c>
      <c r="AB48" s="339">
        <f t="shared" si="44"/>
        <v>0</v>
      </c>
      <c r="AC48" s="339">
        <f t="shared" si="44"/>
        <v>0</v>
      </c>
      <c r="AD48" s="339">
        <f t="shared" si="44"/>
        <v>0</v>
      </c>
      <c r="AE48" s="339">
        <f t="shared" si="44"/>
        <v>0</v>
      </c>
      <c r="AF48" s="339">
        <f t="shared" si="44"/>
        <v>0</v>
      </c>
      <c r="AG48" s="339">
        <f t="shared" si="44"/>
        <v>0</v>
      </c>
      <c r="AH48" s="339">
        <f t="shared" si="44"/>
        <v>0</v>
      </c>
      <c r="AI48" s="339">
        <f t="shared" si="44"/>
        <v>0</v>
      </c>
      <c r="AJ48" s="339">
        <f t="shared" si="44"/>
        <v>0</v>
      </c>
      <c r="AK48" s="339">
        <f t="shared" ref="AK48:BP48" si="45">AJ55</f>
        <v>0</v>
      </c>
      <c r="AL48" s="339">
        <f t="shared" si="45"/>
        <v>0</v>
      </c>
      <c r="AM48" s="339">
        <f t="shared" si="45"/>
        <v>0</v>
      </c>
      <c r="AN48" s="339">
        <f t="shared" si="45"/>
        <v>0</v>
      </c>
      <c r="AO48" s="339">
        <f t="shared" si="45"/>
        <v>0</v>
      </c>
      <c r="AP48" s="339">
        <f t="shared" si="45"/>
        <v>0</v>
      </c>
      <c r="AQ48" s="339">
        <f t="shared" si="45"/>
        <v>0</v>
      </c>
      <c r="AR48" s="339">
        <f t="shared" si="45"/>
        <v>0</v>
      </c>
      <c r="AS48" s="339">
        <f t="shared" si="45"/>
        <v>0</v>
      </c>
      <c r="AT48" s="339">
        <f t="shared" si="45"/>
        <v>0</v>
      </c>
      <c r="AU48" s="339">
        <f t="shared" si="45"/>
        <v>0</v>
      </c>
      <c r="AV48" s="339">
        <f t="shared" si="45"/>
        <v>0</v>
      </c>
      <c r="AW48" s="339">
        <f t="shared" si="45"/>
        <v>0</v>
      </c>
      <c r="AX48" s="339">
        <f t="shared" si="45"/>
        <v>0</v>
      </c>
      <c r="AY48" s="339">
        <f t="shared" si="45"/>
        <v>0</v>
      </c>
      <c r="AZ48" s="339">
        <f t="shared" si="45"/>
        <v>0</v>
      </c>
      <c r="BA48" s="339">
        <f t="shared" si="45"/>
        <v>0</v>
      </c>
      <c r="BB48" s="339">
        <f t="shared" si="45"/>
        <v>0</v>
      </c>
      <c r="BC48" s="339">
        <f t="shared" si="45"/>
        <v>0</v>
      </c>
      <c r="BD48" s="339">
        <f t="shared" si="45"/>
        <v>0</v>
      </c>
      <c r="BE48" s="339">
        <f t="shared" si="45"/>
        <v>0</v>
      </c>
      <c r="BF48" s="339">
        <f t="shared" si="45"/>
        <v>0</v>
      </c>
      <c r="BG48" s="339">
        <f t="shared" si="45"/>
        <v>0</v>
      </c>
      <c r="BH48" s="339">
        <f t="shared" si="45"/>
        <v>0</v>
      </c>
      <c r="BI48" s="339">
        <f t="shared" si="45"/>
        <v>0</v>
      </c>
      <c r="BJ48" s="339">
        <f t="shared" si="45"/>
        <v>0</v>
      </c>
      <c r="BK48" s="339">
        <f t="shared" si="45"/>
        <v>0</v>
      </c>
      <c r="BL48" s="339">
        <f t="shared" si="45"/>
        <v>-23482.89</v>
      </c>
      <c r="BM48" s="339">
        <f t="shared" si="45"/>
        <v>259504.88231000002</v>
      </c>
      <c r="BN48" s="339">
        <f t="shared" si="45"/>
        <v>208583.38231000002</v>
      </c>
      <c r="BO48" s="339">
        <f t="shared" si="45"/>
        <v>156717.25231000001</v>
      </c>
      <c r="BP48" s="339">
        <f t="shared" si="45"/>
        <v>99665.822310000018</v>
      </c>
      <c r="BQ48" s="339">
        <f t="shared" ref="BQ48:CY48" si="46">BP55</f>
        <v>900129.8261436529</v>
      </c>
      <c r="BR48" s="339">
        <f t="shared" si="46"/>
        <v>843195.61614365294</v>
      </c>
      <c r="BS48" s="339">
        <f t="shared" si="46"/>
        <v>771093.62614365295</v>
      </c>
      <c r="BT48" s="339">
        <f t="shared" si="46"/>
        <v>708332.97614365292</v>
      </c>
      <c r="BU48" s="339">
        <f t="shared" si="46"/>
        <v>646765.22614365292</v>
      </c>
      <c r="BV48" s="339">
        <f t="shared" si="46"/>
        <v>585694.08614365291</v>
      </c>
      <c r="BW48" s="339">
        <f t="shared" si="46"/>
        <v>531069.66614365287</v>
      </c>
      <c r="BX48" s="339">
        <f t="shared" si="46"/>
        <v>467216.01614365284</v>
      </c>
      <c r="BY48" s="339">
        <f t="shared" si="46"/>
        <v>408002.92614365288</v>
      </c>
      <c r="BZ48" s="339">
        <f t="shared" si="46"/>
        <v>344232.26614365284</v>
      </c>
      <c r="CA48" s="339">
        <f t="shared" si="46"/>
        <v>282794.41614365287</v>
      </c>
      <c r="CB48" s="339">
        <f t="shared" si="46"/>
        <v>191926.66614365287</v>
      </c>
      <c r="CC48" s="339">
        <f t="shared" si="46"/>
        <v>921320.65513286076</v>
      </c>
      <c r="CD48" s="339">
        <f t="shared" si="46"/>
        <v>853051.40513286076</v>
      </c>
      <c r="CE48" s="339">
        <f t="shared" si="46"/>
        <v>784042.23513286072</v>
      </c>
      <c r="CF48" s="339">
        <f t="shared" si="46"/>
        <v>715612.29513286077</v>
      </c>
      <c r="CG48" s="339">
        <f t="shared" si="46"/>
        <v>642284.26513286075</v>
      </c>
      <c r="CH48" s="339">
        <f t="shared" si="46"/>
        <v>577914.4451328608</v>
      </c>
      <c r="CI48" s="339">
        <f t="shared" si="46"/>
        <v>526914.51513286075</v>
      </c>
      <c r="CJ48" s="339">
        <f t="shared" si="46"/>
        <v>447799.21513286076</v>
      </c>
      <c r="CK48" s="339">
        <f t="shared" si="46"/>
        <v>377533.18513286079</v>
      </c>
      <c r="CL48" s="339">
        <f t="shared" si="46"/>
        <v>269020.65513286076</v>
      </c>
      <c r="CM48" s="339">
        <f t="shared" si="46"/>
        <v>247901.71513286076</v>
      </c>
      <c r="CN48" s="339">
        <f t="shared" si="46"/>
        <v>192598.16513286077</v>
      </c>
      <c r="CO48" s="339">
        <f t="shared" si="46"/>
        <v>1311498.8704963881</v>
      </c>
      <c r="CP48" s="339">
        <f t="shared" si="46"/>
        <v>1236747.550496388</v>
      </c>
      <c r="CQ48" s="339">
        <f t="shared" si="46"/>
        <v>1151673.9004963881</v>
      </c>
      <c r="CR48" s="339">
        <f t="shared" si="46"/>
        <v>1077606.9304963881</v>
      </c>
      <c r="CS48" s="339">
        <f t="shared" si="46"/>
        <v>1001545.4304963881</v>
      </c>
      <c r="CT48" s="339">
        <f t="shared" si="46"/>
        <v>-130687.20999999996</v>
      </c>
      <c r="CU48" s="339">
        <f t="shared" si="46"/>
        <v>-179339.48999999996</v>
      </c>
      <c r="CV48" s="339">
        <f t="shared" si="46"/>
        <v>-230951.65999999997</v>
      </c>
      <c r="CW48" s="339">
        <f t="shared" si="46"/>
        <v>-179339.49</v>
      </c>
      <c r="CX48" s="339">
        <f t="shared" si="46"/>
        <v>-179339.49</v>
      </c>
      <c r="CY48" s="339">
        <f t="shared" si="46"/>
        <v>-179339.49</v>
      </c>
    </row>
    <row r="49" spans="1:103" x14ac:dyDescent="0.2">
      <c r="B49" s="91" t="s">
        <v>228</v>
      </c>
      <c r="C49" s="94"/>
      <c r="D49" s="341">
        <v>0</v>
      </c>
      <c r="E49" s="341">
        <v>0</v>
      </c>
      <c r="F49" s="341">
        <v>0</v>
      </c>
      <c r="G49" s="341">
        <v>0</v>
      </c>
      <c r="H49" s="341">
        <v>0</v>
      </c>
      <c r="I49" s="341">
        <v>0</v>
      </c>
      <c r="J49" s="341">
        <v>0</v>
      </c>
      <c r="K49" s="341">
        <v>0</v>
      </c>
      <c r="L49" s="341">
        <v>0</v>
      </c>
      <c r="M49" s="341">
        <v>0</v>
      </c>
      <c r="N49" s="341">
        <v>0</v>
      </c>
      <c r="O49" s="341">
        <v>0</v>
      </c>
      <c r="P49" s="341">
        <v>0</v>
      </c>
      <c r="Q49" s="341">
        <v>0</v>
      </c>
      <c r="R49" s="341">
        <v>0</v>
      </c>
      <c r="S49" s="341">
        <v>0</v>
      </c>
      <c r="T49" s="341">
        <v>0</v>
      </c>
      <c r="U49" s="341">
        <v>0</v>
      </c>
      <c r="V49" s="341">
        <v>0</v>
      </c>
      <c r="W49" s="341">
        <v>0</v>
      </c>
      <c r="X49" s="341">
        <v>0</v>
      </c>
      <c r="Y49" s="341">
        <v>0</v>
      </c>
      <c r="Z49" s="341">
        <v>0</v>
      </c>
      <c r="AA49" s="341">
        <v>0</v>
      </c>
      <c r="AB49" s="341">
        <v>0</v>
      </c>
      <c r="AC49" s="341">
        <v>0</v>
      </c>
      <c r="AD49" s="341">
        <v>0</v>
      </c>
      <c r="AE49" s="341">
        <v>0</v>
      </c>
      <c r="AF49" s="341">
        <v>0</v>
      </c>
      <c r="AG49" s="341">
        <v>0</v>
      </c>
      <c r="AH49" s="341">
        <v>0</v>
      </c>
      <c r="AI49" s="341">
        <v>0</v>
      </c>
      <c r="AJ49" s="341">
        <v>0</v>
      </c>
      <c r="AK49" s="341">
        <v>0</v>
      </c>
      <c r="AL49" s="341">
        <v>0</v>
      </c>
      <c r="AM49" s="341">
        <v>0</v>
      </c>
      <c r="AN49" s="341">
        <v>0</v>
      </c>
      <c r="AO49" s="341">
        <v>0</v>
      </c>
      <c r="AP49" s="341">
        <v>0</v>
      </c>
      <c r="AQ49" s="341">
        <v>0</v>
      </c>
      <c r="AR49" s="341">
        <v>0</v>
      </c>
      <c r="AS49" s="341">
        <v>0</v>
      </c>
      <c r="AT49" s="341">
        <v>0</v>
      </c>
      <c r="AU49" s="341">
        <v>0</v>
      </c>
      <c r="AV49" s="341">
        <v>0</v>
      </c>
      <c r="AW49" s="341">
        <v>0</v>
      </c>
      <c r="AX49" s="341">
        <v>0</v>
      </c>
      <c r="AY49" s="341">
        <v>0</v>
      </c>
      <c r="AZ49" s="341">
        <v>0</v>
      </c>
      <c r="BA49" s="341">
        <v>0</v>
      </c>
      <c r="BB49" s="341">
        <v>0</v>
      </c>
      <c r="BC49" s="341">
        <v>0</v>
      </c>
      <c r="BD49" s="341">
        <v>0</v>
      </c>
      <c r="BE49" s="341">
        <v>0</v>
      </c>
      <c r="BF49" s="341">
        <v>0</v>
      </c>
      <c r="BG49" s="341">
        <v>0</v>
      </c>
      <c r="BH49" s="341">
        <v>0</v>
      </c>
      <c r="BI49" s="341">
        <v>0</v>
      </c>
      <c r="BJ49" s="341">
        <v>0</v>
      </c>
      <c r="BK49" s="341">
        <v>0</v>
      </c>
      <c r="BL49" s="341">
        <v>0</v>
      </c>
      <c r="BM49" s="341">
        <v>0</v>
      </c>
      <c r="BN49" s="341">
        <v>0</v>
      </c>
      <c r="BO49" s="341">
        <v>0</v>
      </c>
      <c r="BP49" s="341">
        <v>859615.79383365298</v>
      </c>
      <c r="BQ49" s="341">
        <v>0</v>
      </c>
      <c r="BR49" s="341">
        <v>0</v>
      </c>
      <c r="BS49" s="341">
        <v>0</v>
      </c>
      <c r="BT49" s="341">
        <v>0</v>
      </c>
      <c r="BU49" s="341">
        <v>0</v>
      </c>
      <c r="BV49" s="341">
        <v>0</v>
      </c>
      <c r="BW49" s="341">
        <v>0</v>
      </c>
      <c r="BX49" s="341">
        <v>0</v>
      </c>
      <c r="BY49" s="341">
        <v>0</v>
      </c>
      <c r="BZ49" s="341">
        <v>0</v>
      </c>
      <c r="CA49" s="341">
        <v>0</v>
      </c>
      <c r="CB49" s="341">
        <v>798812.66898920783</v>
      </c>
      <c r="CC49" s="341">
        <v>0</v>
      </c>
      <c r="CD49" s="341">
        <v>0</v>
      </c>
      <c r="CE49" s="341">
        <v>0</v>
      </c>
      <c r="CF49" s="341">
        <v>0</v>
      </c>
      <c r="CG49" s="341">
        <v>0</v>
      </c>
      <c r="CH49" s="341">
        <v>0</v>
      </c>
      <c r="CI49" s="341">
        <v>0</v>
      </c>
      <c r="CJ49" s="341">
        <v>0</v>
      </c>
      <c r="CK49" s="341">
        <v>0</v>
      </c>
      <c r="CL49" s="341">
        <v>0</v>
      </c>
      <c r="CM49" s="341">
        <v>0</v>
      </c>
      <c r="CN49" s="341">
        <v>1188141.9753635274</v>
      </c>
      <c r="CO49" s="341">
        <v>0</v>
      </c>
      <c r="CP49" s="341">
        <v>0</v>
      </c>
      <c r="CQ49" s="341">
        <v>0</v>
      </c>
      <c r="CR49" s="341">
        <v>0</v>
      </c>
      <c r="CS49" s="341">
        <v>0</v>
      </c>
      <c r="CT49" s="341">
        <v>0</v>
      </c>
      <c r="CU49" s="341">
        <v>0</v>
      </c>
      <c r="CV49" s="341">
        <v>0</v>
      </c>
      <c r="CW49" s="341">
        <v>0</v>
      </c>
      <c r="CX49" s="341"/>
      <c r="CY49" s="341"/>
    </row>
    <row r="50" spans="1:103" x14ac:dyDescent="0.2">
      <c r="B50" s="91" t="s">
        <v>233</v>
      </c>
      <c r="C50" s="94"/>
      <c r="D50" s="341">
        <v>0</v>
      </c>
      <c r="E50" s="341">
        <v>0</v>
      </c>
      <c r="F50" s="341">
        <v>0</v>
      </c>
      <c r="G50" s="341">
        <v>0</v>
      </c>
      <c r="H50" s="341">
        <v>0</v>
      </c>
      <c r="I50" s="341">
        <v>0</v>
      </c>
      <c r="J50" s="341">
        <v>0</v>
      </c>
      <c r="K50" s="341">
        <v>0</v>
      </c>
      <c r="L50" s="341">
        <v>0</v>
      </c>
      <c r="M50" s="341">
        <v>0</v>
      </c>
      <c r="N50" s="341">
        <v>0</v>
      </c>
      <c r="O50" s="341">
        <v>0</v>
      </c>
      <c r="P50" s="341">
        <v>0</v>
      </c>
      <c r="Q50" s="341">
        <v>0</v>
      </c>
      <c r="R50" s="341">
        <v>0</v>
      </c>
      <c r="S50" s="341">
        <v>0</v>
      </c>
      <c r="T50" s="341">
        <v>0</v>
      </c>
      <c r="U50" s="341">
        <v>0</v>
      </c>
      <c r="V50" s="341">
        <v>0</v>
      </c>
      <c r="W50" s="341">
        <v>0</v>
      </c>
      <c r="X50" s="341">
        <v>0</v>
      </c>
      <c r="Y50" s="341">
        <v>0</v>
      </c>
      <c r="Z50" s="341">
        <v>0</v>
      </c>
      <c r="AA50" s="341">
        <v>0</v>
      </c>
      <c r="AB50" s="341">
        <v>0</v>
      </c>
      <c r="AC50" s="341">
        <v>0</v>
      </c>
      <c r="AD50" s="341">
        <v>0</v>
      </c>
      <c r="AE50" s="341">
        <v>0</v>
      </c>
      <c r="AF50" s="341">
        <v>0</v>
      </c>
      <c r="AG50" s="341">
        <v>0</v>
      </c>
      <c r="AH50" s="341">
        <v>0</v>
      </c>
      <c r="AI50" s="341">
        <v>0</v>
      </c>
      <c r="AJ50" s="341">
        <v>0</v>
      </c>
      <c r="AK50" s="341">
        <v>0</v>
      </c>
      <c r="AL50" s="341">
        <v>0</v>
      </c>
      <c r="AM50" s="341">
        <v>0</v>
      </c>
      <c r="AN50" s="341">
        <v>0</v>
      </c>
      <c r="AO50" s="341">
        <v>0</v>
      </c>
      <c r="AP50" s="341">
        <v>0</v>
      </c>
      <c r="AQ50" s="341">
        <v>0</v>
      </c>
      <c r="AR50" s="341">
        <v>0</v>
      </c>
      <c r="AS50" s="341">
        <v>0</v>
      </c>
      <c r="AT50" s="341">
        <v>0</v>
      </c>
      <c r="AU50" s="341">
        <v>0</v>
      </c>
      <c r="AV50" s="341">
        <v>0</v>
      </c>
      <c r="AW50" s="341">
        <v>0</v>
      </c>
      <c r="AX50" s="341">
        <v>0</v>
      </c>
      <c r="AY50" s="341">
        <v>0</v>
      </c>
      <c r="AZ50" s="341">
        <v>0</v>
      </c>
      <c r="BA50" s="341">
        <v>0</v>
      </c>
      <c r="BB50" s="341">
        <v>0</v>
      </c>
      <c r="BC50" s="341">
        <v>0</v>
      </c>
      <c r="BD50" s="341">
        <v>0</v>
      </c>
      <c r="BE50" s="341">
        <v>0</v>
      </c>
      <c r="BF50" s="341">
        <v>0</v>
      </c>
      <c r="BG50" s="341">
        <v>0</v>
      </c>
      <c r="BH50" s="341">
        <v>0</v>
      </c>
      <c r="BI50" s="341">
        <v>0</v>
      </c>
      <c r="BJ50" s="341">
        <v>0</v>
      </c>
      <c r="BK50" s="341">
        <v>0</v>
      </c>
      <c r="BL50" s="341">
        <v>337899.27231000003</v>
      </c>
      <c r="BM50" s="341">
        <v>0</v>
      </c>
      <c r="BN50" s="341">
        <v>0</v>
      </c>
      <c r="BO50" s="341">
        <v>0</v>
      </c>
      <c r="BP50" s="341">
        <v>0</v>
      </c>
      <c r="BQ50" s="341">
        <v>0</v>
      </c>
      <c r="BR50" s="341">
        <v>0</v>
      </c>
      <c r="BS50" s="341">
        <v>0</v>
      </c>
      <c r="BT50" s="341">
        <v>0</v>
      </c>
      <c r="BU50" s="341">
        <v>0</v>
      </c>
      <c r="BV50" s="341">
        <v>0</v>
      </c>
      <c r="BW50" s="341">
        <v>0</v>
      </c>
      <c r="BX50" s="341">
        <v>0</v>
      </c>
      <c r="BY50" s="341">
        <v>0</v>
      </c>
      <c r="BZ50" s="341">
        <v>0</v>
      </c>
      <c r="CA50" s="341">
        <v>0</v>
      </c>
      <c r="CB50" s="341">
        <v>0</v>
      </c>
      <c r="CC50" s="341">
        <v>0</v>
      </c>
      <c r="CD50" s="341">
        <v>0</v>
      </c>
      <c r="CE50" s="341">
        <v>0</v>
      </c>
      <c r="CF50" s="341">
        <v>0</v>
      </c>
      <c r="CG50" s="341">
        <v>0</v>
      </c>
      <c r="CH50" s="341">
        <v>0</v>
      </c>
      <c r="CI50" s="341">
        <v>0</v>
      </c>
      <c r="CJ50" s="341">
        <v>0</v>
      </c>
      <c r="CK50" s="341">
        <v>0</v>
      </c>
      <c r="CL50" s="341">
        <v>0</v>
      </c>
      <c r="CM50" s="341">
        <v>0</v>
      </c>
      <c r="CN50" s="341">
        <v>0</v>
      </c>
      <c r="CO50" s="341">
        <v>0</v>
      </c>
      <c r="CP50" s="341">
        <v>0</v>
      </c>
      <c r="CQ50" s="341">
        <v>0</v>
      </c>
      <c r="CR50" s="341">
        <v>0</v>
      </c>
      <c r="CS50" s="341">
        <v>0</v>
      </c>
      <c r="CT50" s="341">
        <v>0</v>
      </c>
      <c r="CU50" s="341">
        <v>0</v>
      </c>
      <c r="CV50" s="341">
        <v>0</v>
      </c>
      <c r="CW50" s="341">
        <v>0</v>
      </c>
      <c r="CX50" s="341"/>
      <c r="CY50" s="341"/>
    </row>
    <row r="51" spans="1:103" x14ac:dyDescent="0.2">
      <c r="B51" s="91" t="s">
        <v>441</v>
      </c>
      <c r="C51" s="94"/>
      <c r="D51" s="341"/>
      <c r="E51" s="341">
        <v>0</v>
      </c>
      <c r="F51" s="341">
        <v>0</v>
      </c>
      <c r="G51" s="341">
        <v>0</v>
      </c>
      <c r="H51" s="341">
        <v>0</v>
      </c>
      <c r="I51" s="341">
        <v>0</v>
      </c>
      <c r="J51" s="341">
        <v>0</v>
      </c>
      <c r="K51" s="341">
        <v>0</v>
      </c>
      <c r="L51" s="341">
        <v>0</v>
      </c>
      <c r="M51" s="341">
        <v>0</v>
      </c>
      <c r="N51" s="341">
        <v>0</v>
      </c>
      <c r="O51" s="341">
        <v>0</v>
      </c>
      <c r="P51" s="341">
        <v>0</v>
      </c>
      <c r="Q51" s="341">
        <v>0</v>
      </c>
      <c r="R51" s="341">
        <v>0</v>
      </c>
      <c r="S51" s="341">
        <v>0</v>
      </c>
      <c r="T51" s="341">
        <v>0</v>
      </c>
      <c r="U51" s="341">
        <v>0</v>
      </c>
      <c r="V51" s="341">
        <v>0</v>
      </c>
      <c r="W51" s="341">
        <v>0</v>
      </c>
      <c r="X51" s="341">
        <v>0</v>
      </c>
      <c r="Y51" s="341">
        <v>0</v>
      </c>
      <c r="Z51" s="341">
        <v>0</v>
      </c>
      <c r="AA51" s="341">
        <v>0</v>
      </c>
      <c r="AB51" s="341">
        <v>0</v>
      </c>
      <c r="AC51" s="341">
        <v>0</v>
      </c>
      <c r="AD51" s="341">
        <v>0</v>
      </c>
      <c r="AE51" s="341">
        <v>0</v>
      </c>
      <c r="AF51" s="341">
        <v>0</v>
      </c>
      <c r="AG51" s="341">
        <v>0</v>
      </c>
      <c r="AH51" s="341">
        <v>0</v>
      </c>
      <c r="AI51" s="341">
        <v>0</v>
      </c>
      <c r="AJ51" s="341">
        <v>0</v>
      </c>
      <c r="AK51" s="341">
        <v>0</v>
      </c>
      <c r="AL51" s="341">
        <v>0</v>
      </c>
      <c r="AM51" s="341">
        <v>0</v>
      </c>
      <c r="AN51" s="341">
        <v>0</v>
      </c>
      <c r="AO51" s="341">
        <v>0</v>
      </c>
      <c r="AP51" s="341">
        <v>0</v>
      </c>
      <c r="AQ51" s="341">
        <v>0</v>
      </c>
      <c r="AR51" s="341">
        <v>0</v>
      </c>
      <c r="AS51" s="341">
        <v>0</v>
      </c>
      <c r="AT51" s="341">
        <v>0</v>
      </c>
      <c r="AU51" s="341">
        <v>0</v>
      </c>
      <c r="AV51" s="341">
        <v>0</v>
      </c>
      <c r="AW51" s="341">
        <v>0</v>
      </c>
      <c r="AX51" s="341">
        <v>0</v>
      </c>
      <c r="AY51" s="341">
        <v>0</v>
      </c>
      <c r="AZ51" s="341">
        <v>0</v>
      </c>
      <c r="BA51" s="341">
        <v>0</v>
      </c>
      <c r="BB51" s="341">
        <v>0</v>
      </c>
      <c r="BC51" s="341">
        <v>0</v>
      </c>
      <c r="BD51" s="341">
        <v>0</v>
      </c>
      <c r="BE51" s="341">
        <v>0</v>
      </c>
      <c r="BF51" s="341">
        <v>0</v>
      </c>
      <c r="BG51" s="341">
        <v>0</v>
      </c>
      <c r="BH51" s="341">
        <v>0</v>
      </c>
      <c r="BI51" s="341">
        <v>0</v>
      </c>
      <c r="BJ51" s="341">
        <v>0</v>
      </c>
      <c r="BK51" s="341">
        <v>0</v>
      </c>
      <c r="BL51" s="341">
        <v>0</v>
      </c>
      <c r="BM51" s="341">
        <v>0</v>
      </c>
      <c r="BN51" s="341">
        <v>0</v>
      </c>
      <c r="BO51" s="341">
        <v>0</v>
      </c>
      <c r="BP51" s="341">
        <v>0</v>
      </c>
      <c r="BQ51" s="341">
        <v>0</v>
      </c>
      <c r="BR51" s="341">
        <v>0</v>
      </c>
      <c r="BS51" s="341">
        <v>0</v>
      </c>
      <c r="BT51" s="341">
        <v>0</v>
      </c>
      <c r="BU51" s="341">
        <v>0</v>
      </c>
      <c r="BV51" s="341">
        <v>0</v>
      </c>
      <c r="BW51" s="341">
        <v>0</v>
      </c>
      <c r="BX51" s="341">
        <v>0</v>
      </c>
      <c r="BY51" s="341">
        <v>0</v>
      </c>
      <c r="BZ51" s="341">
        <v>0</v>
      </c>
      <c r="CA51" s="341">
        <v>0</v>
      </c>
      <c r="CB51" s="341">
        <v>0</v>
      </c>
      <c r="CC51" s="341">
        <v>0</v>
      </c>
      <c r="CD51" s="341">
        <v>0</v>
      </c>
      <c r="CE51" s="341">
        <v>0</v>
      </c>
      <c r="CF51" s="341">
        <v>0</v>
      </c>
      <c r="CG51" s="341">
        <v>0</v>
      </c>
      <c r="CH51" s="341">
        <v>0</v>
      </c>
      <c r="CI51" s="341">
        <v>0</v>
      </c>
      <c r="CJ51" s="341">
        <v>0</v>
      </c>
      <c r="CK51" s="341">
        <v>0</v>
      </c>
      <c r="CL51" s="341">
        <v>0</v>
      </c>
      <c r="CM51" s="341">
        <v>0</v>
      </c>
      <c r="CN51" s="341">
        <v>0</v>
      </c>
      <c r="CO51" s="341">
        <v>0</v>
      </c>
      <c r="CP51" s="341">
        <v>0</v>
      </c>
      <c r="CQ51" s="341">
        <v>0</v>
      </c>
      <c r="CR51" s="341">
        <v>0</v>
      </c>
      <c r="CS51" s="503">
        <f>'2019 GRC - SCH 40 Re-class'!$F$21</f>
        <v>-1077606.9304963881</v>
      </c>
      <c r="CT51" s="341">
        <v>0</v>
      </c>
      <c r="CU51" s="341">
        <v>0</v>
      </c>
      <c r="CV51" s="341">
        <v>0</v>
      </c>
      <c r="CW51" s="341">
        <v>0</v>
      </c>
      <c r="CX51" s="341"/>
      <c r="CY51" s="341"/>
    </row>
    <row r="52" spans="1:103" x14ac:dyDescent="0.2">
      <c r="B52" s="91" t="s">
        <v>347</v>
      </c>
      <c r="C52" s="94"/>
      <c r="D52" s="341"/>
      <c r="E52" s="341">
        <v>0</v>
      </c>
      <c r="F52" s="341">
        <v>0</v>
      </c>
      <c r="G52" s="341">
        <v>0</v>
      </c>
      <c r="H52" s="341">
        <v>0</v>
      </c>
      <c r="I52" s="341">
        <v>0</v>
      </c>
      <c r="J52" s="341">
        <v>0</v>
      </c>
      <c r="K52" s="341">
        <v>0</v>
      </c>
      <c r="L52" s="341">
        <v>0</v>
      </c>
      <c r="M52" s="341">
        <v>0</v>
      </c>
      <c r="N52" s="341">
        <v>0</v>
      </c>
      <c r="O52" s="341">
        <v>0</v>
      </c>
      <c r="P52" s="341">
        <v>0</v>
      </c>
      <c r="Q52" s="341">
        <v>0</v>
      </c>
      <c r="R52" s="341">
        <v>0</v>
      </c>
      <c r="S52" s="341">
        <v>0</v>
      </c>
      <c r="T52" s="341">
        <v>0</v>
      </c>
      <c r="U52" s="341">
        <v>0</v>
      </c>
      <c r="V52" s="341">
        <v>0</v>
      </c>
      <c r="W52" s="341">
        <v>0</v>
      </c>
      <c r="X52" s="341">
        <v>0</v>
      </c>
      <c r="Y52" s="341">
        <v>0</v>
      </c>
      <c r="Z52" s="341">
        <v>0</v>
      </c>
      <c r="AA52" s="341">
        <v>0</v>
      </c>
      <c r="AB52" s="341">
        <v>0</v>
      </c>
      <c r="AC52" s="341">
        <v>0</v>
      </c>
      <c r="AD52" s="341">
        <v>0</v>
      </c>
      <c r="AE52" s="341">
        <v>0</v>
      </c>
      <c r="AF52" s="341">
        <v>0</v>
      </c>
      <c r="AG52" s="341">
        <v>0</v>
      </c>
      <c r="AH52" s="341">
        <v>0</v>
      </c>
      <c r="AI52" s="341">
        <v>0</v>
      </c>
      <c r="AJ52" s="341">
        <v>0</v>
      </c>
      <c r="AK52" s="341">
        <v>0</v>
      </c>
      <c r="AL52" s="341">
        <v>0</v>
      </c>
      <c r="AM52" s="341">
        <v>0</v>
      </c>
      <c r="AN52" s="341">
        <v>0</v>
      </c>
      <c r="AO52" s="341">
        <v>0</v>
      </c>
      <c r="AP52" s="341">
        <v>0</v>
      </c>
      <c r="AQ52" s="341">
        <v>0</v>
      </c>
      <c r="AR52" s="341">
        <v>0</v>
      </c>
      <c r="AS52" s="341">
        <v>0</v>
      </c>
      <c r="AT52" s="341">
        <v>0</v>
      </c>
      <c r="AU52" s="341">
        <v>0</v>
      </c>
      <c r="AV52" s="341">
        <v>0</v>
      </c>
      <c r="AW52" s="341">
        <v>0</v>
      </c>
      <c r="AX52" s="341">
        <v>0</v>
      </c>
      <c r="AY52" s="341">
        <v>0</v>
      </c>
      <c r="AZ52" s="341">
        <v>0</v>
      </c>
      <c r="BA52" s="341">
        <v>0</v>
      </c>
      <c r="BB52" s="341">
        <v>0</v>
      </c>
      <c r="BC52" s="341">
        <v>0</v>
      </c>
      <c r="BD52" s="341">
        <v>0</v>
      </c>
      <c r="BE52" s="341">
        <v>0</v>
      </c>
      <c r="BF52" s="341">
        <v>0</v>
      </c>
      <c r="BG52" s="341">
        <v>0</v>
      </c>
      <c r="BH52" s="341">
        <v>0</v>
      </c>
      <c r="BI52" s="341">
        <v>0</v>
      </c>
      <c r="BJ52" s="341">
        <v>0</v>
      </c>
      <c r="BK52" s="341">
        <v>0</v>
      </c>
      <c r="BL52" s="341">
        <v>0</v>
      </c>
      <c r="BM52" s="341">
        <v>0</v>
      </c>
      <c r="BN52" s="341">
        <v>0</v>
      </c>
      <c r="BO52" s="341">
        <v>0</v>
      </c>
      <c r="BP52" s="341">
        <v>0</v>
      </c>
      <c r="BQ52" s="341">
        <v>0</v>
      </c>
      <c r="BR52" s="341">
        <v>0</v>
      </c>
      <c r="BS52" s="341">
        <v>0</v>
      </c>
      <c r="BT52" s="341">
        <v>0</v>
      </c>
      <c r="BU52" s="341">
        <v>0</v>
      </c>
      <c r="BV52" s="341">
        <v>0</v>
      </c>
      <c r="BW52" s="341">
        <v>0</v>
      </c>
      <c r="BX52" s="341">
        <v>0</v>
      </c>
      <c r="BY52" s="341">
        <v>0</v>
      </c>
      <c r="BZ52" s="341">
        <v>0</v>
      </c>
      <c r="CA52" s="341">
        <v>0</v>
      </c>
      <c r="CB52" s="341">
        <v>0</v>
      </c>
      <c r="CC52" s="341">
        <v>0</v>
      </c>
      <c r="CD52" s="341">
        <v>0</v>
      </c>
      <c r="CE52" s="341">
        <v>0</v>
      </c>
      <c r="CF52" s="341">
        <v>0</v>
      </c>
      <c r="CG52" s="341">
        <v>0</v>
      </c>
      <c r="CH52" s="341">
        <v>0</v>
      </c>
      <c r="CI52" s="341">
        <v>0</v>
      </c>
      <c r="CJ52" s="341">
        <v>0</v>
      </c>
      <c r="CK52" s="341">
        <v>0</v>
      </c>
      <c r="CL52" s="341">
        <v>0</v>
      </c>
      <c r="CM52" s="341">
        <v>0</v>
      </c>
      <c r="CN52" s="341">
        <v>0</v>
      </c>
      <c r="CO52" s="341">
        <v>0</v>
      </c>
      <c r="CP52" s="341">
        <v>0</v>
      </c>
      <c r="CQ52" s="341">
        <v>0</v>
      </c>
      <c r="CR52" s="341">
        <v>0</v>
      </c>
      <c r="CS52" s="341">
        <v>0</v>
      </c>
      <c r="CT52" s="341">
        <v>0</v>
      </c>
      <c r="CU52" s="341">
        <v>0</v>
      </c>
      <c r="CV52" s="341">
        <v>0</v>
      </c>
      <c r="CW52" s="341">
        <v>0</v>
      </c>
      <c r="CX52" s="341"/>
      <c r="CY52" s="341"/>
    </row>
    <row r="53" spans="1:103" x14ac:dyDescent="0.2">
      <c r="B53" s="91" t="s">
        <v>229</v>
      </c>
      <c r="D53" s="341">
        <v>0</v>
      </c>
      <c r="E53" s="341">
        <v>0</v>
      </c>
      <c r="F53" s="341">
        <v>0</v>
      </c>
      <c r="G53" s="341">
        <v>0</v>
      </c>
      <c r="H53" s="341">
        <v>0</v>
      </c>
      <c r="I53" s="341">
        <v>0</v>
      </c>
      <c r="J53" s="341">
        <v>0</v>
      </c>
      <c r="K53" s="341">
        <v>0</v>
      </c>
      <c r="L53" s="341">
        <v>0</v>
      </c>
      <c r="M53" s="341">
        <v>0</v>
      </c>
      <c r="N53" s="341">
        <v>0</v>
      </c>
      <c r="O53" s="341">
        <v>0</v>
      </c>
      <c r="P53" s="341">
        <v>0</v>
      </c>
      <c r="Q53" s="341">
        <v>0</v>
      </c>
      <c r="R53" s="341">
        <v>0</v>
      </c>
      <c r="S53" s="341">
        <v>0</v>
      </c>
      <c r="T53" s="341">
        <v>0</v>
      </c>
      <c r="U53" s="341">
        <v>0</v>
      </c>
      <c r="V53" s="341">
        <v>0</v>
      </c>
      <c r="W53" s="341">
        <v>0</v>
      </c>
      <c r="X53" s="341">
        <v>0</v>
      </c>
      <c r="Y53" s="341">
        <v>0</v>
      </c>
      <c r="Z53" s="341">
        <v>0</v>
      </c>
      <c r="AA53" s="341">
        <v>0</v>
      </c>
      <c r="AB53" s="341">
        <v>0</v>
      </c>
      <c r="AC53" s="341">
        <v>0</v>
      </c>
      <c r="AD53" s="341">
        <v>0</v>
      </c>
      <c r="AE53" s="341">
        <v>0</v>
      </c>
      <c r="AF53" s="341">
        <v>0</v>
      </c>
      <c r="AG53" s="341">
        <v>0</v>
      </c>
      <c r="AH53" s="341">
        <v>0</v>
      </c>
      <c r="AI53" s="341">
        <v>0</v>
      </c>
      <c r="AJ53" s="341">
        <v>0</v>
      </c>
      <c r="AK53" s="341">
        <v>0</v>
      </c>
      <c r="AL53" s="341">
        <v>0</v>
      </c>
      <c r="AM53" s="341">
        <v>0</v>
      </c>
      <c r="AN53" s="341">
        <v>0</v>
      </c>
      <c r="AO53" s="341">
        <v>0</v>
      </c>
      <c r="AP53" s="341">
        <v>0</v>
      </c>
      <c r="AQ53" s="341">
        <v>0</v>
      </c>
      <c r="AR53" s="341">
        <v>0</v>
      </c>
      <c r="AS53" s="341">
        <v>0</v>
      </c>
      <c r="AT53" s="341">
        <v>0</v>
      </c>
      <c r="AU53" s="341">
        <v>0</v>
      </c>
      <c r="AV53" s="341">
        <v>0</v>
      </c>
      <c r="AW53" s="341">
        <v>0</v>
      </c>
      <c r="AX53" s="341">
        <v>0</v>
      </c>
      <c r="AY53" s="341">
        <v>0</v>
      </c>
      <c r="AZ53" s="341">
        <v>0</v>
      </c>
      <c r="BA53" s="341">
        <v>0</v>
      </c>
      <c r="BB53" s="341">
        <v>0</v>
      </c>
      <c r="BC53" s="341">
        <v>0</v>
      </c>
      <c r="BD53" s="341">
        <v>0</v>
      </c>
      <c r="BE53" s="341">
        <v>0</v>
      </c>
      <c r="BF53" s="341">
        <v>0</v>
      </c>
      <c r="BG53" s="341">
        <v>0</v>
      </c>
      <c r="BH53" s="341">
        <v>0</v>
      </c>
      <c r="BI53" s="341">
        <v>0</v>
      </c>
      <c r="BJ53" s="341">
        <v>0</v>
      </c>
      <c r="BK53" s="341">
        <v>-23482.89</v>
      </c>
      <c r="BL53" s="341">
        <v>-54911.5</v>
      </c>
      <c r="BM53" s="341">
        <v>-50921.5</v>
      </c>
      <c r="BN53" s="341">
        <v>-51866.13</v>
      </c>
      <c r="BO53" s="341">
        <v>-57051.43</v>
      </c>
      <c r="BP53" s="341">
        <v>-59151.79</v>
      </c>
      <c r="BQ53" s="341">
        <v>-56934.21</v>
      </c>
      <c r="BR53" s="341">
        <v>-72101.990000000005</v>
      </c>
      <c r="BS53" s="341">
        <v>-62760.65</v>
      </c>
      <c r="BT53" s="341">
        <v>-61567.75</v>
      </c>
      <c r="BU53" s="341">
        <v>-61071.14</v>
      </c>
      <c r="BV53" s="341">
        <v>-54624.42</v>
      </c>
      <c r="BW53" s="341">
        <v>-63853.65</v>
      </c>
      <c r="BX53" s="341">
        <v>-59213.09</v>
      </c>
      <c r="BY53" s="341">
        <v>-63770.66</v>
      </c>
      <c r="BZ53" s="341">
        <v>-61437.85</v>
      </c>
      <c r="CA53" s="341">
        <v>-90867.75</v>
      </c>
      <c r="CB53" s="341">
        <v>-69418.679999999993</v>
      </c>
      <c r="CC53" s="341">
        <v>-68269.25</v>
      </c>
      <c r="CD53" s="341">
        <v>-69009.17</v>
      </c>
      <c r="CE53" s="341">
        <v>-68429.94</v>
      </c>
      <c r="CF53" s="341">
        <v>-73328.03</v>
      </c>
      <c r="CG53" s="341">
        <v>-64369.82</v>
      </c>
      <c r="CH53" s="341">
        <v>-50999.93</v>
      </c>
      <c r="CI53" s="341">
        <v>-79115.3</v>
      </c>
      <c r="CJ53" s="92">
        <f>-'Schedule SC'!C48</f>
        <v>-70266.03</v>
      </c>
      <c r="CK53" s="92">
        <f>-'Schedule SC'!D48</f>
        <v>-108512.53</v>
      </c>
      <c r="CL53" s="92">
        <f>-'Schedule SC'!E48</f>
        <v>-21118.94</v>
      </c>
      <c r="CM53" s="92">
        <f>-'Schedule SC'!F48</f>
        <v>-55303.55</v>
      </c>
      <c r="CN53" s="92">
        <f>-'Schedule SC'!G48</f>
        <v>-69241.27</v>
      </c>
      <c r="CO53" s="92">
        <f>-'Schedule SC'!H48</f>
        <v>-74751.320000000007</v>
      </c>
      <c r="CP53" s="92">
        <f>-'Schedule SC'!I48</f>
        <v>-85073.65</v>
      </c>
      <c r="CQ53" s="92">
        <f>-'Schedule SC'!J48</f>
        <v>-74066.97</v>
      </c>
      <c r="CR53" s="92">
        <f>-'Schedule SC'!K48</f>
        <v>-76061.5</v>
      </c>
      <c r="CS53" s="92">
        <f>-('Schedule SC'!L48+'Schedule SC'!M48)</f>
        <v>-54625.71</v>
      </c>
      <c r="CT53" s="92">
        <f>-'Schedule SC'!N48</f>
        <v>-48652.28</v>
      </c>
      <c r="CU53" s="92">
        <f>-('Schedule SC'!O48+'Schedule SC'!P48)</f>
        <v>-51612.17</v>
      </c>
      <c r="CV53" s="92">
        <f>-'Schedule SC'!Q48</f>
        <v>51612.17</v>
      </c>
      <c r="CW53" s="92">
        <f>-'Schedule SC'!R48</f>
        <v>0</v>
      </c>
      <c r="CX53" s="92">
        <f>-'Amort Estimate'!D35</f>
        <v>0</v>
      </c>
      <c r="CY53" s="92">
        <f>-'Amort Estimate'!E35</f>
        <v>0</v>
      </c>
    </row>
    <row r="54" spans="1:103" x14ac:dyDescent="0.2">
      <c r="B54" s="337" t="s">
        <v>230</v>
      </c>
      <c r="D54" s="93">
        <f t="shared" ref="D54:AI54" si="47">SUM(D49:D53)</f>
        <v>0</v>
      </c>
      <c r="E54" s="93">
        <f t="shared" si="47"/>
        <v>0</v>
      </c>
      <c r="F54" s="93">
        <f t="shared" si="47"/>
        <v>0</v>
      </c>
      <c r="G54" s="93">
        <f t="shared" si="47"/>
        <v>0</v>
      </c>
      <c r="H54" s="93">
        <f t="shared" si="47"/>
        <v>0</v>
      </c>
      <c r="I54" s="93">
        <f t="shared" si="47"/>
        <v>0</v>
      </c>
      <c r="J54" s="93">
        <f t="shared" si="47"/>
        <v>0</v>
      </c>
      <c r="K54" s="93">
        <f t="shared" si="47"/>
        <v>0</v>
      </c>
      <c r="L54" s="93">
        <f t="shared" si="47"/>
        <v>0</v>
      </c>
      <c r="M54" s="93">
        <f t="shared" si="47"/>
        <v>0</v>
      </c>
      <c r="N54" s="93">
        <f t="shared" si="47"/>
        <v>0</v>
      </c>
      <c r="O54" s="93">
        <f t="shared" si="47"/>
        <v>0</v>
      </c>
      <c r="P54" s="93">
        <f t="shared" si="47"/>
        <v>0</v>
      </c>
      <c r="Q54" s="93">
        <f t="shared" si="47"/>
        <v>0</v>
      </c>
      <c r="R54" s="93">
        <f t="shared" si="47"/>
        <v>0</v>
      </c>
      <c r="S54" s="93">
        <f t="shared" si="47"/>
        <v>0</v>
      </c>
      <c r="T54" s="93">
        <f t="shared" si="47"/>
        <v>0</v>
      </c>
      <c r="U54" s="93">
        <f t="shared" si="47"/>
        <v>0</v>
      </c>
      <c r="V54" s="93">
        <f t="shared" si="47"/>
        <v>0</v>
      </c>
      <c r="W54" s="93">
        <f t="shared" si="47"/>
        <v>0</v>
      </c>
      <c r="X54" s="93">
        <f t="shared" si="47"/>
        <v>0</v>
      </c>
      <c r="Y54" s="93">
        <f t="shared" si="47"/>
        <v>0</v>
      </c>
      <c r="Z54" s="93">
        <f t="shared" si="47"/>
        <v>0</v>
      </c>
      <c r="AA54" s="93">
        <f t="shared" si="47"/>
        <v>0</v>
      </c>
      <c r="AB54" s="93">
        <f t="shared" si="47"/>
        <v>0</v>
      </c>
      <c r="AC54" s="93">
        <f t="shared" si="47"/>
        <v>0</v>
      </c>
      <c r="AD54" s="93">
        <f t="shared" si="47"/>
        <v>0</v>
      </c>
      <c r="AE54" s="93">
        <f t="shared" si="47"/>
        <v>0</v>
      </c>
      <c r="AF54" s="93">
        <f t="shared" si="47"/>
        <v>0</v>
      </c>
      <c r="AG54" s="93">
        <f t="shared" si="47"/>
        <v>0</v>
      </c>
      <c r="AH54" s="93">
        <f t="shared" si="47"/>
        <v>0</v>
      </c>
      <c r="AI54" s="93">
        <f t="shared" si="47"/>
        <v>0</v>
      </c>
      <c r="AJ54" s="93">
        <f t="shared" ref="AJ54:BO54" si="48">SUM(AJ49:AJ53)</f>
        <v>0</v>
      </c>
      <c r="AK54" s="93">
        <f t="shared" si="48"/>
        <v>0</v>
      </c>
      <c r="AL54" s="93">
        <f t="shared" si="48"/>
        <v>0</v>
      </c>
      <c r="AM54" s="93">
        <f t="shared" si="48"/>
        <v>0</v>
      </c>
      <c r="AN54" s="93">
        <f t="shared" si="48"/>
        <v>0</v>
      </c>
      <c r="AO54" s="93">
        <f t="shared" si="48"/>
        <v>0</v>
      </c>
      <c r="AP54" s="93">
        <f t="shared" si="48"/>
        <v>0</v>
      </c>
      <c r="AQ54" s="93">
        <f t="shared" si="48"/>
        <v>0</v>
      </c>
      <c r="AR54" s="93">
        <f t="shared" si="48"/>
        <v>0</v>
      </c>
      <c r="AS54" s="93">
        <f t="shared" si="48"/>
        <v>0</v>
      </c>
      <c r="AT54" s="93">
        <f t="shared" si="48"/>
        <v>0</v>
      </c>
      <c r="AU54" s="93">
        <f t="shared" si="48"/>
        <v>0</v>
      </c>
      <c r="AV54" s="93">
        <f t="shared" si="48"/>
        <v>0</v>
      </c>
      <c r="AW54" s="93">
        <f t="shared" si="48"/>
        <v>0</v>
      </c>
      <c r="AX54" s="93">
        <f t="shared" si="48"/>
        <v>0</v>
      </c>
      <c r="AY54" s="93">
        <f t="shared" si="48"/>
        <v>0</v>
      </c>
      <c r="AZ54" s="93">
        <f t="shared" si="48"/>
        <v>0</v>
      </c>
      <c r="BA54" s="93">
        <f t="shared" si="48"/>
        <v>0</v>
      </c>
      <c r="BB54" s="93">
        <f t="shared" si="48"/>
        <v>0</v>
      </c>
      <c r="BC54" s="93">
        <f t="shared" si="48"/>
        <v>0</v>
      </c>
      <c r="BD54" s="93">
        <f t="shared" si="48"/>
        <v>0</v>
      </c>
      <c r="BE54" s="93">
        <f t="shared" si="48"/>
        <v>0</v>
      </c>
      <c r="BF54" s="93">
        <f t="shared" si="48"/>
        <v>0</v>
      </c>
      <c r="BG54" s="93">
        <f t="shared" si="48"/>
        <v>0</v>
      </c>
      <c r="BH54" s="93">
        <f t="shared" si="48"/>
        <v>0</v>
      </c>
      <c r="BI54" s="93">
        <f t="shared" si="48"/>
        <v>0</v>
      </c>
      <c r="BJ54" s="93">
        <f t="shared" si="48"/>
        <v>0</v>
      </c>
      <c r="BK54" s="93">
        <f t="shared" si="48"/>
        <v>-23482.89</v>
      </c>
      <c r="BL54" s="93">
        <f t="shared" si="48"/>
        <v>282987.77231000003</v>
      </c>
      <c r="BM54" s="93">
        <f t="shared" si="48"/>
        <v>-50921.5</v>
      </c>
      <c r="BN54" s="93">
        <f t="shared" si="48"/>
        <v>-51866.13</v>
      </c>
      <c r="BO54" s="93">
        <f t="shared" si="48"/>
        <v>-57051.43</v>
      </c>
      <c r="BP54" s="93">
        <f t="shared" ref="BP54:CU54" si="49">SUM(BP49:BP53)</f>
        <v>800464.00383365294</v>
      </c>
      <c r="BQ54" s="93">
        <f t="shared" si="49"/>
        <v>-56934.21</v>
      </c>
      <c r="BR54" s="93">
        <f t="shared" si="49"/>
        <v>-72101.990000000005</v>
      </c>
      <c r="BS54" s="93">
        <f t="shared" si="49"/>
        <v>-62760.65</v>
      </c>
      <c r="BT54" s="93">
        <f t="shared" si="49"/>
        <v>-61567.75</v>
      </c>
      <c r="BU54" s="93">
        <f t="shared" si="49"/>
        <v>-61071.14</v>
      </c>
      <c r="BV54" s="93">
        <f t="shared" si="49"/>
        <v>-54624.42</v>
      </c>
      <c r="BW54" s="93">
        <f t="shared" si="49"/>
        <v>-63853.65</v>
      </c>
      <c r="BX54" s="93">
        <f t="shared" si="49"/>
        <v>-59213.09</v>
      </c>
      <c r="BY54" s="93">
        <f t="shared" si="49"/>
        <v>-63770.66</v>
      </c>
      <c r="BZ54" s="93">
        <f t="shared" si="49"/>
        <v>-61437.85</v>
      </c>
      <c r="CA54" s="93">
        <f t="shared" si="49"/>
        <v>-90867.75</v>
      </c>
      <c r="CB54" s="93">
        <f t="shared" si="49"/>
        <v>729393.98898920789</v>
      </c>
      <c r="CC54" s="93">
        <f t="shared" si="49"/>
        <v>-68269.25</v>
      </c>
      <c r="CD54" s="93">
        <f t="shared" si="49"/>
        <v>-69009.17</v>
      </c>
      <c r="CE54" s="93">
        <f t="shared" si="49"/>
        <v>-68429.94</v>
      </c>
      <c r="CF54" s="93">
        <f t="shared" si="49"/>
        <v>-73328.03</v>
      </c>
      <c r="CG54" s="93">
        <f t="shared" si="49"/>
        <v>-64369.82</v>
      </c>
      <c r="CH54" s="93">
        <f t="shared" si="49"/>
        <v>-50999.93</v>
      </c>
      <c r="CI54" s="93">
        <f t="shared" si="49"/>
        <v>-79115.3</v>
      </c>
      <c r="CJ54" s="93">
        <f t="shared" si="49"/>
        <v>-70266.03</v>
      </c>
      <c r="CK54" s="93">
        <f t="shared" si="49"/>
        <v>-108512.53</v>
      </c>
      <c r="CL54" s="93">
        <f t="shared" si="49"/>
        <v>-21118.94</v>
      </c>
      <c r="CM54" s="93">
        <f t="shared" si="49"/>
        <v>-55303.55</v>
      </c>
      <c r="CN54" s="93">
        <f t="shared" si="49"/>
        <v>1118900.7053635274</v>
      </c>
      <c r="CO54" s="93">
        <f t="shared" si="49"/>
        <v>-74751.320000000007</v>
      </c>
      <c r="CP54" s="93">
        <f t="shared" si="49"/>
        <v>-85073.65</v>
      </c>
      <c r="CQ54" s="93">
        <f t="shared" si="49"/>
        <v>-74066.97</v>
      </c>
      <c r="CR54" s="93">
        <f t="shared" si="49"/>
        <v>-76061.5</v>
      </c>
      <c r="CS54" s="93">
        <f t="shared" si="49"/>
        <v>-1132232.6404963881</v>
      </c>
      <c r="CT54" s="93">
        <f t="shared" si="49"/>
        <v>-48652.28</v>
      </c>
      <c r="CU54" s="93">
        <f t="shared" si="49"/>
        <v>-51612.17</v>
      </c>
      <c r="CV54" s="93">
        <f t="shared" ref="CV54:CY54" si="50">SUM(CV49:CV53)</f>
        <v>51612.17</v>
      </c>
      <c r="CW54" s="93">
        <f t="shared" si="50"/>
        <v>0</v>
      </c>
      <c r="CX54" s="93">
        <f t="shared" si="50"/>
        <v>0</v>
      </c>
      <c r="CY54" s="93">
        <f t="shared" si="50"/>
        <v>0</v>
      </c>
    </row>
    <row r="55" spans="1:103" x14ac:dyDescent="0.2">
      <c r="B55" s="337" t="s">
        <v>231</v>
      </c>
      <c r="D55" s="339">
        <f t="shared" ref="D55:AI55" si="51">D48+D54</f>
        <v>0</v>
      </c>
      <c r="E55" s="339">
        <f t="shared" si="51"/>
        <v>0</v>
      </c>
      <c r="F55" s="339">
        <f t="shared" si="51"/>
        <v>0</v>
      </c>
      <c r="G55" s="339">
        <f t="shared" si="51"/>
        <v>0</v>
      </c>
      <c r="H55" s="339">
        <f t="shared" si="51"/>
        <v>0</v>
      </c>
      <c r="I55" s="339">
        <f t="shared" si="51"/>
        <v>0</v>
      </c>
      <c r="J55" s="339">
        <f t="shared" si="51"/>
        <v>0</v>
      </c>
      <c r="K55" s="339">
        <f t="shared" si="51"/>
        <v>0</v>
      </c>
      <c r="L55" s="339">
        <f t="shared" si="51"/>
        <v>0</v>
      </c>
      <c r="M55" s="339">
        <f t="shared" si="51"/>
        <v>0</v>
      </c>
      <c r="N55" s="339">
        <f t="shared" si="51"/>
        <v>0</v>
      </c>
      <c r="O55" s="339">
        <f t="shared" si="51"/>
        <v>0</v>
      </c>
      <c r="P55" s="339">
        <f t="shared" si="51"/>
        <v>0</v>
      </c>
      <c r="Q55" s="339">
        <f t="shared" si="51"/>
        <v>0</v>
      </c>
      <c r="R55" s="339">
        <f t="shared" si="51"/>
        <v>0</v>
      </c>
      <c r="S55" s="339">
        <f t="shared" si="51"/>
        <v>0</v>
      </c>
      <c r="T55" s="339">
        <f t="shared" si="51"/>
        <v>0</v>
      </c>
      <c r="U55" s="339">
        <f t="shared" si="51"/>
        <v>0</v>
      </c>
      <c r="V55" s="339">
        <f t="shared" si="51"/>
        <v>0</v>
      </c>
      <c r="W55" s="339">
        <f t="shared" si="51"/>
        <v>0</v>
      </c>
      <c r="X55" s="339">
        <f t="shared" si="51"/>
        <v>0</v>
      </c>
      <c r="Y55" s="339">
        <f t="shared" si="51"/>
        <v>0</v>
      </c>
      <c r="Z55" s="339">
        <f t="shared" si="51"/>
        <v>0</v>
      </c>
      <c r="AA55" s="339">
        <f t="shared" si="51"/>
        <v>0</v>
      </c>
      <c r="AB55" s="339">
        <f t="shared" si="51"/>
        <v>0</v>
      </c>
      <c r="AC55" s="339">
        <f t="shared" si="51"/>
        <v>0</v>
      </c>
      <c r="AD55" s="339">
        <f t="shared" si="51"/>
        <v>0</v>
      </c>
      <c r="AE55" s="339">
        <f t="shared" si="51"/>
        <v>0</v>
      </c>
      <c r="AF55" s="339">
        <f t="shared" si="51"/>
        <v>0</v>
      </c>
      <c r="AG55" s="339">
        <f t="shared" si="51"/>
        <v>0</v>
      </c>
      <c r="AH55" s="339">
        <f t="shared" si="51"/>
        <v>0</v>
      </c>
      <c r="AI55" s="339">
        <f t="shared" si="51"/>
        <v>0</v>
      </c>
      <c r="AJ55" s="339">
        <f t="shared" ref="AJ55:BO55" si="52">AJ48+AJ54</f>
        <v>0</v>
      </c>
      <c r="AK55" s="339">
        <f t="shared" si="52"/>
        <v>0</v>
      </c>
      <c r="AL55" s="339">
        <f t="shared" si="52"/>
        <v>0</v>
      </c>
      <c r="AM55" s="339">
        <f t="shared" si="52"/>
        <v>0</v>
      </c>
      <c r="AN55" s="339">
        <f t="shared" si="52"/>
        <v>0</v>
      </c>
      <c r="AO55" s="339">
        <f t="shared" si="52"/>
        <v>0</v>
      </c>
      <c r="AP55" s="339">
        <f t="shared" si="52"/>
        <v>0</v>
      </c>
      <c r="AQ55" s="339">
        <f t="shared" si="52"/>
        <v>0</v>
      </c>
      <c r="AR55" s="339">
        <f t="shared" si="52"/>
        <v>0</v>
      </c>
      <c r="AS55" s="339">
        <f t="shared" si="52"/>
        <v>0</v>
      </c>
      <c r="AT55" s="339">
        <f t="shared" si="52"/>
        <v>0</v>
      </c>
      <c r="AU55" s="339">
        <f t="shared" si="52"/>
        <v>0</v>
      </c>
      <c r="AV55" s="339">
        <f t="shared" si="52"/>
        <v>0</v>
      </c>
      <c r="AW55" s="339">
        <f t="shared" si="52"/>
        <v>0</v>
      </c>
      <c r="AX55" s="339">
        <f t="shared" si="52"/>
        <v>0</v>
      </c>
      <c r="AY55" s="339">
        <f t="shared" si="52"/>
        <v>0</v>
      </c>
      <c r="AZ55" s="339">
        <f t="shared" si="52"/>
        <v>0</v>
      </c>
      <c r="BA55" s="339">
        <f t="shared" si="52"/>
        <v>0</v>
      </c>
      <c r="BB55" s="339">
        <f t="shared" si="52"/>
        <v>0</v>
      </c>
      <c r="BC55" s="339">
        <f t="shared" si="52"/>
        <v>0</v>
      </c>
      <c r="BD55" s="339">
        <f t="shared" si="52"/>
        <v>0</v>
      </c>
      <c r="BE55" s="339">
        <f t="shared" si="52"/>
        <v>0</v>
      </c>
      <c r="BF55" s="339">
        <f t="shared" si="52"/>
        <v>0</v>
      </c>
      <c r="BG55" s="339">
        <f t="shared" si="52"/>
        <v>0</v>
      </c>
      <c r="BH55" s="339">
        <f t="shared" si="52"/>
        <v>0</v>
      </c>
      <c r="BI55" s="339">
        <f t="shared" si="52"/>
        <v>0</v>
      </c>
      <c r="BJ55" s="339">
        <f t="shared" si="52"/>
        <v>0</v>
      </c>
      <c r="BK55" s="339">
        <f t="shared" si="52"/>
        <v>-23482.89</v>
      </c>
      <c r="BL55" s="339">
        <f t="shared" si="52"/>
        <v>259504.88231000002</v>
      </c>
      <c r="BM55" s="339">
        <f t="shared" si="52"/>
        <v>208583.38231000002</v>
      </c>
      <c r="BN55" s="339">
        <f t="shared" si="52"/>
        <v>156717.25231000001</v>
      </c>
      <c r="BO55" s="339">
        <f t="shared" si="52"/>
        <v>99665.822310000018</v>
      </c>
      <c r="BP55" s="339">
        <f t="shared" ref="BP55:CU55" si="53">BP48+BP54</f>
        <v>900129.8261436529</v>
      </c>
      <c r="BQ55" s="339">
        <f t="shared" si="53"/>
        <v>843195.61614365294</v>
      </c>
      <c r="BR55" s="339">
        <f t="shared" si="53"/>
        <v>771093.62614365295</v>
      </c>
      <c r="BS55" s="339">
        <f t="shared" si="53"/>
        <v>708332.97614365292</v>
      </c>
      <c r="BT55" s="339">
        <f t="shared" si="53"/>
        <v>646765.22614365292</v>
      </c>
      <c r="BU55" s="339">
        <f t="shared" si="53"/>
        <v>585694.08614365291</v>
      </c>
      <c r="BV55" s="339">
        <f t="shared" si="53"/>
        <v>531069.66614365287</v>
      </c>
      <c r="BW55" s="339">
        <f t="shared" si="53"/>
        <v>467216.01614365284</v>
      </c>
      <c r="BX55" s="339">
        <f t="shared" si="53"/>
        <v>408002.92614365288</v>
      </c>
      <c r="BY55" s="339">
        <f t="shared" si="53"/>
        <v>344232.26614365284</v>
      </c>
      <c r="BZ55" s="339">
        <f t="shared" si="53"/>
        <v>282794.41614365287</v>
      </c>
      <c r="CA55" s="339">
        <f t="shared" si="53"/>
        <v>191926.66614365287</v>
      </c>
      <c r="CB55" s="339">
        <f t="shared" si="53"/>
        <v>921320.65513286076</v>
      </c>
      <c r="CC55" s="339">
        <f t="shared" si="53"/>
        <v>853051.40513286076</v>
      </c>
      <c r="CD55" s="339">
        <f t="shared" si="53"/>
        <v>784042.23513286072</v>
      </c>
      <c r="CE55" s="339">
        <f t="shared" si="53"/>
        <v>715612.29513286077</v>
      </c>
      <c r="CF55" s="339">
        <f t="shared" si="53"/>
        <v>642284.26513286075</v>
      </c>
      <c r="CG55" s="339">
        <f t="shared" si="53"/>
        <v>577914.4451328608</v>
      </c>
      <c r="CH55" s="339">
        <f t="shared" si="53"/>
        <v>526914.51513286075</v>
      </c>
      <c r="CI55" s="339">
        <f t="shared" si="53"/>
        <v>447799.21513286076</v>
      </c>
      <c r="CJ55" s="339">
        <f t="shared" si="53"/>
        <v>377533.18513286079</v>
      </c>
      <c r="CK55" s="339">
        <f t="shared" si="53"/>
        <v>269020.65513286076</v>
      </c>
      <c r="CL55" s="339">
        <f t="shared" si="53"/>
        <v>247901.71513286076</v>
      </c>
      <c r="CM55" s="339">
        <f t="shared" si="53"/>
        <v>192598.16513286077</v>
      </c>
      <c r="CN55" s="339">
        <f t="shared" si="53"/>
        <v>1311498.8704963881</v>
      </c>
      <c r="CO55" s="339">
        <f t="shared" si="53"/>
        <v>1236747.550496388</v>
      </c>
      <c r="CP55" s="339">
        <f t="shared" si="53"/>
        <v>1151673.9004963881</v>
      </c>
      <c r="CQ55" s="339">
        <f t="shared" si="53"/>
        <v>1077606.9304963881</v>
      </c>
      <c r="CR55" s="339">
        <f t="shared" si="53"/>
        <v>1001545.4304963881</v>
      </c>
      <c r="CS55" s="339">
        <f t="shared" si="53"/>
        <v>-130687.20999999996</v>
      </c>
      <c r="CT55" s="339">
        <f t="shared" si="53"/>
        <v>-179339.48999999996</v>
      </c>
      <c r="CU55" s="339">
        <f t="shared" si="53"/>
        <v>-230951.65999999997</v>
      </c>
      <c r="CV55" s="339">
        <f t="shared" ref="CV55:CY55" si="54">CV48+CV54</f>
        <v>-179339.49</v>
      </c>
      <c r="CW55" s="339">
        <f t="shared" si="54"/>
        <v>-179339.49</v>
      </c>
      <c r="CX55" s="339">
        <f t="shared" si="54"/>
        <v>-179339.49</v>
      </c>
      <c r="CY55" s="339">
        <f t="shared" si="54"/>
        <v>-179339.49</v>
      </c>
    </row>
    <row r="56" spans="1:103" x14ac:dyDescent="0.2">
      <c r="CF56" s="339"/>
      <c r="CG56" s="339"/>
      <c r="CH56" s="339"/>
      <c r="CI56" s="339"/>
      <c r="CJ56" s="339"/>
      <c r="CK56" s="339"/>
      <c r="CL56" s="339"/>
      <c r="CM56" s="339"/>
      <c r="CN56" s="339"/>
      <c r="CO56" s="339"/>
      <c r="CP56" s="339"/>
      <c r="CQ56" s="339"/>
      <c r="CR56" s="339"/>
      <c r="CS56" s="339"/>
      <c r="CT56" s="339"/>
      <c r="CU56" s="339"/>
      <c r="CV56" s="339"/>
      <c r="CW56" s="339"/>
      <c r="CX56" s="339"/>
      <c r="CY56" s="339"/>
    </row>
    <row r="57" spans="1:103" x14ac:dyDescent="0.2">
      <c r="A57" s="4" t="s">
        <v>236</v>
      </c>
      <c r="C57" s="95">
        <v>18239101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X57" s="338"/>
      <c r="CY57" s="338"/>
    </row>
    <row r="58" spans="1:103" x14ac:dyDescent="0.2">
      <c r="B58" s="337" t="s">
        <v>227</v>
      </c>
      <c r="C58" s="95">
        <v>25400471</v>
      </c>
      <c r="D58" s="339">
        <v>0</v>
      </c>
      <c r="E58" s="339">
        <f t="shared" ref="E58:AJ58" si="55">D64</f>
        <v>0</v>
      </c>
      <c r="F58" s="339">
        <f t="shared" si="55"/>
        <v>0</v>
      </c>
      <c r="G58" s="339">
        <f t="shared" si="55"/>
        <v>0</v>
      </c>
      <c r="H58" s="339">
        <f t="shared" si="55"/>
        <v>0</v>
      </c>
      <c r="I58" s="339">
        <f t="shared" si="55"/>
        <v>0</v>
      </c>
      <c r="J58" s="339">
        <f t="shared" si="55"/>
        <v>0</v>
      </c>
      <c r="K58" s="339">
        <f t="shared" si="55"/>
        <v>0</v>
      </c>
      <c r="L58" s="339">
        <f t="shared" si="55"/>
        <v>0</v>
      </c>
      <c r="M58" s="339">
        <f t="shared" si="55"/>
        <v>0</v>
      </c>
      <c r="N58" s="339">
        <f t="shared" si="55"/>
        <v>0</v>
      </c>
      <c r="O58" s="339">
        <f t="shared" si="55"/>
        <v>0</v>
      </c>
      <c r="P58" s="339">
        <f t="shared" si="55"/>
        <v>0</v>
      </c>
      <c r="Q58" s="339">
        <f t="shared" si="55"/>
        <v>0</v>
      </c>
      <c r="R58" s="339">
        <f t="shared" si="55"/>
        <v>0</v>
      </c>
      <c r="S58" s="339">
        <f t="shared" si="55"/>
        <v>0</v>
      </c>
      <c r="T58" s="339">
        <f t="shared" si="55"/>
        <v>0</v>
      </c>
      <c r="U58" s="339">
        <f t="shared" si="55"/>
        <v>-168504.32698013465</v>
      </c>
      <c r="V58" s="339">
        <f t="shared" si="55"/>
        <v>-153067.87387301345</v>
      </c>
      <c r="W58" s="339">
        <f t="shared" si="55"/>
        <v>-136870.38635348945</v>
      </c>
      <c r="X58" s="339">
        <f t="shared" si="55"/>
        <v>-121693.79843201705</v>
      </c>
      <c r="Y58" s="339">
        <f t="shared" si="55"/>
        <v>-107051.81621468785</v>
      </c>
      <c r="Z58" s="339">
        <f t="shared" si="55"/>
        <v>-92440.277160452242</v>
      </c>
      <c r="AA58" s="339">
        <f t="shared" si="55"/>
        <v>-78439.76895367344</v>
      </c>
      <c r="AB58" s="339">
        <f t="shared" si="55"/>
        <v>-64131.604460193441</v>
      </c>
      <c r="AC58" s="339">
        <f t="shared" si="55"/>
        <v>-47992.293593999842</v>
      </c>
      <c r="AD58" s="339">
        <f t="shared" si="55"/>
        <v>-32776.33104900024</v>
      </c>
      <c r="AE58" s="339">
        <f t="shared" si="55"/>
        <v>-18883.213003065841</v>
      </c>
      <c r="AF58" s="339">
        <f t="shared" si="55"/>
        <v>-5600.2573196982412</v>
      </c>
      <c r="AG58" s="339">
        <f t="shared" si="55"/>
        <v>1165638.2562179731</v>
      </c>
      <c r="AH58" s="339">
        <f t="shared" si="55"/>
        <v>1074933.1920167054</v>
      </c>
      <c r="AI58" s="339">
        <f t="shared" si="55"/>
        <v>956803.34807238227</v>
      </c>
      <c r="AJ58" s="339">
        <f t="shared" si="55"/>
        <v>856844.59464242449</v>
      </c>
      <c r="AK58" s="339">
        <f t="shared" ref="AK58:BP58" si="56">AJ64</f>
        <v>750255.56148134149</v>
      </c>
      <c r="AL58" s="339">
        <f t="shared" si="56"/>
        <v>653378.38980668085</v>
      </c>
      <c r="AM58" s="339">
        <f t="shared" si="56"/>
        <v>563350.89117573074</v>
      </c>
      <c r="AN58" s="339">
        <f t="shared" si="56"/>
        <v>461891.73857335182</v>
      </c>
      <c r="AO58" s="339">
        <f t="shared" si="56"/>
        <v>369274.28772768821</v>
      </c>
      <c r="AP58" s="339">
        <f t="shared" si="56"/>
        <v>266834.7492021214</v>
      </c>
      <c r="AQ58" s="339">
        <f t="shared" si="56"/>
        <v>175239.93129764916</v>
      </c>
      <c r="AR58" s="339">
        <f t="shared" si="56"/>
        <v>81621.29183429676</v>
      </c>
      <c r="AS58" s="339">
        <f t="shared" si="56"/>
        <v>14125.692600086637</v>
      </c>
      <c r="AT58" s="339">
        <f t="shared" si="56"/>
        <v>-3151.432154795566</v>
      </c>
      <c r="AU58" s="339">
        <f t="shared" si="56"/>
        <v>-10978.557360647967</v>
      </c>
      <c r="AV58" s="339">
        <f t="shared" si="56"/>
        <v>-18716.341866185605</v>
      </c>
      <c r="AW58" s="339">
        <f t="shared" si="56"/>
        <v>-27032.611830648606</v>
      </c>
      <c r="AX58" s="339">
        <f t="shared" si="56"/>
        <v>-34630.266468809954</v>
      </c>
      <c r="AY58" s="339">
        <f t="shared" si="56"/>
        <v>-41359.970424349493</v>
      </c>
      <c r="AZ58" s="339">
        <f t="shared" si="56"/>
        <v>-48866.341635780293</v>
      </c>
      <c r="BA58" s="339">
        <f t="shared" si="56"/>
        <v>-56057.771635780293</v>
      </c>
      <c r="BB58" s="339">
        <f t="shared" si="56"/>
        <v>-63305.551635780292</v>
      </c>
      <c r="BC58" s="339">
        <f t="shared" si="56"/>
        <v>-70539.971635780297</v>
      </c>
      <c r="BD58" s="339">
        <f t="shared" si="56"/>
        <v>-77454.721635780297</v>
      </c>
      <c r="BE58" s="339">
        <f t="shared" si="56"/>
        <v>-698139.13163578033</v>
      </c>
      <c r="BF58" s="339">
        <f t="shared" si="56"/>
        <v>-636374.74163578032</v>
      </c>
      <c r="BG58" s="339">
        <f t="shared" si="56"/>
        <v>-573333.78163578035</v>
      </c>
      <c r="BH58" s="339">
        <f t="shared" si="56"/>
        <v>-507751.45163578034</v>
      </c>
      <c r="BI58" s="339">
        <f t="shared" si="56"/>
        <v>-441936.59163578035</v>
      </c>
      <c r="BJ58" s="339">
        <f t="shared" si="56"/>
        <v>-378690.52163578034</v>
      </c>
      <c r="BK58" s="339">
        <f t="shared" si="56"/>
        <v>-318387.61163578031</v>
      </c>
      <c r="BL58" s="339">
        <f t="shared" si="56"/>
        <v>-255908.1616357803</v>
      </c>
      <c r="BM58" s="339">
        <f t="shared" si="56"/>
        <v>-195081.93163578029</v>
      </c>
      <c r="BN58" s="339">
        <f t="shared" si="56"/>
        <v>-131774.9116357803</v>
      </c>
      <c r="BO58" s="339">
        <f t="shared" si="56"/>
        <v>-72586.711635780302</v>
      </c>
      <c r="BP58" s="339">
        <f t="shared" si="56"/>
        <v>-13570.7016357803</v>
      </c>
      <c r="BQ58" s="339">
        <f t="shared" ref="BQ58:CY58" si="57">BP64</f>
        <v>-219661.47221055531</v>
      </c>
      <c r="BR58" s="339">
        <f t="shared" si="57"/>
        <v>-196486.60221055531</v>
      </c>
      <c r="BS58" s="339">
        <f t="shared" si="57"/>
        <v>-173002.00221055531</v>
      </c>
      <c r="BT58" s="339">
        <f t="shared" si="57"/>
        <v>-147695.16221055531</v>
      </c>
      <c r="BU58" s="339">
        <f t="shared" si="57"/>
        <v>-124396.54221055532</v>
      </c>
      <c r="BV58" s="339">
        <f t="shared" si="57"/>
        <v>-101759.92221055532</v>
      </c>
      <c r="BW58" s="339">
        <f t="shared" si="57"/>
        <v>-80713.752210555322</v>
      </c>
      <c r="BX58" s="339">
        <f t="shared" si="57"/>
        <v>-58251.622210555317</v>
      </c>
      <c r="BY58" s="339">
        <f t="shared" si="57"/>
        <v>-37568.792210555315</v>
      </c>
      <c r="BZ58" s="339">
        <f t="shared" si="57"/>
        <v>-16534.542210555315</v>
      </c>
      <c r="CA58" s="339">
        <f t="shared" si="57"/>
        <v>4622.4377894446843</v>
      </c>
      <c r="CB58" s="339">
        <f t="shared" si="57"/>
        <v>27127.917789444684</v>
      </c>
      <c r="CC58" s="339">
        <f t="shared" si="57"/>
        <v>1532274.8116057105</v>
      </c>
      <c r="CD58" s="339">
        <f t="shared" si="57"/>
        <v>1400157.2716057105</v>
      </c>
      <c r="CE58" s="339">
        <f t="shared" si="57"/>
        <v>1262023.0216057105</v>
      </c>
      <c r="CF58" s="339">
        <f t="shared" si="57"/>
        <v>1124852.7516057105</v>
      </c>
      <c r="CG58" s="339">
        <f t="shared" si="57"/>
        <v>986059.17160571052</v>
      </c>
      <c r="CH58" s="339">
        <f t="shared" si="57"/>
        <v>842969.34160571056</v>
      </c>
      <c r="CI58" s="339">
        <f t="shared" si="57"/>
        <v>714698.03160571051</v>
      </c>
      <c r="CJ58" s="339">
        <f t="shared" si="57"/>
        <v>576233.37160571048</v>
      </c>
      <c r="CK58" s="339">
        <f t="shared" si="57"/>
        <v>450590.95160571049</v>
      </c>
      <c r="CL58" s="339">
        <f t="shared" si="57"/>
        <v>314451.2116057105</v>
      </c>
      <c r="CM58" s="339">
        <f t="shared" si="57"/>
        <v>181297.4016057105</v>
      </c>
      <c r="CN58" s="339">
        <f t="shared" si="57"/>
        <v>58123.871605710505</v>
      </c>
      <c r="CO58" s="339">
        <f t="shared" si="57"/>
        <v>816294.53160571016</v>
      </c>
      <c r="CP58" s="339">
        <f t="shared" si="57"/>
        <v>739058.91160571016</v>
      </c>
      <c r="CQ58" s="339">
        <f t="shared" si="57"/>
        <v>663790.63160571014</v>
      </c>
      <c r="CR58" s="339">
        <f t="shared" si="57"/>
        <v>578949.07160571008</v>
      </c>
      <c r="CS58" s="339">
        <f t="shared" si="57"/>
        <v>496899.36160571006</v>
      </c>
      <c r="CT58" s="339">
        <f t="shared" si="57"/>
        <v>-162001.61000000004</v>
      </c>
      <c r="CU58" s="339">
        <f t="shared" si="57"/>
        <v>-241445.76000000004</v>
      </c>
      <c r="CV58" s="339">
        <f t="shared" si="57"/>
        <v>-314077.31000000006</v>
      </c>
      <c r="CW58" s="339">
        <f t="shared" si="57"/>
        <v>-357918.20000000007</v>
      </c>
      <c r="CX58" s="339">
        <f t="shared" si="57"/>
        <v>-363931.37000000005</v>
      </c>
      <c r="CY58" s="339">
        <f t="shared" si="57"/>
        <v>-363931.37000000005</v>
      </c>
    </row>
    <row r="59" spans="1:103" x14ac:dyDescent="0.2">
      <c r="B59" s="91" t="s">
        <v>228</v>
      </c>
      <c r="C59" s="90"/>
      <c r="D59" s="341">
        <v>0</v>
      </c>
      <c r="E59" s="341">
        <v>0</v>
      </c>
      <c r="F59" s="341">
        <v>0</v>
      </c>
      <c r="G59" s="341">
        <v>0</v>
      </c>
      <c r="H59" s="341">
        <v>0</v>
      </c>
      <c r="I59" s="341">
        <v>0</v>
      </c>
      <c r="J59" s="341">
        <v>0</v>
      </c>
      <c r="K59" s="341">
        <v>0</v>
      </c>
      <c r="L59" s="341">
        <v>0</v>
      </c>
      <c r="M59" s="341">
        <v>0</v>
      </c>
      <c r="N59" s="341">
        <v>0</v>
      </c>
      <c r="O59" s="341">
        <v>0</v>
      </c>
      <c r="P59" s="341">
        <v>0</v>
      </c>
      <c r="Q59" s="341">
        <v>0</v>
      </c>
      <c r="R59" s="341">
        <v>0</v>
      </c>
      <c r="S59" s="341">
        <v>0</v>
      </c>
      <c r="T59" s="341">
        <v>-174339.95907047705</v>
      </c>
      <c r="U59" s="341">
        <v>0</v>
      </c>
      <c r="V59" s="341">
        <v>0</v>
      </c>
      <c r="W59" s="341">
        <v>0</v>
      </c>
      <c r="X59" s="341">
        <v>0</v>
      </c>
      <c r="Y59" s="341">
        <v>0</v>
      </c>
      <c r="Z59" s="341">
        <v>0</v>
      </c>
      <c r="AA59" s="341">
        <v>0</v>
      </c>
      <c r="AB59" s="341">
        <v>0</v>
      </c>
      <c r="AC59" s="341">
        <v>0</v>
      </c>
      <c r="AD59" s="341">
        <v>0</v>
      </c>
      <c r="AE59" s="341">
        <v>0</v>
      </c>
      <c r="AF59" s="341">
        <v>1202060.3148560976</v>
      </c>
      <c r="AG59" s="341">
        <v>0</v>
      </c>
      <c r="AH59" s="341">
        <v>0</v>
      </c>
      <c r="AI59" s="341">
        <v>0</v>
      </c>
      <c r="AJ59" s="341">
        <v>0</v>
      </c>
      <c r="AK59" s="341">
        <v>0</v>
      </c>
      <c r="AL59" s="341">
        <v>0</v>
      </c>
      <c r="AM59" s="341">
        <v>0</v>
      </c>
      <c r="AN59" s="341">
        <v>0</v>
      </c>
      <c r="AO59" s="341">
        <v>0</v>
      </c>
      <c r="AP59" s="341">
        <v>0</v>
      </c>
      <c r="AQ59" s="341">
        <v>0</v>
      </c>
      <c r="AR59" s="341">
        <v>-8392.3902011108112</v>
      </c>
      <c r="AS59" s="341">
        <v>0</v>
      </c>
      <c r="AT59" s="341">
        <v>0</v>
      </c>
      <c r="AU59" s="341">
        <v>0</v>
      </c>
      <c r="AV59" s="341">
        <v>0</v>
      </c>
      <c r="AW59" s="341">
        <v>0</v>
      </c>
      <c r="AX59" s="341">
        <v>0</v>
      </c>
      <c r="AY59" s="341">
        <v>0</v>
      </c>
      <c r="AZ59" s="341">
        <v>0</v>
      </c>
      <c r="BA59" s="341">
        <v>0</v>
      </c>
      <c r="BB59" s="341">
        <v>0</v>
      </c>
      <c r="BC59" s="341">
        <v>0</v>
      </c>
      <c r="BD59" s="341">
        <v>-644684.38</v>
      </c>
      <c r="BE59" s="341">
        <v>0</v>
      </c>
      <c r="BF59" s="341">
        <v>0</v>
      </c>
      <c r="BG59" s="341">
        <v>0</v>
      </c>
      <c r="BH59" s="341">
        <v>0</v>
      </c>
      <c r="BI59" s="341">
        <v>0</v>
      </c>
      <c r="BJ59" s="341">
        <v>0</v>
      </c>
      <c r="BK59" s="341">
        <v>0</v>
      </c>
      <c r="BL59" s="341">
        <v>0</v>
      </c>
      <c r="BM59" s="341">
        <v>0</v>
      </c>
      <c r="BN59" s="341">
        <v>0</v>
      </c>
      <c r="BO59" s="341">
        <v>0</v>
      </c>
      <c r="BP59" s="341">
        <v>-251333.770574775</v>
      </c>
      <c r="BQ59" s="341">
        <v>0</v>
      </c>
      <c r="BR59" s="341">
        <v>0</v>
      </c>
      <c r="BS59" s="341">
        <v>0</v>
      </c>
      <c r="BT59" s="341">
        <v>0</v>
      </c>
      <c r="BU59" s="341">
        <v>0</v>
      </c>
      <c r="BV59" s="341">
        <v>0</v>
      </c>
      <c r="BW59" s="341">
        <v>0</v>
      </c>
      <c r="BX59" s="341">
        <v>0</v>
      </c>
      <c r="BY59" s="341">
        <v>0</v>
      </c>
      <c r="BZ59" s="341">
        <v>0</v>
      </c>
      <c r="CA59" s="341">
        <v>0</v>
      </c>
      <c r="CB59" s="341">
        <v>1546282.7838162656</v>
      </c>
      <c r="CC59" s="341">
        <v>0</v>
      </c>
      <c r="CD59" s="341">
        <v>0</v>
      </c>
      <c r="CE59" s="341">
        <v>0</v>
      </c>
      <c r="CF59" s="341">
        <v>0</v>
      </c>
      <c r="CG59" s="341">
        <v>0</v>
      </c>
      <c r="CH59" s="341">
        <v>0</v>
      </c>
      <c r="CI59" s="341">
        <v>0</v>
      </c>
      <c r="CJ59" s="341">
        <v>0</v>
      </c>
      <c r="CK59" s="341">
        <v>0</v>
      </c>
      <c r="CL59" s="341">
        <v>0</v>
      </c>
      <c r="CM59" s="341">
        <v>0</v>
      </c>
      <c r="CN59" s="341">
        <v>871245.84999999974</v>
      </c>
      <c r="CO59" s="341">
        <v>0</v>
      </c>
      <c r="CP59" s="341">
        <v>0</v>
      </c>
      <c r="CQ59" s="341">
        <v>0</v>
      </c>
      <c r="CR59" s="341">
        <v>0</v>
      </c>
      <c r="CS59" s="341">
        <v>0</v>
      </c>
      <c r="CT59" s="341">
        <v>0</v>
      </c>
      <c r="CU59" s="341">
        <v>0</v>
      </c>
      <c r="CV59" s="341">
        <v>0</v>
      </c>
      <c r="CW59" s="341">
        <v>0</v>
      </c>
      <c r="CX59" s="341"/>
      <c r="CY59" s="341"/>
    </row>
    <row r="60" spans="1:103" x14ac:dyDescent="0.2">
      <c r="B60" s="91" t="s">
        <v>441</v>
      </c>
      <c r="C60" s="94"/>
      <c r="D60" s="341"/>
      <c r="E60" s="341">
        <v>0</v>
      </c>
      <c r="F60" s="341">
        <v>0</v>
      </c>
      <c r="G60" s="341">
        <v>0</v>
      </c>
      <c r="H60" s="341">
        <v>0</v>
      </c>
      <c r="I60" s="341">
        <v>0</v>
      </c>
      <c r="J60" s="341">
        <v>0</v>
      </c>
      <c r="K60" s="341">
        <v>0</v>
      </c>
      <c r="L60" s="341">
        <v>0</v>
      </c>
      <c r="M60" s="341">
        <v>0</v>
      </c>
      <c r="N60" s="341">
        <v>0</v>
      </c>
      <c r="O60" s="341">
        <v>0</v>
      </c>
      <c r="P60" s="341">
        <v>0</v>
      </c>
      <c r="Q60" s="341">
        <v>0</v>
      </c>
      <c r="R60" s="341">
        <v>0</v>
      </c>
      <c r="S60" s="341">
        <v>0</v>
      </c>
      <c r="T60" s="341">
        <v>0</v>
      </c>
      <c r="U60" s="341">
        <v>0</v>
      </c>
      <c r="V60" s="341">
        <v>0</v>
      </c>
      <c r="W60" s="341">
        <v>0</v>
      </c>
      <c r="X60" s="341">
        <v>0</v>
      </c>
      <c r="Y60" s="341">
        <v>0</v>
      </c>
      <c r="Z60" s="341">
        <v>0</v>
      </c>
      <c r="AA60" s="341">
        <v>0</v>
      </c>
      <c r="AB60" s="341">
        <v>0</v>
      </c>
      <c r="AC60" s="341">
        <v>0</v>
      </c>
      <c r="AD60" s="341">
        <v>0</v>
      </c>
      <c r="AE60" s="341">
        <v>0</v>
      </c>
      <c r="AF60" s="341">
        <v>0</v>
      </c>
      <c r="AG60" s="341">
        <v>0</v>
      </c>
      <c r="AH60" s="341">
        <v>0</v>
      </c>
      <c r="AI60" s="341">
        <v>0</v>
      </c>
      <c r="AJ60" s="341">
        <v>0</v>
      </c>
      <c r="AK60" s="341">
        <v>0</v>
      </c>
      <c r="AL60" s="341">
        <v>0</v>
      </c>
      <c r="AM60" s="341">
        <v>0</v>
      </c>
      <c r="AN60" s="341">
        <v>0</v>
      </c>
      <c r="AO60" s="341">
        <v>0</v>
      </c>
      <c r="AP60" s="341">
        <v>0</v>
      </c>
      <c r="AQ60" s="341">
        <v>0</v>
      </c>
      <c r="AR60" s="341">
        <v>0</v>
      </c>
      <c r="AS60" s="341">
        <v>0</v>
      </c>
      <c r="AT60" s="341">
        <v>0</v>
      </c>
      <c r="AU60" s="341">
        <v>0</v>
      </c>
      <c r="AV60" s="341">
        <v>0</v>
      </c>
      <c r="AW60" s="341">
        <v>0</v>
      </c>
      <c r="AX60" s="341">
        <v>0</v>
      </c>
      <c r="AY60" s="341">
        <v>0</v>
      </c>
      <c r="AZ60" s="341">
        <v>0</v>
      </c>
      <c r="BA60" s="341">
        <v>0</v>
      </c>
      <c r="BB60" s="341">
        <v>0</v>
      </c>
      <c r="BC60" s="341">
        <v>0</v>
      </c>
      <c r="BD60" s="341">
        <v>0</v>
      </c>
      <c r="BE60" s="341">
        <v>0</v>
      </c>
      <c r="BF60" s="341">
        <v>0</v>
      </c>
      <c r="BG60" s="341">
        <v>0</v>
      </c>
      <c r="BH60" s="341">
        <v>0</v>
      </c>
      <c r="BI60" s="341">
        <v>0</v>
      </c>
      <c r="BJ60" s="341">
        <v>0</v>
      </c>
      <c r="BK60" s="341">
        <v>0</v>
      </c>
      <c r="BL60" s="341">
        <v>0</v>
      </c>
      <c r="BM60" s="341">
        <v>0</v>
      </c>
      <c r="BN60" s="341">
        <v>0</v>
      </c>
      <c r="BO60" s="341">
        <v>0</v>
      </c>
      <c r="BP60" s="341">
        <v>0</v>
      </c>
      <c r="BQ60" s="341">
        <v>0</v>
      </c>
      <c r="BR60" s="341">
        <v>0</v>
      </c>
      <c r="BS60" s="341">
        <v>0</v>
      </c>
      <c r="BT60" s="341">
        <v>0</v>
      </c>
      <c r="BU60" s="341">
        <v>0</v>
      </c>
      <c r="BV60" s="341">
        <v>0</v>
      </c>
      <c r="BW60" s="341">
        <v>0</v>
      </c>
      <c r="BX60" s="341">
        <v>0</v>
      </c>
      <c r="BY60" s="341">
        <v>0</v>
      </c>
      <c r="BZ60" s="341">
        <v>0</v>
      </c>
      <c r="CA60" s="341">
        <v>0</v>
      </c>
      <c r="CB60" s="341">
        <v>0</v>
      </c>
      <c r="CC60" s="341">
        <v>0</v>
      </c>
      <c r="CD60" s="341">
        <v>0</v>
      </c>
      <c r="CE60" s="341">
        <v>0</v>
      </c>
      <c r="CF60" s="341">
        <v>0</v>
      </c>
      <c r="CG60" s="341">
        <v>0</v>
      </c>
      <c r="CH60" s="341">
        <v>0</v>
      </c>
      <c r="CI60" s="341">
        <v>0</v>
      </c>
      <c r="CJ60" s="341">
        <v>0</v>
      </c>
      <c r="CK60" s="341">
        <v>0</v>
      </c>
      <c r="CL60" s="341">
        <v>0</v>
      </c>
      <c r="CM60" s="341">
        <v>0</v>
      </c>
      <c r="CN60" s="341">
        <v>0</v>
      </c>
      <c r="CO60" s="341">
        <v>0</v>
      </c>
      <c r="CP60" s="341">
        <v>0</v>
      </c>
      <c r="CQ60" s="341">
        <v>0</v>
      </c>
      <c r="CR60" s="341">
        <v>0</v>
      </c>
      <c r="CS60" s="530">
        <f>-'2019 GRC - SCH 40 Re-class'!$H$18</f>
        <v>-578949.07160571008</v>
      </c>
      <c r="CT60" s="341">
        <v>0</v>
      </c>
      <c r="CU60" s="341">
        <v>0</v>
      </c>
      <c r="CV60" s="341">
        <v>0</v>
      </c>
      <c r="CW60" s="341">
        <v>0</v>
      </c>
      <c r="CX60" s="341"/>
      <c r="CY60" s="341"/>
    </row>
    <row r="61" spans="1:103" x14ac:dyDescent="0.2">
      <c r="B61" s="91" t="s">
        <v>347</v>
      </c>
      <c r="C61" s="94"/>
      <c r="D61" s="341"/>
      <c r="E61" s="341">
        <v>0</v>
      </c>
      <c r="F61" s="341">
        <v>0</v>
      </c>
      <c r="G61" s="341">
        <v>0</v>
      </c>
      <c r="H61" s="341">
        <v>0</v>
      </c>
      <c r="I61" s="341">
        <v>0</v>
      </c>
      <c r="J61" s="341">
        <v>0</v>
      </c>
      <c r="K61" s="341">
        <v>0</v>
      </c>
      <c r="L61" s="341">
        <v>0</v>
      </c>
      <c r="M61" s="341">
        <v>0</v>
      </c>
      <c r="N61" s="341">
        <v>0</v>
      </c>
      <c r="O61" s="341">
        <v>0</v>
      </c>
      <c r="P61" s="341">
        <v>0</v>
      </c>
      <c r="Q61" s="341">
        <v>0</v>
      </c>
      <c r="R61" s="341">
        <v>0</v>
      </c>
      <c r="S61" s="341">
        <v>0</v>
      </c>
      <c r="T61" s="341">
        <v>0</v>
      </c>
      <c r="U61" s="341">
        <v>0</v>
      </c>
      <c r="V61" s="341">
        <v>0</v>
      </c>
      <c r="W61" s="341">
        <v>0</v>
      </c>
      <c r="X61" s="341">
        <v>0</v>
      </c>
      <c r="Y61" s="341">
        <v>0</v>
      </c>
      <c r="Z61" s="341">
        <v>0</v>
      </c>
      <c r="AA61" s="341">
        <v>0</v>
      </c>
      <c r="AB61" s="341">
        <v>0</v>
      </c>
      <c r="AC61" s="341">
        <v>0</v>
      </c>
      <c r="AD61" s="341">
        <v>0</v>
      </c>
      <c r="AE61" s="341">
        <v>0</v>
      </c>
      <c r="AF61" s="341">
        <v>0</v>
      </c>
      <c r="AG61" s="341">
        <v>0</v>
      </c>
      <c r="AH61" s="341">
        <v>0</v>
      </c>
      <c r="AI61" s="341">
        <v>0</v>
      </c>
      <c r="AJ61" s="341">
        <v>0</v>
      </c>
      <c r="AK61" s="341">
        <v>0</v>
      </c>
      <c r="AL61" s="341">
        <v>0</v>
      </c>
      <c r="AM61" s="341">
        <v>0</v>
      </c>
      <c r="AN61" s="341">
        <v>0</v>
      </c>
      <c r="AO61" s="341">
        <v>0</v>
      </c>
      <c r="AP61" s="341">
        <v>0</v>
      </c>
      <c r="AQ61" s="341">
        <v>0</v>
      </c>
      <c r="AR61" s="341">
        <v>0</v>
      </c>
      <c r="AS61" s="341">
        <v>0</v>
      </c>
      <c r="AT61" s="341">
        <v>0</v>
      </c>
      <c r="AU61" s="341">
        <v>0</v>
      </c>
      <c r="AV61" s="341">
        <v>0</v>
      </c>
      <c r="AW61" s="341">
        <v>0</v>
      </c>
      <c r="AX61" s="341">
        <v>0</v>
      </c>
      <c r="AY61" s="341">
        <v>0</v>
      </c>
      <c r="AZ61" s="341">
        <v>0</v>
      </c>
      <c r="BA61" s="341">
        <v>0</v>
      </c>
      <c r="BB61" s="341">
        <v>0</v>
      </c>
      <c r="BC61" s="341">
        <v>0</v>
      </c>
      <c r="BD61" s="341">
        <v>0</v>
      </c>
      <c r="BE61" s="341">
        <v>0</v>
      </c>
      <c r="BF61" s="341">
        <v>0</v>
      </c>
      <c r="BG61" s="341">
        <v>0</v>
      </c>
      <c r="BH61" s="341">
        <v>0</v>
      </c>
      <c r="BI61" s="341">
        <v>0</v>
      </c>
      <c r="BJ61" s="341">
        <v>0</v>
      </c>
      <c r="BK61" s="341">
        <v>0</v>
      </c>
      <c r="BL61" s="341">
        <v>0</v>
      </c>
      <c r="BM61" s="341">
        <v>0</v>
      </c>
      <c r="BN61" s="341">
        <v>0</v>
      </c>
      <c r="BO61" s="341">
        <v>0</v>
      </c>
      <c r="BP61" s="341">
        <v>0</v>
      </c>
      <c r="BQ61" s="341">
        <v>0</v>
      </c>
      <c r="BR61" s="341">
        <v>0</v>
      </c>
      <c r="BS61" s="341">
        <v>0</v>
      </c>
      <c r="BT61" s="341">
        <v>0</v>
      </c>
      <c r="BU61" s="341">
        <v>0</v>
      </c>
      <c r="BV61" s="341">
        <v>0</v>
      </c>
      <c r="BW61" s="341">
        <v>0</v>
      </c>
      <c r="BX61" s="341">
        <v>0</v>
      </c>
      <c r="BY61" s="341">
        <v>0</v>
      </c>
      <c r="BZ61" s="341">
        <v>0</v>
      </c>
      <c r="CA61" s="341">
        <v>0</v>
      </c>
      <c r="CB61" s="341">
        <v>0</v>
      </c>
      <c r="CC61" s="341">
        <v>0</v>
      </c>
      <c r="CD61" s="341">
        <v>0</v>
      </c>
      <c r="CE61" s="341">
        <v>0</v>
      </c>
      <c r="CF61" s="341">
        <v>0</v>
      </c>
      <c r="CG61" s="341">
        <v>0</v>
      </c>
      <c r="CH61" s="341">
        <v>0</v>
      </c>
      <c r="CI61" s="341">
        <v>0</v>
      </c>
      <c r="CJ61" s="341">
        <v>0</v>
      </c>
      <c r="CK61" s="341">
        <v>0</v>
      </c>
      <c r="CL61" s="341">
        <v>0</v>
      </c>
      <c r="CM61" s="341">
        <v>0</v>
      </c>
      <c r="CN61" s="341">
        <v>0</v>
      </c>
      <c r="CO61" s="341">
        <v>0</v>
      </c>
      <c r="CP61" s="341">
        <v>0</v>
      </c>
      <c r="CQ61" s="341">
        <v>0</v>
      </c>
      <c r="CR61" s="341">
        <v>0</v>
      </c>
      <c r="CS61" s="341">
        <v>0</v>
      </c>
      <c r="CT61" s="341">
        <v>0</v>
      </c>
      <c r="CU61" s="341">
        <v>0</v>
      </c>
      <c r="CV61" s="341">
        <v>0</v>
      </c>
      <c r="CW61" s="341">
        <v>0</v>
      </c>
      <c r="CX61" s="341"/>
      <c r="CY61" s="341"/>
    </row>
    <row r="62" spans="1:103" x14ac:dyDescent="0.2">
      <c r="B62" s="91" t="s">
        <v>229</v>
      </c>
      <c r="D62" s="341">
        <v>0</v>
      </c>
      <c r="E62" s="341">
        <v>0</v>
      </c>
      <c r="F62" s="341">
        <v>0</v>
      </c>
      <c r="G62" s="341">
        <v>0</v>
      </c>
      <c r="H62" s="341">
        <v>0</v>
      </c>
      <c r="I62" s="341">
        <v>0</v>
      </c>
      <c r="J62" s="341">
        <v>0</v>
      </c>
      <c r="K62" s="341">
        <v>0</v>
      </c>
      <c r="L62" s="341">
        <v>0</v>
      </c>
      <c r="M62" s="341">
        <v>0</v>
      </c>
      <c r="N62" s="341">
        <v>0</v>
      </c>
      <c r="O62" s="341">
        <v>0</v>
      </c>
      <c r="P62" s="341">
        <v>0</v>
      </c>
      <c r="Q62" s="341">
        <v>0</v>
      </c>
      <c r="R62" s="341">
        <v>0</v>
      </c>
      <c r="S62" s="341">
        <v>0</v>
      </c>
      <c r="T62" s="341">
        <v>5835.6320903424003</v>
      </c>
      <c r="U62" s="341">
        <v>15436.4531071212</v>
      </c>
      <c r="V62" s="341">
        <v>16197.487519523997</v>
      </c>
      <c r="W62" s="341">
        <v>15176.587921472401</v>
      </c>
      <c r="X62" s="341">
        <v>14641.9822173292</v>
      </c>
      <c r="Y62" s="341">
        <v>14611.539054235602</v>
      </c>
      <c r="Z62" s="341">
        <v>14000.508206778799</v>
      </c>
      <c r="AA62" s="341">
        <v>14308.164493480001</v>
      </c>
      <c r="AB62" s="341">
        <v>16139.310866193598</v>
      </c>
      <c r="AC62" s="341">
        <v>15215.9625449996</v>
      </c>
      <c r="AD62" s="341">
        <v>13893.1180459344</v>
      </c>
      <c r="AE62" s="341">
        <v>13282.9556833676</v>
      </c>
      <c r="AF62" s="341">
        <v>-30821.801318426202</v>
      </c>
      <c r="AG62" s="341">
        <v>-90705.064201267684</v>
      </c>
      <c r="AH62" s="341">
        <v>-118129.8439443231</v>
      </c>
      <c r="AI62" s="341">
        <v>-99958.753429957826</v>
      </c>
      <c r="AJ62" s="341">
        <v>-106589.033161083</v>
      </c>
      <c r="AK62" s="341">
        <v>-96877.171674660611</v>
      </c>
      <c r="AL62" s="341">
        <v>-90027.498630950096</v>
      </c>
      <c r="AM62" s="341">
        <v>-101459.1526023789</v>
      </c>
      <c r="AN62" s="341">
        <v>-92617.450845663625</v>
      </c>
      <c r="AO62" s="341">
        <v>-102439.53852556681</v>
      </c>
      <c r="AP62" s="341">
        <v>-91594.81790447222</v>
      </c>
      <c r="AQ62" s="341">
        <v>-93618.639463352403</v>
      </c>
      <c r="AR62" s="341">
        <v>-59103.209033099309</v>
      </c>
      <c r="AS62" s="341">
        <v>-17277.124754882203</v>
      </c>
      <c r="AT62" s="341">
        <v>-7827.1252058524005</v>
      </c>
      <c r="AU62" s="341">
        <v>-7737.7845055376401</v>
      </c>
      <c r="AV62" s="341">
        <v>-8316.2699644630011</v>
      </c>
      <c r="AW62" s="341">
        <v>-7597.6546381613462</v>
      </c>
      <c r="AX62" s="341">
        <v>-6729.7039555395368</v>
      </c>
      <c r="AY62" s="341">
        <v>-7506.3712114308037</v>
      </c>
      <c r="AZ62" s="341">
        <v>-7191.43</v>
      </c>
      <c r="BA62" s="341">
        <v>-7247.78</v>
      </c>
      <c r="BB62" s="341">
        <v>-7234.42</v>
      </c>
      <c r="BC62" s="341">
        <v>-6914.75</v>
      </c>
      <c r="BD62" s="341">
        <v>23999.97</v>
      </c>
      <c r="BE62" s="341">
        <v>61764.39</v>
      </c>
      <c r="BF62" s="341">
        <v>63040.959999999999</v>
      </c>
      <c r="BG62" s="341">
        <v>65582.33</v>
      </c>
      <c r="BH62" s="341">
        <v>65814.86</v>
      </c>
      <c r="BI62" s="341">
        <v>63246.07</v>
      </c>
      <c r="BJ62" s="341">
        <v>60302.91</v>
      </c>
      <c r="BK62" s="341">
        <v>62479.450000000004</v>
      </c>
      <c r="BL62" s="341">
        <v>60826.23</v>
      </c>
      <c r="BM62" s="341">
        <v>63307.02</v>
      </c>
      <c r="BN62" s="341">
        <v>59188.2</v>
      </c>
      <c r="BO62" s="341">
        <v>59016.01</v>
      </c>
      <c r="BP62" s="341">
        <v>45243</v>
      </c>
      <c r="BQ62" s="341">
        <v>23174.87</v>
      </c>
      <c r="BR62" s="341">
        <v>23484.6</v>
      </c>
      <c r="BS62" s="341">
        <v>25306.84</v>
      </c>
      <c r="BT62" s="341">
        <v>23298.62</v>
      </c>
      <c r="BU62" s="341">
        <v>22636.62</v>
      </c>
      <c r="BV62" s="341">
        <v>21046.17</v>
      </c>
      <c r="BW62" s="341">
        <v>22462.13</v>
      </c>
      <c r="BX62" s="341">
        <v>20682.830000000002</v>
      </c>
      <c r="BY62" s="341">
        <v>21034.25</v>
      </c>
      <c r="BZ62" s="341">
        <v>21156.98</v>
      </c>
      <c r="CA62" s="341">
        <v>22505.48</v>
      </c>
      <c r="CB62" s="341">
        <v>-41135.89</v>
      </c>
      <c r="CC62" s="341">
        <v>-132117.54</v>
      </c>
      <c r="CD62" s="341">
        <v>-138134.25</v>
      </c>
      <c r="CE62" s="341">
        <v>-137170.26999999999</v>
      </c>
      <c r="CF62" s="341">
        <v>-138793.57999999999</v>
      </c>
      <c r="CG62" s="341">
        <v>-143089.82999999999</v>
      </c>
      <c r="CH62" s="341">
        <v>-128271.31</v>
      </c>
      <c r="CI62" s="341">
        <v>-138464.66</v>
      </c>
      <c r="CJ62" s="92">
        <f>-'Schedule 12&amp;26'!C48</f>
        <v>-125642.42</v>
      </c>
      <c r="CK62" s="92">
        <f>-'Schedule 12&amp;26'!D48</f>
        <v>-136139.74</v>
      </c>
      <c r="CL62" s="92">
        <f>-'Schedule 12&amp;26'!E48</f>
        <v>-133153.81</v>
      </c>
      <c r="CM62" s="92">
        <f>-'Schedule 12&amp;26'!F48</f>
        <v>-123173.53</v>
      </c>
      <c r="CN62" s="92">
        <f>-'Schedule 12&amp;26'!G48</f>
        <v>-113075.19</v>
      </c>
      <c r="CO62" s="92">
        <f>-'Schedule 12&amp;26'!H48</f>
        <v>-77235.62</v>
      </c>
      <c r="CP62" s="92">
        <f>-'Schedule 12&amp;26'!I48</f>
        <v>-75268.28</v>
      </c>
      <c r="CQ62" s="92">
        <f>-'Schedule 12&amp;26'!J48</f>
        <v>-84841.56</v>
      </c>
      <c r="CR62" s="92">
        <f>-'Schedule 12&amp;26'!K48</f>
        <v>-82049.710000000006</v>
      </c>
      <c r="CS62" s="92">
        <f>-('Schedule 12&amp;26'!L48+'Schedule 12&amp;26'!M48)</f>
        <v>-79951.899999999994</v>
      </c>
      <c r="CT62" s="92">
        <f>-'Schedule 12&amp;26'!N48</f>
        <v>-79444.149999999994</v>
      </c>
      <c r="CU62" s="92">
        <f>-('Schedule 12&amp;26'!O48+'Schedule 12&amp;26'!P48)</f>
        <v>-72631.549999999988</v>
      </c>
      <c r="CV62" s="92">
        <f>-'Schedule 12&amp;26'!Q48</f>
        <v>-43840.89</v>
      </c>
      <c r="CW62" s="92">
        <f>-'Schedule 12&amp;26'!R48</f>
        <v>-6013.17</v>
      </c>
      <c r="CX62" s="92">
        <f>-'Amort Estimate'!D42</f>
        <v>0</v>
      </c>
      <c r="CY62" s="92">
        <f>-'Amort Estimate'!E42</f>
        <v>0</v>
      </c>
    </row>
    <row r="63" spans="1:103" x14ac:dyDescent="0.2">
      <c r="B63" s="337" t="s">
        <v>230</v>
      </c>
      <c r="D63" s="93">
        <f t="shared" ref="D63:AI63" si="58">SUM(D59:D62)</f>
        <v>0</v>
      </c>
      <c r="E63" s="93">
        <f t="shared" si="58"/>
        <v>0</v>
      </c>
      <c r="F63" s="93">
        <f t="shared" si="58"/>
        <v>0</v>
      </c>
      <c r="G63" s="93">
        <f t="shared" si="58"/>
        <v>0</v>
      </c>
      <c r="H63" s="93">
        <f t="shared" si="58"/>
        <v>0</v>
      </c>
      <c r="I63" s="93">
        <f t="shared" si="58"/>
        <v>0</v>
      </c>
      <c r="J63" s="93">
        <f t="shared" si="58"/>
        <v>0</v>
      </c>
      <c r="K63" s="93">
        <f t="shared" si="58"/>
        <v>0</v>
      </c>
      <c r="L63" s="93">
        <f t="shared" si="58"/>
        <v>0</v>
      </c>
      <c r="M63" s="93">
        <f t="shared" si="58"/>
        <v>0</v>
      </c>
      <c r="N63" s="93">
        <f t="shared" si="58"/>
        <v>0</v>
      </c>
      <c r="O63" s="93">
        <f t="shared" si="58"/>
        <v>0</v>
      </c>
      <c r="P63" s="93">
        <f t="shared" si="58"/>
        <v>0</v>
      </c>
      <c r="Q63" s="93">
        <f t="shared" si="58"/>
        <v>0</v>
      </c>
      <c r="R63" s="93">
        <f t="shared" si="58"/>
        <v>0</v>
      </c>
      <c r="S63" s="93">
        <f t="shared" si="58"/>
        <v>0</v>
      </c>
      <c r="T63" s="93">
        <f t="shared" si="58"/>
        <v>-168504.32698013465</v>
      </c>
      <c r="U63" s="93">
        <f t="shared" si="58"/>
        <v>15436.4531071212</v>
      </c>
      <c r="V63" s="93">
        <f t="shared" si="58"/>
        <v>16197.487519523997</v>
      </c>
      <c r="W63" s="93">
        <f t="shared" si="58"/>
        <v>15176.587921472401</v>
      </c>
      <c r="X63" s="93">
        <f t="shared" si="58"/>
        <v>14641.9822173292</v>
      </c>
      <c r="Y63" s="93">
        <f t="shared" si="58"/>
        <v>14611.539054235602</v>
      </c>
      <c r="Z63" s="93">
        <f t="shared" si="58"/>
        <v>14000.508206778799</v>
      </c>
      <c r="AA63" s="93">
        <f t="shared" si="58"/>
        <v>14308.164493480001</v>
      </c>
      <c r="AB63" s="93">
        <f t="shared" si="58"/>
        <v>16139.310866193598</v>
      </c>
      <c r="AC63" s="93">
        <f t="shared" si="58"/>
        <v>15215.9625449996</v>
      </c>
      <c r="AD63" s="93">
        <f t="shared" si="58"/>
        <v>13893.1180459344</v>
      </c>
      <c r="AE63" s="93">
        <f t="shared" si="58"/>
        <v>13282.9556833676</v>
      </c>
      <c r="AF63" s="93">
        <f t="shared" si="58"/>
        <v>1171238.5135376714</v>
      </c>
      <c r="AG63" s="93">
        <f t="shared" si="58"/>
        <v>-90705.064201267684</v>
      </c>
      <c r="AH63" s="93">
        <f t="shared" si="58"/>
        <v>-118129.8439443231</v>
      </c>
      <c r="AI63" s="93">
        <f t="shared" si="58"/>
        <v>-99958.753429957826</v>
      </c>
      <c r="AJ63" s="93">
        <f t="shared" ref="AJ63:BO63" si="59">SUM(AJ59:AJ62)</f>
        <v>-106589.033161083</v>
      </c>
      <c r="AK63" s="93">
        <f t="shared" si="59"/>
        <v>-96877.171674660611</v>
      </c>
      <c r="AL63" s="93">
        <f t="shared" si="59"/>
        <v>-90027.498630950096</v>
      </c>
      <c r="AM63" s="93">
        <f t="shared" si="59"/>
        <v>-101459.1526023789</v>
      </c>
      <c r="AN63" s="93">
        <f t="shared" si="59"/>
        <v>-92617.450845663625</v>
      </c>
      <c r="AO63" s="93">
        <f t="shared" si="59"/>
        <v>-102439.53852556681</v>
      </c>
      <c r="AP63" s="93">
        <f t="shared" si="59"/>
        <v>-91594.81790447222</v>
      </c>
      <c r="AQ63" s="93">
        <f t="shared" si="59"/>
        <v>-93618.639463352403</v>
      </c>
      <c r="AR63" s="93">
        <f t="shared" si="59"/>
        <v>-67495.599234210124</v>
      </c>
      <c r="AS63" s="93">
        <f t="shared" si="59"/>
        <v>-17277.124754882203</v>
      </c>
      <c r="AT63" s="93">
        <f t="shared" si="59"/>
        <v>-7827.1252058524005</v>
      </c>
      <c r="AU63" s="93">
        <f t="shared" si="59"/>
        <v>-7737.7845055376401</v>
      </c>
      <c r="AV63" s="93">
        <f t="shared" si="59"/>
        <v>-8316.2699644630011</v>
      </c>
      <c r="AW63" s="93">
        <f t="shared" si="59"/>
        <v>-7597.6546381613462</v>
      </c>
      <c r="AX63" s="93">
        <f t="shared" si="59"/>
        <v>-6729.7039555395368</v>
      </c>
      <c r="AY63" s="93">
        <f t="shared" si="59"/>
        <v>-7506.3712114308037</v>
      </c>
      <c r="AZ63" s="93">
        <f t="shared" si="59"/>
        <v>-7191.43</v>
      </c>
      <c r="BA63" s="93">
        <f t="shared" si="59"/>
        <v>-7247.78</v>
      </c>
      <c r="BB63" s="93">
        <f t="shared" si="59"/>
        <v>-7234.42</v>
      </c>
      <c r="BC63" s="93">
        <f t="shared" si="59"/>
        <v>-6914.75</v>
      </c>
      <c r="BD63" s="93">
        <f t="shared" si="59"/>
        <v>-620684.41</v>
      </c>
      <c r="BE63" s="93">
        <f t="shared" si="59"/>
        <v>61764.39</v>
      </c>
      <c r="BF63" s="93">
        <f t="shared" si="59"/>
        <v>63040.959999999999</v>
      </c>
      <c r="BG63" s="93">
        <f t="shared" si="59"/>
        <v>65582.33</v>
      </c>
      <c r="BH63" s="93">
        <f t="shared" si="59"/>
        <v>65814.86</v>
      </c>
      <c r="BI63" s="93">
        <f t="shared" si="59"/>
        <v>63246.07</v>
      </c>
      <c r="BJ63" s="93">
        <f t="shared" si="59"/>
        <v>60302.91</v>
      </c>
      <c r="BK63" s="93">
        <f t="shared" si="59"/>
        <v>62479.450000000004</v>
      </c>
      <c r="BL63" s="93">
        <f t="shared" si="59"/>
        <v>60826.23</v>
      </c>
      <c r="BM63" s="93">
        <f t="shared" si="59"/>
        <v>63307.02</v>
      </c>
      <c r="BN63" s="93">
        <f t="shared" si="59"/>
        <v>59188.2</v>
      </c>
      <c r="BO63" s="93">
        <f t="shared" si="59"/>
        <v>59016.01</v>
      </c>
      <c r="BP63" s="93">
        <f t="shared" ref="BP63:CU63" si="60">SUM(BP59:BP62)</f>
        <v>-206090.770574775</v>
      </c>
      <c r="BQ63" s="93">
        <f t="shared" si="60"/>
        <v>23174.87</v>
      </c>
      <c r="BR63" s="93">
        <f t="shared" si="60"/>
        <v>23484.6</v>
      </c>
      <c r="BS63" s="93">
        <f t="shared" si="60"/>
        <v>25306.84</v>
      </c>
      <c r="BT63" s="93">
        <f t="shared" si="60"/>
        <v>23298.62</v>
      </c>
      <c r="BU63" s="93">
        <f t="shared" si="60"/>
        <v>22636.62</v>
      </c>
      <c r="BV63" s="93">
        <f t="shared" si="60"/>
        <v>21046.17</v>
      </c>
      <c r="BW63" s="93">
        <f t="shared" si="60"/>
        <v>22462.13</v>
      </c>
      <c r="BX63" s="93">
        <f t="shared" si="60"/>
        <v>20682.830000000002</v>
      </c>
      <c r="BY63" s="93">
        <f t="shared" si="60"/>
        <v>21034.25</v>
      </c>
      <c r="BZ63" s="93">
        <f t="shared" si="60"/>
        <v>21156.98</v>
      </c>
      <c r="CA63" s="93">
        <f t="shared" si="60"/>
        <v>22505.48</v>
      </c>
      <c r="CB63" s="93">
        <f t="shared" si="60"/>
        <v>1505146.8938162657</v>
      </c>
      <c r="CC63" s="93">
        <f t="shared" si="60"/>
        <v>-132117.54</v>
      </c>
      <c r="CD63" s="93">
        <f t="shared" si="60"/>
        <v>-138134.25</v>
      </c>
      <c r="CE63" s="93">
        <f t="shared" si="60"/>
        <v>-137170.26999999999</v>
      </c>
      <c r="CF63" s="93">
        <f t="shared" si="60"/>
        <v>-138793.57999999999</v>
      </c>
      <c r="CG63" s="93">
        <f t="shared" si="60"/>
        <v>-143089.82999999999</v>
      </c>
      <c r="CH63" s="93">
        <f t="shared" si="60"/>
        <v>-128271.31</v>
      </c>
      <c r="CI63" s="93">
        <f t="shared" si="60"/>
        <v>-138464.66</v>
      </c>
      <c r="CJ63" s="93">
        <f t="shared" si="60"/>
        <v>-125642.42</v>
      </c>
      <c r="CK63" s="93">
        <f t="shared" si="60"/>
        <v>-136139.74</v>
      </c>
      <c r="CL63" s="93">
        <f t="shared" si="60"/>
        <v>-133153.81</v>
      </c>
      <c r="CM63" s="93">
        <f t="shared" si="60"/>
        <v>-123173.53</v>
      </c>
      <c r="CN63" s="93">
        <f t="shared" si="60"/>
        <v>758170.65999999968</v>
      </c>
      <c r="CO63" s="93">
        <f t="shared" si="60"/>
        <v>-77235.62</v>
      </c>
      <c r="CP63" s="93">
        <f t="shared" si="60"/>
        <v>-75268.28</v>
      </c>
      <c r="CQ63" s="93">
        <f t="shared" si="60"/>
        <v>-84841.56</v>
      </c>
      <c r="CR63" s="93">
        <f t="shared" si="60"/>
        <v>-82049.710000000006</v>
      </c>
      <c r="CS63" s="93">
        <f t="shared" si="60"/>
        <v>-658900.9716057101</v>
      </c>
      <c r="CT63" s="93">
        <f t="shared" si="60"/>
        <v>-79444.149999999994</v>
      </c>
      <c r="CU63" s="93">
        <f t="shared" si="60"/>
        <v>-72631.549999999988</v>
      </c>
      <c r="CV63" s="93">
        <f t="shared" ref="CV63:CY63" si="61">SUM(CV59:CV62)</f>
        <v>-43840.89</v>
      </c>
      <c r="CW63" s="93">
        <f t="shared" si="61"/>
        <v>-6013.17</v>
      </c>
      <c r="CX63" s="93">
        <f t="shared" si="61"/>
        <v>0</v>
      </c>
      <c r="CY63" s="93">
        <f t="shared" si="61"/>
        <v>0</v>
      </c>
    </row>
    <row r="64" spans="1:103" x14ac:dyDescent="0.2">
      <c r="B64" s="337" t="s">
        <v>231</v>
      </c>
      <c r="D64" s="339">
        <f t="shared" ref="D64:AI64" si="62">D58+D63</f>
        <v>0</v>
      </c>
      <c r="E64" s="339">
        <f t="shared" si="62"/>
        <v>0</v>
      </c>
      <c r="F64" s="339">
        <f t="shared" si="62"/>
        <v>0</v>
      </c>
      <c r="G64" s="339">
        <f t="shared" si="62"/>
        <v>0</v>
      </c>
      <c r="H64" s="339">
        <f t="shared" si="62"/>
        <v>0</v>
      </c>
      <c r="I64" s="339">
        <f t="shared" si="62"/>
        <v>0</v>
      </c>
      <c r="J64" s="339">
        <f t="shared" si="62"/>
        <v>0</v>
      </c>
      <c r="K64" s="339">
        <f t="shared" si="62"/>
        <v>0</v>
      </c>
      <c r="L64" s="339">
        <f t="shared" si="62"/>
        <v>0</v>
      </c>
      <c r="M64" s="339">
        <f t="shared" si="62"/>
        <v>0</v>
      </c>
      <c r="N64" s="339">
        <f t="shared" si="62"/>
        <v>0</v>
      </c>
      <c r="O64" s="339">
        <f t="shared" si="62"/>
        <v>0</v>
      </c>
      <c r="P64" s="339">
        <f t="shared" si="62"/>
        <v>0</v>
      </c>
      <c r="Q64" s="339">
        <f t="shared" si="62"/>
        <v>0</v>
      </c>
      <c r="R64" s="339">
        <f t="shared" si="62"/>
        <v>0</v>
      </c>
      <c r="S64" s="339">
        <f t="shared" si="62"/>
        <v>0</v>
      </c>
      <c r="T64" s="339">
        <f t="shared" si="62"/>
        <v>-168504.32698013465</v>
      </c>
      <c r="U64" s="339">
        <f t="shared" si="62"/>
        <v>-153067.87387301345</v>
      </c>
      <c r="V64" s="339">
        <f t="shared" si="62"/>
        <v>-136870.38635348945</v>
      </c>
      <c r="W64" s="339">
        <f t="shared" si="62"/>
        <v>-121693.79843201705</v>
      </c>
      <c r="X64" s="339">
        <f t="shared" si="62"/>
        <v>-107051.81621468785</v>
      </c>
      <c r="Y64" s="339">
        <f t="shared" si="62"/>
        <v>-92440.277160452242</v>
      </c>
      <c r="Z64" s="339">
        <f t="shared" si="62"/>
        <v>-78439.76895367344</v>
      </c>
      <c r="AA64" s="339">
        <f t="shared" si="62"/>
        <v>-64131.604460193441</v>
      </c>
      <c r="AB64" s="339">
        <f t="shared" si="62"/>
        <v>-47992.293593999842</v>
      </c>
      <c r="AC64" s="339">
        <f t="shared" si="62"/>
        <v>-32776.33104900024</v>
      </c>
      <c r="AD64" s="339">
        <f t="shared" si="62"/>
        <v>-18883.213003065841</v>
      </c>
      <c r="AE64" s="339">
        <f t="shared" si="62"/>
        <v>-5600.2573196982412</v>
      </c>
      <c r="AF64" s="339">
        <f t="shared" si="62"/>
        <v>1165638.2562179731</v>
      </c>
      <c r="AG64" s="339">
        <f t="shared" si="62"/>
        <v>1074933.1920167054</v>
      </c>
      <c r="AH64" s="339">
        <f t="shared" si="62"/>
        <v>956803.34807238227</v>
      </c>
      <c r="AI64" s="339">
        <f t="shared" si="62"/>
        <v>856844.59464242449</v>
      </c>
      <c r="AJ64" s="339">
        <f t="shared" ref="AJ64:BO64" si="63">AJ58+AJ63</f>
        <v>750255.56148134149</v>
      </c>
      <c r="AK64" s="339">
        <f t="shared" si="63"/>
        <v>653378.38980668085</v>
      </c>
      <c r="AL64" s="339">
        <f t="shared" si="63"/>
        <v>563350.89117573074</v>
      </c>
      <c r="AM64" s="339">
        <f t="shared" si="63"/>
        <v>461891.73857335182</v>
      </c>
      <c r="AN64" s="339">
        <f t="shared" si="63"/>
        <v>369274.28772768821</v>
      </c>
      <c r="AO64" s="339">
        <f t="shared" si="63"/>
        <v>266834.7492021214</v>
      </c>
      <c r="AP64" s="339">
        <f t="shared" si="63"/>
        <v>175239.93129764916</v>
      </c>
      <c r="AQ64" s="339">
        <f t="shared" si="63"/>
        <v>81621.29183429676</v>
      </c>
      <c r="AR64" s="339">
        <f t="shared" si="63"/>
        <v>14125.692600086637</v>
      </c>
      <c r="AS64" s="339">
        <f t="shared" si="63"/>
        <v>-3151.432154795566</v>
      </c>
      <c r="AT64" s="339">
        <f t="shared" si="63"/>
        <v>-10978.557360647967</v>
      </c>
      <c r="AU64" s="339">
        <f t="shared" si="63"/>
        <v>-18716.341866185605</v>
      </c>
      <c r="AV64" s="339">
        <f t="shared" si="63"/>
        <v>-27032.611830648606</v>
      </c>
      <c r="AW64" s="339">
        <f t="shared" si="63"/>
        <v>-34630.266468809954</v>
      </c>
      <c r="AX64" s="339">
        <f t="shared" si="63"/>
        <v>-41359.970424349493</v>
      </c>
      <c r="AY64" s="339">
        <f t="shared" si="63"/>
        <v>-48866.341635780293</v>
      </c>
      <c r="AZ64" s="339">
        <f t="shared" si="63"/>
        <v>-56057.771635780293</v>
      </c>
      <c r="BA64" s="339">
        <f t="shared" si="63"/>
        <v>-63305.551635780292</v>
      </c>
      <c r="BB64" s="339">
        <f t="shared" si="63"/>
        <v>-70539.971635780297</v>
      </c>
      <c r="BC64" s="339">
        <f t="shared" si="63"/>
        <v>-77454.721635780297</v>
      </c>
      <c r="BD64" s="339">
        <f t="shared" si="63"/>
        <v>-698139.13163578033</v>
      </c>
      <c r="BE64" s="339">
        <f t="shared" si="63"/>
        <v>-636374.74163578032</v>
      </c>
      <c r="BF64" s="339">
        <f t="shared" si="63"/>
        <v>-573333.78163578035</v>
      </c>
      <c r="BG64" s="339">
        <f t="shared" si="63"/>
        <v>-507751.45163578034</v>
      </c>
      <c r="BH64" s="339">
        <f t="shared" si="63"/>
        <v>-441936.59163578035</v>
      </c>
      <c r="BI64" s="339">
        <f t="shared" si="63"/>
        <v>-378690.52163578034</v>
      </c>
      <c r="BJ64" s="339">
        <f t="shared" si="63"/>
        <v>-318387.61163578031</v>
      </c>
      <c r="BK64" s="339">
        <f t="shared" si="63"/>
        <v>-255908.1616357803</v>
      </c>
      <c r="BL64" s="339">
        <f t="shared" si="63"/>
        <v>-195081.93163578029</v>
      </c>
      <c r="BM64" s="339">
        <f t="shared" si="63"/>
        <v>-131774.9116357803</v>
      </c>
      <c r="BN64" s="339">
        <f t="shared" si="63"/>
        <v>-72586.711635780302</v>
      </c>
      <c r="BO64" s="339">
        <f t="shared" si="63"/>
        <v>-13570.7016357803</v>
      </c>
      <c r="BP64" s="339">
        <f t="shared" ref="BP64:CU64" si="64">BP58+BP63</f>
        <v>-219661.47221055531</v>
      </c>
      <c r="BQ64" s="339">
        <f t="shared" si="64"/>
        <v>-196486.60221055531</v>
      </c>
      <c r="BR64" s="339">
        <f t="shared" si="64"/>
        <v>-173002.00221055531</v>
      </c>
      <c r="BS64" s="339">
        <f t="shared" si="64"/>
        <v>-147695.16221055531</v>
      </c>
      <c r="BT64" s="339">
        <f t="shared" si="64"/>
        <v>-124396.54221055532</v>
      </c>
      <c r="BU64" s="339">
        <f t="shared" si="64"/>
        <v>-101759.92221055532</v>
      </c>
      <c r="BV64" s="339">
        <f t="shared" si="64"/>
        <v>-80713.752210555322</v>
      </c>
      <c r="BW64" s="339">
        <f t="shared" si="64"/>
        <v>-58251.622210555317</v>
      </c>
      <c r="BX64" s="339">
        <f t="shared" si="64"/>
        <v>-37568.792210555315</v>
      </c>
      <c r="BY64" s="339">
        <f t="shared" si="64"/>
        <v>-16534.542210555315</v>
      </c>
      <c r="BZ64" s="339">
        <f t="shared" si="64"/>
        <v>4622.4377894446843</v>
      </c>
      <c r="CA64" s="339">
        <f t="shared" si="64"/>
        <v>27127.917789444684</v>
      </c>
      <c r="CB64" s="339">
        <f t="shared" si="64"/>
        <v>1532274.8116057105</v>
      </c>
      <c r="CC64" s="339">
        <f t="shared" si="64"/>
        <v>1400157.2716057105</v>
      </c>
      <c r="CD64" s="339">
        <f t="shared" si="64"/>
        <v>1262023.0216057105</v>
      </c>
      <c r="CE64" s="339">
        <f t="shared" si="64"/>
        <v>1124852.7516057105</v>
      </c>
      <c r="CF64" s="339">
        <f t="shared" si="64"/>
        <v>986059.17160571052</v>
      </c>
      <c r="CG64" s="339">
        <f t="shared" si="64"/>
        <v>842969.34160571056</v>
      </c>
      <c r="CH64" s="339">
        <f t="shared" si="64"/>
        <v>714698.03160571051</v>
      </c>
      <c r="CI64" s="339">
        <f t="shared" si="64"/>
        <v>576233.37160571048</v>
      </c>
      <c r="CJ64" s="339">
        <f t="shared" si="64"/>
        <v>450590.95160571049</v>
      </c>
      <c r="CK64" s="339">
        <f t="shared" si="64"/>
        <v>314451.2116057105</v>
      </c>
      <c r="CL64" s="339">
        <f t="shared" si="64"/>
        <v>181297.4016057105</v>
      </c>
      <c r="CM64" s="339">
        <f t="shared" si="64"/>
        <v>58123.871605710505</v>
      </c>
      <c r="CN64" s="339">
        <f t="shared" si="64"/>
        <v>816294.53160571016</v>
      </c>
      <c r="CO64" s="339">
        <f t="shared" si="64"/>
        <v>739058.91160571016</v>
      </c>
      <c r="CP64" s="339">
        <f t="shared" si="64"/>
        <v>663790.63160571014</v>
      </c>
      <c r="CQ64" s="339">
        <f t="shared" si="64"/>
        <v>578949.07160571008</v>
      </c>
      <c r="CR64" s="339">
        <f t="shared" si="64"/>
        <v>496899.36160571006</v>
      </c>
      <c r="CS64" s="339">
        <f t="shared" si="64"/>
        <v>-162001.61000000004</v>
      </c>
      <c r="CT64" s="339">
        <f t="shared" si="64"/>
        <v>-241445.76000000004</v>
      </c>
      <c r="CU64" s="339">
        <f t="shared" si="64"/>
        <v>-314077.31000000006</v>
      </c>
      <c r="CV64" s="339">
        <f t="shared" ref="CV64:CY64" si="65">CV58+CV63</f>
        <v>-357918.20000000007</v>
      </c>
      <c r="CW64" s="339">
        <f t="shared" si="65"/>
        <v>-363931.37000000005</v>
      </c>
      <c r="CX64" s="339">
        <f t="shared" si="65"/>
        <v>-363931.37000000005</v>
      </c>
      <c r="CY64" s="339">
        <f t="shared" si="65"/>
        <v>-363931.37000000005</v>
      </c>
    </row>
    <row r="65" spans="1:103" x14ac:dyDescent="0.2">
      <c r="CF65" s="339"/>
      <c r="CG65" s="339"/>
      <c r="CH65" s="339"/>
      <c r="CI65" s="339"/>
      <c r="CJ65" s="339"/>
      <c r="CK65" s="339"/>
      <c r="CL65" s="339"/>
      <c r="CM65" s="339"/>
      <c r="CN65" s="339"/>
      <c r="CO65" s="339"/>
      <c r="CP65" s="339"/>
      <c r="CQ65" s="339"/>
      <c r="CR65" s="339"/>
      <c r="CS65" s="339"/>
      <c r="CT65" s="339"/>
      <c r="CU65" s="339"/>
      <c r="CV65" s="339"/>
      <c r="CW65" s="339"/>
      <c r="CX65" s="339"/>
      <c r="CY65" s="339"/>
    </row>
    <row r="66" spans="1:103" x14ac:dyDescent="0.2">
      <c r="A66" s="4" t="s">
        <v>237</v>
      </c>
      <c r="C66" s="95">
        <v>18239111</v>
      </c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X66" s="338"/>
      <c r="CY66" s="338"/>
    </row>
    <row r="67" spans="1:103" x14ac:dyDescent="0.2">
      <c r="B67" s="337" t="s">
        <v>227</v>
      </c>
      <c r="C67" s="95">
        <v>25400481</v>
      </c>
      <c r="D67" s="339">
        <v>0</v>
      </c>
      <c r="E67" s="339">
        <f t="shared" ref="E67:AJ67" si="66">D74</f>
        <v>0</v>
      </c>
      <c r="F67" s="339">
        <f t="shared" si="66"/>
        <v>0</v>
      </c>
      <c r="G67" s="339">
        <f t="shared" si="66"/>
        <v>0</v>
      </c>
      <c r="H67" s="339">
        <f t="shared" si="66"/>
        <v>0</v>
      </c>
      <c r="I67" s="339">
        <f t="shared" si="66"/>
        <v>0</v>
      </c>
      <c r="J67" s="339">
        <f t="shared" si="66"/>
        <v>0</v>
      </c>
      <c r="K67" s="339">
        <f t="shared" si="66"/>
        <v>0</v>
      </c>
      <c r="L67" s="339">
        <f t="shared" si="66"/>
        <v>0</v>
      </c>
      <c r="M67" s="339">
        <f t="shared" si="66"/>
        <v>0</v>
      </c>
      <c r="N67" s="339">
        <f t="shared" si="66"/>
        <v>0</v>
      </c>
      <c r="O67" s="339">
        <f t="shared" si="66"/>
        <v>0</v>
      </c>
      <c r="P67" s="339">
        <f t="shared" si="66"/>
        <v>0</v>
      </c>
      <c r="Q67" s="339">
        <f t="shared" si="66"/>
        <v>0</v>
      </c>
      <c r="R67" s="339">
        <f t="shared" si="66"/>
        <v>0</v>
      </c>
      <c r="S67" s="339">
        <f t="shared" si="66"/>
        <v>0</v>
      </c>
      <c r="T67" s="339">
        <f t="shared" si="66"/>
        <v>0</v>
      </c>
      <c r="U67" s="339">
        <f t="shared" si="66"/>
        <v>-120791.26963922278</v>
      </c>
      <c r="V67" s="339">
        <f t="shared" si="66"/>
        <v>-109917.72085517838</v>
      </c>
      <c r="W67" s="339">
        <f t="shared" si="66"/>
        <v>-99127.199990121182</v>
      </c>
      <c r="X67" s="339">
        <f t="shared" si="66"/>
        <v>-90676.180053146789</v>
      </c>
      <c r="Y67" s="339">
        <f t="shared" si="66"/>
        <v>-79445.521353130796</v>
      </c>
      <c r="Z67" s="339">
        <f t="shared" si="66"/>
        <v>-68629.69913728039</v>
      </c>
      <c r="AA67" s="339">
        <f t="shared" si="66"/>
        <v>-59650.247183037987</v>
      </c>
      <c r="AB67" s="339">
        <f t="shared" si="66"/>
        <v>-49807.734647279984</v>
      </c>
      <c r="AC67" s="339">
        <f t="shared" si="66"/>
        <v>-39421.944538033182</v>
      </c>
      <c r="AD67" s="339">
        <f t="shared" si="66"/>
        <v>-27908.25634703198</v>
      </c>
      <c r="AE67" s="339">
        <f t="shared" si="66"/>
        <v>-18229.193049323581</v>
      </c>
      <c r="AF67" s="339">
        <f t="shared" si="66"/>
        <v>-8268.6429188455822</v>
      </c>
      <c r="AG67" s="339">
        <f t="shared" si="66"/>
        <v>-356.16645376838551</v>
      </c>
      <c r="AH67" s="339">
        <f t="shared" si="66"/>
        <v>603.46392124121451</v>
      </c>
      <c r="AI67" s="339">
        <f t="shared" si="66"/>
        <v>1074.2800782792144</v>
      </c>
      <c r="AJ67" s="339">
        <f t="shared" si="66"/>
        <v>1074.2800782792144</v>
      </c>
      <c r="AK67" s="339">
        <f t="shared" ref="AK67:BP67" si="67">AJ74</f>
        <v>1074.2800782792144</v>
      </c>
      <c r="AL67" s="339">
        <f t="shared" si="67"/>
        <v>1074.2800782792144</v>
      </c>
      <c r="AM67" s="339">
        <f t="shared" si="67"/>
        <v>1074.2800782792144</v>
      </c>
      <c r="AN67" s="339">
        <f t="shared" si="67"/>
        <v>1074.2800782792144</v>
      </c>
      <c r="AO67" s="339">
        <f t="shared" si="67"/>
        <v>1074.2800782792144</v>
      </c>
      <c r="AP67" s="339">
        <f t="shared" si="67"/>
        <v>1074.2800782792144</v>
      </c>
      <c r="AQ67" s="339">
        <f t="shared" si="67"/>
        <v>1074.2800782792144</v>
      </c>
      <c r="AR67" s="339">
        <f t="shared" si="67"/>
        <v>1074.2800782792144</v>
      </c>
      <c r="AS67" s="339">
        <f t="shared" si="67"/>
        <v>1359180.811589503</v>
      </c>
      <c r="AT67" s="339">
        <f t="shared" si="67"/>
        <v>1256679.8527626984</v>
      </c>
      <c r="AU67" s="339">
        <f t="shared" si="67"/>
        <v>1144474.5172622169</v>
      </c>
      <c r="AV67" s="339">
        <f t="shared" si="67"/>
        <v>991224.06644523493</v>
      </c>
      <c r="AW67" s="339">
        <f t="shared" si="67"/>
        <v>866806.36016818136</v>
      </c>
      <c r="AX67" s="339">
        <f t="shared" si="67"/>
        <v>750502.3031043855</v>
      </c>
      <c r="AY67" s="339">
        <f t="shared" si="67"/>
        <v>640125.77807959937</v>
      </c>
      <c r="AZ67" s="339">
        <f t="shared" si="67"/>
        <v>526913.34565329715</v>
      </c>
      <c r="BA67" s="339">
        <f t="shared" si="67"/>
        <v>414185.64565329714</v>
      </c>
      <c r="BB67" s="339">
        <f t="shared" si="67"/>
        <v>289529.78565329715</v>
      </c>
      <c r="BC67" s="339">
        <f t="shared" si="67"/>
        <v>173479.21565329714</v>
      </c>
      <c r="BD67" s="339">
        <f t="shared" si="67"/>
        <v>54431.575653297143</v>
      </c>
      <c r="BE67" s="339">
        <f t="shared" si="67"/>
        <v>-206875.49434670288</v>
      </c>
      <c r="BF67" s="339">
        <f t="shared" si="67"/>
        <v>-199357.75434670289</v>
      </c>
      <c r="BG67" s="339">
        <f t="shared" si="67"/>
        <v>-189360.96434670288</v>
      </c>
      <c r="BH67" s="339">
        <f t="shared" si="67"/>
        <v>-177854.86434670287</v>
      </c>
      <c r="BI67" s="339">
        <f t="shared" si="67"/>
        <v>-167227.96434670288</v>
      </c>
      <c r="BJ67" s="339">
        <f t="shared" si="67"/>
        <v>-156218.47434670289</v>
      </c>
      <c r="BK67" s="339">
        <f t="shared" si="67"/>
        <v>-146353.31434670289</v>
      </c>
      <c r="BL67" s="339">
        <f t="shared" si="67"/>
        <v>-135995.2943467029</v>
      </c>
      <c r="BM67" s="339">
        <f t="shared" si="67"/>
        <v>-125447.5343467029</v>
      </c>
      <c r="BN67" s="339">
        <f t="shared" si="67"/>
        <v>-114880.4743467029</v>
      </c>
      <c r="BO67" s="339">
        <f t="shared" si="67"/>
        <v>-105273.3143467029</v>
      </c>
      <c r="BP67" s="339">
        <f t="shared" si="67"/>
        <v>-94904.884346702893</v>
      </c>
      <c r="BQ67" s="339">
        <f t="shared" ref="BQ67:CY67" si="68">BP74</f>
        <v>-244697.65466126814</v>
      </c>
      <c r="BR67" s="339">
        <f t="shared" si="68"/>
        <v>-224972.17466126813</v>
      </c>
      <c r="BS67" s="339">
        <f t="shared" si="68"/>
        <v>-203868.24466126814</v>
      </c>
      <c r="BT67" s="339">
        <f t="shared" si="68"/>
        <v>-181946.42466126813</v>
      </c>
      <c r="BU67" s="339">
        <f t="shared" si="68"/>
        <v>-160862.99466126814</v>
      </c>
      <c r="BV67" s="339">
        <f t="shared" si="68"/>
        <v>-140645.84466126814</v>
      </c>
      <c r="BW67" s="339">
        <f t="shared" si="68"/>
        <v>-121304.94466126815</v>
      </c>
      <c r="BX67" s="339">
        <f t="shared" si="68"/>
        <v>-100638.71466126815</v>
      </c>
      <c r="BY67" s="339">
        <f t="shared" si="68"/>
        <v>-82046.934661268155</v>
      </c>
      <c r="BZ67" s="339">
        <f t="shared" si="68"/>
        <v>-62174.394661268154</v>
      </c>
      <c r="CA67" s="339">
        <f t="shared" si="68"/>
        <v>-42169.004661268154</v>
      </c>
      <c r="CB67" s="339">
        <f t="shared" si="68"/>
        <v>-22337.564661268156</v>
      </c>
      <c r="CC67" s="339">
        <f t="shared" si="68"/>
        <v>498915.89081540768</v>
      </c>
      <c r="CD67" s="339">
        <f t="shared" si="68"/>
        <v>463656.45081540768</v>
      </c>
      <c r="CE67" s="339">
        <f t="shared" si="68"/>
        <v>424479.09081540769</v>
      </c>
      <c r="CF67" s="339">
        <f t="shared" si="68"/>
        <v>384463.4108154077</v>
      </c>
      <c r="CG67" s="339">
        <f t="shared" si="68"/>
        <v>342823.13081540773</v>
      </c>
      <c r="CH67" s="339">
        <f t="shared" si="68"/>
        <v>300143.66081540775</v>
      </c>
      <c r="CI67" s="339">
        <f t="shared" si="68"/>
        <v>263921.45081540773</v>
      </c>
      <c r="CJ67" s="339">
        <f t="shared" si="68"/>
        <v>223446.52081540774</v>
      </c>
      <c r="CK67" s="339">
        <f t="shared" si="68"/>
        <v>182576.77081540774</v>
      </c>
      <c r="CL67" s="339">
        <f t="shared" si="68"/>
        <v>144358.88081540773</v>
      </c>
      <c r="CM67" s="339">
        <f t="shared" si="68"/>
        <v>105201.79081540773</v>
      </c>
      <c r="CN67" s="339">
        <f t="shared" si="68"/>
        <v>60223.870815407732</v>
      </c>
      <c r="CO67" s="339">
        <f t="shared" si="68"/>
        <v>1130091.3508154075</v>
      </c>
      <c r="CP67" s="339">
        <f t="shared" si="68"/>
        <v>1045254.0308154074</v>
      </c>
      <c r="CQ67" s="339">
        <f t="shared" si="68"/>
        <v>958500.49081540736</v>
      </c>
      <c r="CR67" s="339">
        <f t="shared" si="68"/>
        <v>860463.72081540735</v>
      </c>
      <c r="CS67" s="339">
        <f t="shared" si="68"/>
        <v>773195.62081540737</v>
      </c>
      <c r="CT67" s="339">
        <f t="shared" si="68"/>
        <v>-183345.53999999992</v>
      </c>
      <c r="CU67" s="339">
        <f t="shared" si="68"/>
        <v>-280987.68999999994</v>
      </c>
      <c r="CV67" s="339">
        <f t="shared" si="68"/>
        <v>-367545.81999999995</v>
      </c>
      <c r="CW67" s="339">
        <f t="shared" si="68"/>
        <v>-422632.68999999994</v>
      </c>
      <c r="CX67" s="339">
        <f t="shared" si="68"/>
        <v>-433524.94999999995</v>
      </c>
      <c r="CY67" s="339">
        <f t="shared" si="68"/>
        <v>-433524.94999999995</v>
      </c>
    </row>
    <row r="68" spans="1:103" x14ac:dyDescent="0.2">
      <c r="B68" s="91" t="s">
        <v>228</v>
      </c>
      <c r="C68" s="90"/>
      <c r="D68" s="341">
        <v>0</v>
      </c>
      <c r="E68" s="341">
        <v>0</v>
      </c>
      <c r="F68" s="341">
        <v>0</v>
      </c>
      <c r="G68" s="341">
        <v>0</v>
      </c>
      <c r="H68" s="341">
        <v>0</v>
      </c>
      <c r="I68" s="341">
        <v>0</v>
      </c>
      <c r="J68" s="341">
        <v>0</v>
      </c>
      <c r="K68" s="341">
        <v>0</v>
      </c>
      <c r="L68" s="341">
        <v>0</v>
      </c>
      <c r="M68" s="341">
        <v>0</v>
      </c>
      <c r="N68" s="341">
        <v>0</v>
      </c>
      <c r="O68" s="341">
        <v>0</v>
      </c>
      <c r="P68" s="341">
        <v>0</v>
      </c>
      <c r="Q68" s="341">
        <v>0</v>
      </c>
      <c r="R68" s="341">
        <v>0</v>
      </c>
      <c r="S68" s="341">
        <v>0</v>
      </c>
      <c r="T68" s="341">
        <v>-123235.11244162398</v>
      </c>
      <c r="U68" s="341">
        <v>0</v>
      </c>
      <c r="V68" s="341">
        <v>0</v>
      </c>
      <c r="W68" s="341">
        <v>0</v>
      </c>
      <c r="X68" s="341">
        <v>0</v>
      </c>
      <c r="Y68" s="341">
        <v>0</v>
      </c>
      <c r="Z68" s="341">
        <v>0</v>
      </c>
      <c r="AA68" s="341">
        <v>0</v>
      </c>
      <c r="AB68" s="341">
        <v>0</v>
      </c>
      <c r="AC68" s="341">
        <v>0</v>
      </c>
      <c r="AD68" s="341">
        <v>0</v>
      </c>
      <c r="AE68" s="341">
        <v>0</v>
      </c>
      <c r="AF68" s="341">
        <v>0</v>
      </c>
      <c r="AG68" s="341">
        <v>0</v>
      </c>
      <c r="AH68" s="341">
        <v>0</v>
      </c>
      <c r="AI68" s="341">
        <v>0</v>
      </c>
      <c r="AJ68" s="341">
        <v>0</v>
      </c>
      <c r="AK68" s="341">
        <v>0</v>
      </c>
      <c r="AL68" s="341">
        <v>0</v>
      </c>
      <c r="AM68" s="341">
        <v>0</v>
      </c>
      <c r="AN68" s="341">
        <v>0</v>
      </c>
      <c r="AO68" s="341">
        <v>0</v>
      </c>
      <c r="AP68" s="341">
        <v>0</v>
      </c>
      <c r="AQ68" s="341">
        <v>0</v>
      </c>
      <c r="AR68" s="341">
        <v>1389689.2889829746</v>
      </c>
      <c r="AS68" s="341">
        <v>0</v>
      </c>
      <c r="AT68" s="341">
        <v>0</v>
      </c>
      <c r="AU68" s="341">
        <v>0</v>
      </c>
      <c r="AV68" s="341">
        <v>0</v>
      </c>
      <c r="AW68" s="341">
        <v>0</v>
      </c>
      <c r="AX68" s="341">
        <v>0</v>
      </c>
      <c r="AY68" s="341">
        <v>0</v>
      </c>
      <c r="AZ68" s="341">
        <v>0</v>
      </c>
      <c r="BA68" s="341">
        <v>0</v>
      </c>
      <c r="BB68" s="341">
        <v>0</v>
      </c>
      <c r="BC68" s="341">
        <v>0</v>
      </c>
      <c r="BD68" s="341">
        <v>-195227.02</v>
      </c>
      <c r="BE68" s="341">
        <v>0</v>
      </c>
      <c r="BF68" s="341">
        <v>0</v>
      </c>
      <c r="BG68" s="341">
        <v>0</v>
      </c>
      <c r="BH68" s="341">
        <v>0</v>
      </c>
      <c r="BI68" s="341">
        <v>0</v>
      </c>
      <c r="BJ68" s="341">
        <v>0</v>
      </c>
      <c r="BK68" s="341">
        <v>0</v>
      </c>
      <c r="BL68" s="341">
        <v>0</v>
      </c>
      <c r="BM68" s="341">
        <v>0</v>
      </c>
      <c r="BN68" s="341">
        <v>0</v>
      </c>
      <c r="BO68" s="341">
        <v>0</v>
      </c>
      <c r="BP68" s="341">
        <v>-164365.95031456524</v>
      </c>
      <c r="BQ68" s="341">
        <v>0</v>
      </c>
      <c r="BR68" s="341">
        <v>0</v>
      </c>
      <c r="BS68" s="341">
        <v>0</v>
      </c>
      <c r="BT68" s="341">
        <v>0</v>
      </c>
      <c r="BU68" s="341">
        <v>0</v>
      </c>
      <c r="BV68" s="341">
        <v>0</v>
      </c>
      <c r="BW68" s="341">
        <v>0</v>
      </c>
      <c r="BX68" s="341">
        <v>0</v>
      </c>
      <c r="BY68" s="341">
        <v>0</v>
      </c>
      <c r="BZ68" s="341">
        <v>0</v>
      </c>
      <c r="CA68" s="341">
        <v>0</v>
      </c>
      <c r="CB68" s="341">
        <v>521426.3654766758</v>
      </c>
      <c r="CC68" s="341">
        <v>0</v>
      </c>
      <c r="CD68" s="341">
        <v>0</v>
      </c>
      <c r="CE68" s="341">
        <v>0</v>
      </c>
      <c r="CF68" s="341">
        <v>0</v>
      </c>
      <c r="CG68" s="341">
        <v>0</v>
      </c>
      <c r="CH68" s="341">
        <v>0</v>
      </c>
      <c r="CI68" s="341">
        <v>0</v>
      </c>
      <c r="CJ68" s="341">
        <v>0</v>
      </c>
      <c r="CK68" s="341">
        <v>0</v>
      </c>
      <c r="CL68" s="341">
        <v>0</v>
      </c>
      <c r="CM68" s="341">
        <v>0</v>
      </c>
      <c r="CN68" s="341">
        <v>1131324.3499999999</v>
      </c>
      <c r="CO68" s="341">
        <v>0</v>
      </c>
      <c r="CP68" s="341">
        <v>0</v>
      </c>
      <c r="CQ68" s="341">
        <v>0</v>
      </c>
      <c r="CR68" s="341">
        <v>0</v>
      </c>
      <c r="CS68" s="341">
        <v>0</v>
      </c>
      <c r="CT68" s="341">
        <v>0</v>
      </c>
      <c r="CU68" s="341">
        <v>0</v>
      </c>
      <c r="CV68" s="341">
        <v>0</v>
      </c>
      <c r="CW68" s="341">
        <v>0</v>
      </c>
      <c r="CX68" s="341"/>
      <c r="CY68" s="341"/>
    </row>
    <row r="69" spans="1:103" x14ac:dyDescent="0.2">
      <c r="B69" s="91" t="s">
        <v>325</v>
      </c>
      <c r="C69" s="90"/>
      <c r="D69" s="341">
        <v>0</v>
      </c>
      <c r="E69" s="341">
        <v>0</v>
      </c>
      <c r="F69" s="341">
        <v>0</v>
      </c>
      <c r="G69" s="341">
        <v>0</v>
      </c>
      <c r="H69" s="341">
        <v>0</v>
      </c>
      <c r="I69" s="341">
        <v>0</v>
      </c>
      <c r="J69" s="341">
        <v>0</v>
      </c>
      <c r="K69" s="341">
        <v>0</v>
      </c>
      <c r="L69" s="341">
        <v>0</v>
      </c>
      <c r="M69" s="341">
        <v>0</v>
      </c>
      <c r="N69" s="341">
        <v>0</v>
      </c>
      <c r="O69" s="341">
        <v>0</v>
      </c>
      <c r="P69" s="341">
        <v>0</v>
      </c>
      <c r="Q69" s="341">
        <v>0</v>
      </c>
      <c r="R69" s="341">
        <v>0</v>
      </c>
      <c r="S69" s="341">
        <v>0</v>
      </c>
      <c r="T69" s="341">
        <v>0</v>
      </c>
      <c r="U69" s="341">
        <v>0</v>
      </c>
      <c r="V69" s="341">
        <v>0</v>
      </c>
      <c r="W69" s="341">
        <v>0</v>
      </c>
      <c r="X69" s="341">
        <v>0</v>
      </c>
      <c r="Y69" s="341">
        <v>0</v>
      </c>
      <c r="Z69" s="341">
        <v>0</v>
      </c>
      <c r="AA69" s="341">
        <v>0</v>
      </c>
      <c r="AB69" s="341">
        <v>0</v>
      </c>
      <c r="AC69" s="341">
        <v>0</v>
      </c>
      <c r="AD69" s="341">
        <v>0</v>
      </c>
      <c r="AE69" s="341">
        <v>0</v>
      </c>
      <c r="AF69" s="341">
        <v>2541.9869394935959</v>
      </c>
      <c r="AG69" s="341">
        <v>0</v>
      </c>
      <c r="AH69" s="341">
        <v>0</v>
      </c>
      <c r="AI69" s="341">
        <v>0</v>
      </c>
      <c r="AJ69" s="341">
        <v>0</v>
      </c>
      <c r="AK69" s="341">
        <v>0</v>
      </c>
      <c r="AL69" s="341">
        <v>0</v>
      </c>
      <c r="AM69" s="341">
        <v>0</v>
      </c>
      <c r="AN69" s="341">
        <v>0</v>
      </c>
      <c r="AO69" s="341">
        <v>0</v>
      </c>
      <c r="AP69" s="341">
        <v>0</v>
      </c>
      <c r="AQ69" s="341">
        <v>0</v>
      </c>
      <c r="AR69" s="341">
        <v>0</v>
      </c>
      <c r="AS69" s="341">
        <v>0</v>
      </c>
      <c r="AT69" s="341">
        <v>0</v>
      </c>
      <c r="AU69" s="341">
        <v>0</v>
      </c>
      <c r="AV69" s="341">
        <v>0</v>
      </c>
      <c r="AW69" s="341">
        <v>0</v>
      </c>
      <c r="AX69" s="341">
        <v>0</v>
      </c>
      <c r="AY69" s="341">
        <v>0</v>
      </c>
      <c r="AZ69" s="341">
        <v>0</v>
      </c>
      <c r="BA69" s="341">
        <v>0</v>
      </c>
      <c r="BB69" s="341">
        <v>0</v>
      </c>
      <c r="BC69" s="341">
        <v>0</v>
      </c>
      <c r="BD69" s="341">
        <v>0</v>
      </c>
      <c r="BE69" s="341">
        <v>0</v>
      </c>
      <c r="BF69" s="341">
        <v>0</v>
      </c>
      <c r="BG69" s="341">
        <v>0</v>
      </c>
      <c r="BH69" s="341">
        <v>0</v>
      </c>
      <c r="BI69" s="341">
        <v>0</v>
      </c>
      <c r="BJ69" s="341">
        <v>0</v>
      </c>
      <c r="BK69" s="341">
        <v>0</v>
      </c>
      <c r="BL69" s="341">
        <v>0</v>
      </c>
      <c r="BM69" s="341">
        <v>0</v>
      </c>
      <c r="BN69" s="341">
        <v>0</v>
      </c>
      <c r="BO69" s="341">
        <v>0</v>
      </c>
      <c r="BP69" s="341">
        <v>0</v>
      </c>
      <c r="BQ69" s="341">
        <v>0</v>
      </c>
      <c r="BR69" s="341">
        <v>0</v>
      </c>
      <c r="BS69" s="341">
        <v>0</v>
      </c>
      <c r="BT69" s="341">
        <v>0</v>
      </c>
      <c r="BU69" s="341">
        <v>0</v>
      </c>
      <c r="BV69" s="341">
        <v>0</v>
      </c>
      <c r="BW69" s="341">
        <v>0</v>
      </c>
      <c r="BX69" s="341">
        <v>0</v>
      </c>
      <c r="BY69" s="341">
        <v>0</v>
      </c>
      <c r="BZ69" s="341">
        <v>0</v>
      </c>
      <c r="CA69" s="341">
        <v>0</v>
      </c>
      <c r="CB69" s="341">
        <v>0</v>
      </c>
      <c r="CC69" s="341">
        <v>0</v>
      </c>
      <c r="CD69" s="341">
        <v>0</v>
      </c>
      <c r="CE69" s="341">
        <v>0</v>
      </c>
      <c r="CF69" s="341">
        <v>0</v>
      </c>
      <c r="CG69" s="341">
        <v>0</v>
      </c>
      <c r="CH69" s="341">
        <v>0</v>
      </c>
      <c r="CI69" s="341">
        <v>0</v>
      </c>
      <c r="CJ69" s="341">
        <v>0</v>
      </c>
      <c r="CK69" s="341">
        <v>0</v>
      </c>
      <c r="CL69" s="341">
        <v>0</v>
      </c>
      <c r="CM69" s="341">
        <v>0</v>
      </c>
      <c r="CN69" s="341">
        <v>0</v>
      </c>
      <c r="CO69" s="341">
        <v>0</v>
      </c>
      <c r="CP69" s="341">
        <v>0</v>
      </c>
      <c r="CQ69" s="341">
        <v>0</v>
      </c>
      <c r="CR69" s="341">
        <v>0</v>
      </c>
      <c r="CS69" s="341">
        <v>0</v>
      </c>
      <c r="CT69" s="341">
        <v>0</v>
      </c>
      <c r="CU69" s="341">
        <v>0</v>
      </c>
      <c r="CV69" s="341">
        <v>0</v>
      </c>
      <c r="CW69" s="341">
        <v>0</v>
      </c>
      <c r="CX69" s="341"/>
      <c r="CY69" s="341"/>
    </row>
    <row r="70" spans="1:103" x14ac:dyDescent="0.2">
      <c r="B70" s="91" t="s">
        <v>441</v>
      </c>
      <c r="C70" s="94"/>
      <c r="D70" s="341"/>
      <c r="E70" s="341">
        <v>0</v>
      </c>
      <c r="F70" s="341">
        <v>0</v>
      </c>
      <c r="G70" s="341">
        <v>0</v>
      </c>
      <c r="H70" s="341">
        <v>0</v>
      </c>
      <c r="I70" s="341">
        <v>0</v>
      </c>
      <c r="J70" s="341">
        <v>0</v>
      </c>
      <c r="K70" s="341">
        <v>0</v>
      </c>
      <c r="L70" s="341">
        <v>0</v>
      </c>
      <c r="M70" s="341">
        <v>0</v>
      </c>
      <c r="N70" s="341">
        <v>0</v>
      </c>
      <c r="O70" s="341">
        <v>0</v>
      </c>
      <c r="P70" s="341">
        <v>0</v>
      </c>
      <c r="Q70" s="341">
        <v>0</v>
      </c>
      <c r="R70" s="341">
        <v>0</v>
      </c>
      <c r="S70" s="341">
        <v>0</v>
      </c>
      <c r="T70" s="341">
        <v>0</v>
      </c>
      <c r="U70" s="341">
        <v>0</v>
      </c>
      <c r="V70" s="341">
        <v>0</v>
      </c>
      <c r="W70" s="341">
        <v>0</v>
      </c>
      <c r="X70" s="341">
        <v>0</v>
      </c>
      <c r="Y70" s="341">
        <v>0</v>
      </c>
      <c r="Z70" s="341">
        <v>0</v>
      </c>
      <c r="AA70" s="341">
        <v>0</v>
      </c>
      <c r="AB70" s="341">
        <v>0</v>
      </c>
      <c r="AC70" s="341">
        <v>0</v>
      </c>
      <c r="AD70" s="341">
        <v>0</v>
      </c>
      <c r="AE70" s="341">
        <v>0</v>
      </c>
      <c r="AF70" s="341">
        <v>0</v>
      </c>
      <c r="AG70" s="341">
        <v>0</v>
      </c>
      <c r="AH70" s="341">
        <v>0</v>
      </c>
      <c r="AI70" s="341">
        <v>0</v>
      </c>
      <c r="AJ70" s="341">
        <v>0</v>
      </c>
      <c r="AK70" s="341">
        <v>0</v>
      </c>
      <c r="AL70" s="341">
        <v>0</v>
      </c>
      <c r="AM70" s="341">
        <v>0</v>
      </c>
      <c r="AN70" s="341">
        <v>0</v>
      </c>
      <c r="AO70" s="341">
        <v>0</v>
      </c>
      <c r="AP70" s="341">
        <v>0</v>
      </c>
      <c r="AQ70" s="341">
        <v>0</v>
      </c>
      <c r="AR70" s="341">
        <v>0</v>
      </c>
      <c r="AS70" s="341">
        <v>0</v>
      </c>
      <c r="AT70" s="341">
        <v>0</v>
      </c>
      <c r="AU70" s="341">
        <v>0</v>
      </c>
      <c r="AV70" s="341">
        <v>0</v>
      </c>
      <c r="AW70" s="341">
        <v>0</v>
      </c>
      <c r="AX70" s="341">
        <v>0</v>
      </c>
      <c r="AY70" s="341">
        <v>0</v>
      </c>
      <c r="AZ70" s="341">
        <v>0</v>
      </c>
      <c r="BA70" s="341">
        <v>0</v>
      </c>
      <c r="BB70" s="341">
        <v>0</v>
      </c>
      <c r="BC70" s="341">
        <v>0</v>
      </c>
      <c r="BD70" s="341">
        <v>0</v>
      </c>
      <c r="BE70" s="341">
        <v>0</v>
      </c>
      <c r="BF70" s="341">
        <v>0</v>
      </c>
      <c r="BG70" s="341">
        <v>0</v>
      </c>
      <c r="BH70" s="341">
        <v>0</v>
      </c>
      <c r="BI70" s="341">
        <v>0</v>
      </c>
      <c r="BJ70" s="341">
        <v>0</v>
      </c>
      <c r="BK70" s="341">
        <v>0</v>
      </c>
      <c r="BL70" s="341">
        <v>0</v>
      </c>
      <c r="BM70" s="341">
        <v>0</v>
      </c>
      <c r="BN70" s="341">
        <v>0</v>
      </c>
      <c r="BO70" s="341">
        <v>0</v>
      </c>
      <c r="BP70" s="341">
        <v>0</v>
      </c>
      <c r="BQ70" s="341">
        <v>0</v>
      </c>
      <c r="BR70" s="341">
        <v>0</v>
      </c>
      <c r="BS70" s="341">
        <v>0</v>
      </c>
      <c r="BT70" s="341">
        <v>0</v>
      </c>
      <c r="BU70" s="341">
        <v>0</v>
      </c>
      <c r="BV70" s="341">
        <v>0</v>
      </c>
      <c r="BW70" s="341">
        <v>0</v>
      </c>
      <c r="BX70" s="341">
        <v>0</v>
      </c>
      <c r="BY70" s="341">
        <v>0</v>
      </c>
      <c r="BZ70" s="341">
        <v>0</v>
      </c>
      <c r="CA70" s="341">
        <v>0</v>
      </c>
      <c r="CB70" s="341">
        <v>0</v>
      </c>
      <c r="CC70" s="341">
        <v>0</v>
      </c>
      <c r="CD70" s="341">
        <v>0</v>
      </c>
      <c r="CE70" s="341">
        <v>0</v>
      </c>
      <c r="CF70" s="341">
        <v>0</v>
      </c>
      <c r="CG70" s="341">
        <v>0</v>
      </c>
      <c r="CH70" s="341">
        <v>0</v>
      </c>
      <c r="CI70" s="341">
        <v>0</v>
      </c>
      <c r="CJ70" s="341">
        <v>0</v>
      </c>
      <c r="CK70" s="341">
        <v>0</v>
      </c>
      <c r="CL70" s="341">
        <v>0</v>
      </c>
      <c r="CM70" s="341">
        <v>0</v>
      </c>
      <c r="CN70" s="341">
        <v>0</v>
      </c>
      <c r="CO70" s="341">
        <v>0</v>
      </c>
      <c r="CP70" s="341">
        <v>0</v>
      </c>
      <c r="CQ70" s="341">
        <v>0</v>
      </c>
      <c r="CR70" s="341">
        <v>0</v>
      </c>
      <c r="CS70" s="530">
        <f>-'2019 GRC - SCH 40 Re-class'!$I$18</f>
        <v>-860463.71081540734</v>
      </c>
      <c r="CT70" s="341">
        <v>0</v>
      </c>
      <c r="CU70" s="341">
        <v>0</v>
      </c>
      <c r="CV70" s="341">
        <v>0</v>
      </c>
      <c r="CW70" s="341">
        <v>0</v>
      </c>
      <c r="CX70" s="341"/>
      <c r="CY70" s="341"/>
    </row>
    <row r="71" spans="1:103" x14ac:dyDescent="0.2">
      <c r="B71" s="91" t="s">
        <v>347</v>
      </c>
      <c r="C71" s="94"/>
      <c r="D71" s="341"/>
      <c r="E71" s="341">
        <v>0</v>
      </c>
      <c r="F71" s="341">
        <v>0</v>
      </c>
      <c r="G71" s="341">
        <v>0</v>
      </c>
      <c r="H71" s="341">
        <v>0</v>
      </c>
      <c r="I71" s="341">
        <v>0</v>
      </c>
      <c r="J71" s="341">
        <v>0</v>
      </c>
      <c r="K71" s="341">
        <v>0</v>
      </c>
      <c r="L71" s="341">
        <v>0</v>
      </c>
      <c r="M71" s="341">
        <v>0</v>
      </c>
      <c r="N71" s="341">
        <v>0</v>
      </c>
      <c r="O71" s="341">
        <v>0</v>
      </c>
      <c r="P71" s="341">
        <v>0</v>
      </c>
      <c r="Q71" s="341">
        <v>0</v>
      </c>
      <c r="R71" s="341">
        <v>0</v>
      </c>
      <c r="S71" s="341">
        <v>0</v>
      </c>
      <c r="T71" s="341">
        <v>0</v>
      </c>
      <c r="U71" s="341">
        <v>0</v>
      </c>
      <c r="V71" s="341">
        <v>0</v>
      </c>
      <c r="W71" s="341">
        <v>0</v>
      </c>
      <c r="X71" s="341">
        <v>0</v>
      </c>
      <c r="Y71" s="341">
        <v>0</v>
      </c>
      <c r="Z71" s="341">
        <v>0</v>
      </c>
      <c r="AA71" s="341">
        <v>0</v>
      </c>
      <c r="AB71" s="341">
        <v>0</v>
      </c>
      <c r="AC71" s="341">
        <v>0</v>
      </c>
      <c r="AD71" s="341">
        <v>0</v>
      </c>
      <c r="AE71" s="341">
        <v>0</v>
      </c>
      <c r="AF71" s="341">
        <v>0</v>
      </c>
      <c r="AG71" s="341">
        <v>0</v>
      </c>
      <c r="AH71" s="341">
        <v>0</v>
      </c>
      <c r="AI71" s="341">
        <v>0</v>
      </c>
      <c r="AJ71" s="341">
        <v>0</v>
      </c>
      <c r="AK71" s="341">
        <v>0</v>
      </c>
      <c r="AL71" s="341">
        <v>0</v>
      </c>
      <c r="AM71" s="341">
        <v>0</v>
      </c>
      <c r="AN71" s="341">
        <v>0</v>
      </c>
      <c r="AO71" s="341">
        <v>0</v>
      </c>
      <c r="AP71" s="341">
        <v>0</v>
      </c>
      <c r="AQ71" s="341">
        <v>0</v>
      </c>
      <c r="AR71" s="341">
        <v>0</v>
      </c>
      <c r="AS71" s="341">
        <v>0</v>
      </c>
      <c r="AT71" s="341">
        <v>0</v>
      </c>
      <c r="AU71" s="341">
        <v>0</v>
      </c>
      <c r="AV71" s="341">
        <v>0</v>
      </c>
      <c r="AW71" s="341">
        <v>0</v>
      </c>
      <c r="AX71" s="341">
        <v>0</v>
      </c>
      <c r="AY71" s="341">
        <v>0</v>
      </c>
      <c r="AZ71" s="341">
        <v>0</v>
      </c>
      <c r="BA71" s="341">
        <v>0</v>
      </c>
      <c r="BB71" s="341">
        <v>0</v>
      </c>
      <c r="BC71" s="341">
        <v>0</v>
      </c>
      <c r="BD71" s="341">
        <v>0</v>
      </c>
      <c r="BE71" s="341">
        <v>0</v>
      </c>
      <c r="BF71" s="341">
        <v>0</v>
      </c>
      <c r="BG71" s="341">
        <v>0</v>
      </c>
      <c r="BH71" s="341">
        <v>0</v>
      </c>
      <c r="BI71" s="341">
        <v>0</v>
      </c>
      <c r="BJ71" s="341">
        <v>0</v>
      </c>
      <c r="BK71" s="341">
        <v>0</v>
      </c>
      <c r="BL71" s="341">
        <v>0</v>
      </c>
      <c r="BM71" s="341">
        <v>0</v>
      </c>
      <c r="BN71" s="341">
        <v>0</v>
      </c>
      <c r="BO71" s="341">
        <v>0</v>
      </c>
      <c r="BP71" s="341">
        <v>0</v>
      </c>
      <c r="BQ71" s="341">
        <v>0</v>
      </c>
      <c r="BR71" s="341">
        <v>0</v>
      </c>
      <c r="BS71" s="341">
        <v>0</v>
      </c>
      <c r="BT71" s="341">
        <v>0</v>
      </c>
      <c r="BU71" s="341">
        <v>0</v>
      </c>
      <c r="BV71" s="341">
        <v>0</v>
      </c>
      <c r="BW71" s="341">
        <v>0</v>
      </c>
      <c r="BX71" s="341">
        <v>0</v>
      </c>
      <c r="BY71" s="341">
        <v>0</v>
      </c>
      <c r="BZ71" s="341">
        <v>0</v>
      </c>
      <c r="CA71" s="341">
        <v>0</v>
      </c>
      <c r="CB71" s="341">
        <v>0</v>
      </c>
      <c r="CC71" s="341">
        <v>0</v>
      </c>
      <c r="CD71" s="341">
        <v>0</v>
      </c>
      <c r="CE71" s="341">
        <v>0</v>
      </c>
      <c r="CF71" s="341">
        <v>0</v>
      </c>
      <c r="CG71" s="341">
        <v>0</v>
      </c>
      <c r="CH71" s="341">
        <v>0</v>
      </c>
      <c r="CI71" s="341">
        <v>0.01</v>
      </c>
      <c r="CJ71" s="341">
        <v>0</v>
      </c>
      <c r="CK71" s="341">
        <v>0</v>
      </c>
      <c r="CL71" s="341">
        <v>0</v>
      </c>
      <c r="CM71" s="341">
        <v>0</v>
      </c>
      <c r="CN71" s="341">
        <v>0</v>
      </c>
      <c r="CO71" s="341">
        <v>0</v>
      </c>
      <c r="CP71" s="341">
        <v>0</v>
      </c>
      <c r="CQ71" s="341">
        <v>0</v>
      </c>
      <c r="CR71" s="341">
        <v>0</v>
      </c>
      <c r="CS71" s="341">
        <v>-0.01</v>
      </c>
      <c r="CT71" s="341">
        <v>0</v>
      </c>
      <c r="CU71" s="341">
        <v>0</v>
      </c>
      <c r="CV71" s="341">
        <v>0</v>
      </c>
      <c r="CW71" s="341">
        <v>0</v>
      </c>
      <c r="CX71" s="341"/>
      <c r="CY71" s="341"/>
    </row>
    <row r="72" spans="1:103" x14ac:dyDescent="0.2">
      <c r="B72" s="91" t="s">
        <v>229</v>
      </c>
      <c r="D72" s="341">
        <v>0</v>
      </c>
      <c r="E72" s="341">
        <v>0</v>
      </c>
      <c r="F72" s="341">
        <v>0</v>
      </c>
      <c r="G72" s="341">
        <v>0</v>
      </c>
      <c r="H72" s="341">
        <v>0</v>
      </c>
      <c r="I72" s="341">
        <v>0</v>
      </c>
      <c r="J72" s="341">
        <v>0</v>
      </c>
      <c r="K72" s="341">
        <v>0</v>
      </c>
      <c r="L72" s="341">
        <v>0</v>
      </c>
      <c r="M72" s="341">
        <v>0</v>
      </c>
      <c r="N72" s="341">
        <v>0</v>
      </c>
      <c r="O72" s="341">
        <v>0</v>
      </c>
      <c r="P72" s="341">
        <v>0</v>
      </c>
      <c r="Q72" s="341">
        <v>0</v>
      </c>
      <c r="R72" s="341">
        <v>0</v>
      </c>
      <c r="S72" s="341">
        <v>0</v>
      </c>
      <c r="T72" s="341">
        <v>2443.8428024012001</v>
      </c>
      <c r="U72" s="341">
        <v>10873.548784044402</v>
      </c>
      <c r="V72" s="341">
        <v>10790.520865057199</v>
      </c>
      <c r="W72" s="341">
        <v>8451.0199369744005</v>
      </c>
      <c r="X72" s="341">
        <v>11230.658700015998</v>
      </c>
      <c r="Y72" s="341">
        <v>10815.822215850401</v>
      </c>
      <c r="Z72" s="341">
        <v>8979.4519542424005</v>
      </c>
      <c r="AA72" s="341">
        <v>9842.512535758</v>
      </c>
      <c r="AB72" s="341">
        <v>10385.7901092468</v>
      </c>
      <c r="AC72" s="341">
        <v>11513.6881910012</v>
      </c>
      <c r="AD72" s="341">
        <v>9679.0632977083987</v>
      </c>
      <c r="AE72" s="341">
        <v>9960.5501304779991</v>
      </c>
      <c r="AF72" s="341">
        <v>5370.4895255836009</v>
      </c>
      <c r="AG72" s="341">
        <v>959.63037500960002</v>
      </c>
      <c r="AH72" s="341">
        <v>470.81615703799997</v>
      </c>
      <c r="AI72" s="341">
        <v>0</v>
      </c>
      <c r="AJ72" s="341">
        <v>0</v>
      </c>
      <c r="AK72" s="341">
        <v>0</v>
      </c>
      <c r="AL72" s="341">
        <v>0</v>
      </c>
      <c r="AM72" s="341">
        <v>0</v>
      </c>
      <c r="AN72" s="341">
        <v>0</v>
      </c>
      <c r="AO72" s="341">
        <v>0</v>
      </c>
      <c r="AP72" s="341">
        <v>0</v>
      </c>
      <c r="AQ72" s="341">
        <v>0</v>
      </c>
      <c r="AR72" s="341">
        <v>-31582.757471751003</v>
      </c>
      <c r="AS72" s="341">
        <v>-102500.9588268045</v>
      </c>
      <c r="AT72" s="341">
        <v>-112205.33550048149</v>
      </c>
      <c r="AU72" s="341">
        <v>-153250.45081698202</v>
      </c>
      <c r="AV72" s="341">
        <v>-124417.70627705357</v>
      </c>
      <c r="AW72" s="341">
        <v>-116304.05706379587</v>
      </c>
      <c r="AX72" s="341">
        <v>-110376.5250247861</v>
      </c>
      <c r="AY72" s="341">
        <v>-113212.43242630217</v>
      </c>
      <c r="AZ72" s="341">
        <v>-112727.7</v>
      </c>
      <c r="BA72" s="341">
        <v>-124655.86</v>
      </c>
      <c r="BB72" s="341">
        <v>-116050.57</v>
      </c>
      <c r="BC72" s="341">
        <v>-119047.64</v>
      </c>
      <c r="BD72" s="341">
        <v>-66080.05</v>
      </c>
      <c r="BE72" s="341">
        <v>7517.74</v>
      </c>
      <c r="BF72" s="341">
        <v>9996.7900000000009</v>
      </c>
      <c r="BG72" s="341">
        <v>11506.1</v>
      </c>
      <c r="BH72" s="341">
        <v>10626.9</v>
      </c>
      <c r="BI72" s="341">
        <v>11009.49</v>
      </c>
      <c r="BJ72" s="341">
        <v>9865.16</v>
      </c>
      <c r="BK72" s="341">
        <v>10358.02</v>
      </c>
      <c r="BL72" s="341">
        <v>10547.76</v>
      </c>
      <c r="BM72" s="341">
        <v>10567.06</v>
      </c>
      <c r="BN72" s="341">
        <v>9607.16</v>
      </c>
      <c r="BO72" s="341">
        <v>10368.43</v>
      </c>
      <c r="BP72" s="341">
        <v>14573.18</v>
      </c>
      <c r="BQ72" s="341">
        <v>19725.48</v>
      </c>
      <c r="BR72" s="341">
        <v>21103.93</v>
      </c>
      <c r="BS72" s="341">
        <v>21921.82</v>
      </c>
      <c r="BT72" s="341">
        <v>21083.43</v>
      </c>
      <c r="BU72" s="341">
        <v>20217.150000000001</v>
      </c>
      <c r="BV72" s="341">
        <v>19340.900000000001</v>
      </c>
      <c r="BW72" s="341">
        <v>20666.23</v>
      </c>
      <c r="BX72" s="341">
        <v>18591.78</v>
      </c>
      <c r="BY72" s="341">
        <v>19872.54</v>
      </c>
      <c r="BZ72" s="341">
        <v>20005.39</v>
      </c>
      <c r="CA72" s="341">
        <v>19831.439999999999</v>
      </c>
      <c r="CB72" s="341">
        <v>-172.91</v>
      </c>
      <c r="CC72" s="341">
        <v>-35259.440000000002</v>
      </c>
      <c r="CD72" s="341">
        <v>-39177.360000000001</v>
      </c>
      <c r="CE72" s="341">
        <v>-40015.68</v>
      </c>
      <c r="CF72" s="341">
        <v>-41640.28</v>
      </c>
      <c r="CG72" s="341">
        <v>-42679.47</v>
      </c>
      <c r="CH72" s="341">
        <v>-36222.21</v>
      </c>
      <c r="CI72" s="341">
        <v>-40474.94</v>
      </c>
      <c r="CJ72" s="92">
        <f>-'Schedule 10&amp;31'!C48</f>
        <v>-40869.75</v>
      </c>
      <c r="CK72" s="92">
        <f>-'Schedule 10&amp;31'!D48</f>
        <v>-38217.89</v>
      </c>
      <c r="CL72" s="92">
        <f>-'Schedule 10&amp;31'!E48</f>
        <v>-39157.089999999997</v>
      </c>
      <c r="CM72" s="92">
        <f>-'Schedule 10&amp;31'!F48</f>
        <v>-44977.919999999998</v>
      </c>
      <c r="CN72" s="92">
        <f>-'Schedule 10&amp;31'!G48</f>
        <v>-61456.87</v>
      </c>
      <c r="CO72" s="92">
        <f>-'Schedule 10&amp;31'!H48</f>
        <v>-84837.32</v>
      </c>
      <c r="CP72" s="92">
        <f>-'Schedule 10&amp;31'!I48</f>
        <v>-86753.54</v>
      </c>
      <c r="CQ72" s="92">
        <f>-'Schedule 10&amp;31'!J48</f>
        <v>-98036.77</v>
      </c>
      <c r="CR72" s="92">
        <f>-'Schedule 10&amp;31'!K48</f>
        <v>-87268.1</v>
      </c>
      <c r="CS72" s="92">
        <f>-('Schedule 10&amp;31'!L48+'Schedule 10&amp;31'!M48)</f>
        <v>-96077.440000000002</v>
      </c>
      <c r="CT72" s="92">
        <f>-'Schedule 10&amp;31'!N48</f>
        <v>-97642.15</v>
      </c>
      <c r="CU72" s="92">
        <f>-('Schedule 10&amp;31'!O48+'Schedule 10&amp;31'!P48)</f>
        <v>-86558.13</v>
      </c>
      <c r="CV72" s="92">
        <f>-'Schedule 10&amp;31'!Q48</f>
        <v>-55086.87</v>
      </c>
      <c r="CW72" s="92">
        <f>-'Schedule 10&amp;31'!R48</f>
        <v>-10892.26</v>
      </c>
      <c r="CX72" s="92">
        <f>-'Amort Estimate'!D49</f>
        <v>0</v>
      </c>
      <c r="CY72" s="92">
        <f>-'Amort Estimate'!E49</f>
        <v>0</v>
      </c>
    </row>
    <row r="73" spans="1:103" x14ac:dyDescent="0.2">
      <c r="B73" s="337" t="s">
        <v>230</v>
      </c>
      <c r="D73" s="93">
        <f t="shared" ref="D73:AI73" si="69">SUM(D68:D72)</f>
        <v>0</v>
      </c>
      <c r="E73" s="93">
        <f t="shared" si="69"/>
        <v>0</v>
      </c>
      <c r="F73" s="93">
        <f t="shared" si="69"/>
        <v>0</v>
      </c>
      <c r="G73" s="93">
        <f t="shared" si="69"/>
        <v>0</v>
      </c>
      <c r="H73" s="93">
        <f t="shared" si="69"/>
        <v>0</v>
      </c>
      <c r="I73" s="93">
        <f t="shared" si="69"/>
        <v>0</v>
      </c>
      <c r="J73" s="93">
        <f t="shared" si="69"/>
        <v>0</v>
      </c>
      <c r="K73" s="93">
        <f t="shared" si="69"/>
        <v>0</v>
      </c>
      <c r="L73" s="93">
        <f t="shared" si="69"/>
        <v>0</v>
      </c>
      <c r="M73" s="93">
        <f t="shared" si="69"/>
        <v>0</v>
      </c>
      <c r="N73" s="93">
        <f t="shared" si="69"/>
        <v>0</v>
      </c>
      <c r="O73" s="93">
        <f t="shared" si="69"/>
        <v>0</v>
      </c>
      <c r="P73" s="93">
        <f t="shared" si="69"/>
        <v>0</v>
      </c>
      <c r="Q73" s="93">
        <f t="shared" si="69"/>
        <v>0</v>
      </c>
      <c r="R73" s="93">
        <f t="shared" si="69"/>
        <v>0</v>
      </c>
      <c r="S73" s="93">
        <f t="shared" si="69"/>
        <v>0</v>
      </c>
      <c r="T73" s="93">
        <f t="shared" si="69"/>
        <v>-120791.26963922278</v>
      </c>
      <c r="U73" s="93">
        <f t="shared" si="69"/>
        <v>10873.548784044402</v>
      </c>
      <c r="V73" s="93">
        <f t="shared" si="69"/>
        <v>10790.520865057199</v>
      </c>
      <c r="W73" s="93">
        <f t="shared" si="69"/>
        <v>8451.0199369744005</v>
      </c>
      <c r="X73" s="93">
        <f t="shared" si="69"/>
        <v>11230.658700015998</v>
      </c>
      <c r="Y73" s="93">
        <f t="shared" si="69"/>
        <v>10815.822215850401</v>
      </c>
      <c r="Z73" s="93">
        <f t="shared" si="69"/>
        <v>8979.4519542424005</v>
      </c>
      <c r="AA73" s="93">
        <f t="shared" si="69"/>
        <v>9842.512535758</v>
      </c>
      <c r="AB73" s="93">
        <f t="shared" si="69"/>
        <v>10385.7901092468</v>
      </c>
      <c r="AC73" s="93">
        <f t="shared" si="69"/>
        <v>11513.6881910012</v>
      </c>
      <c r="AD73" s="93">
        <f t="shared" si="69"/>
        <v>9679.0632977083987</v>
      </c>
      <c r="AE73" s="93">
        <f t="shared" si="69"/>
        <v>9960.5501304779991</v>
      </c>
      <c r="AF73" s="93">
        <f t="shared" si="69"/>
        <v>7912.4764650771967</v>
      </c>
      <c r="AG73" s="93">
        <f t="shared" si="69"/>
        <v>959.63037500960002</v>
      </c>
      <c r="AH73" s="93">
        <f t="shared" si="69"/>
        <v>470.81615703799997</v>
      </c>
      <c r="AI73" s="93">
        <f t="shared" si="69"/>
        <v>0</v>
      </c>
      <c r="AJ73" s="93">
        <f t="shared" ref="AJ73:BO73" si="70">SUM(AJ68:AJ72)</f>
        <v>0</v>
      </c>
      <c r="AK73" s="93">
        <f t="shared" si="70"/>
        <v>0</v>
      </c>
      <c r="AL73" s="93">
        <f t="shared" si="70"/>
        <v>0</v>
      </c>
      <c r="AM73" s="93">
        <f t="shared" si="70"/>
        <v>0</v>
      </c>
      <c r="AN73" s="93">
        <f t="shared" si="70"/>
        <v>0</v>
      </c>
      <c r="AO73" s="93">
        <f t="shared" si="70"/>
        <v>0</v>
      </c>
      <c r="AP73" s="93">
        <f t="shared" si="70"/>
        <v>0</v>
      </c>
      <c r="AQ73" s="93">
        <f t="shared" si="70"/>
        <v>0</v>
      </c>
      <c r="AR73" s="93">
        <f t="shared" si="70"/>
        <v>1358106.5315112236</v>
      </c>
      <c r="AS73" s="93">
        <f t="shared" si="70"/>
        <v>-102500.9588268045</v>
      </c>
      <c r="AT73" s="93">
        <f t="shared" si="70"/>
        <v>-112205.33550048149</v>
      </c>
      <c r="AU73" s="93">
        <f t="shared" si="70"/>
        <v>-153250.45081698202</v>
      </c>
      <c r="AV73" s="93">
        <f t="shared" si="70"/>
        <v>-124417.70627705357</v>
      </c>
      <c r="AW73" s="93">
        <f t="shared" si="70"/>
        <v>-116304.05706379587</v>
      </c>
      <c r="AX73" s="93">
        <f t="shared" si="70"/>
        <v>-110376.5250247861</v>
      </c>
      <c r="AY73" s="93">
        <f t="shared" si="70"/>
        <v>-113212.43242630217</v>
      </c>
      <c r="AZ73" s="93">
        <f t="shared" si="70"/>
        <v>-112727.7</v>
      </c>
      <c r="BA73" s="93">
        <f t="shared" si="70"/>
        <v>-124655.86</v>
      </c>
      <c r="BB73" s="93">
        <f t="shared" si="70"/>
        <v>-116050.57</v>
      </c>
      <c r="BC73" s="93">
        <f t="shared" si="70"/>
        <v>-119047.64</v>
      </c>
      <c r="BD73" s="93">
        <f t="shared" si="70"/>
        <v>-261307.07</v>
      </c>
      <c r="BE73" s="93">
        <f t="shared" si="70"/>
        <v>7517.74</v>
      </c>
      <c r="BF73" s="93">
        <f t="shared" si="70"/>
        <v>9996.7900000000009</v>
      </c>
      <c r="BG73" s="93">
        <f t="shared" si="70"/>
        <v>11506.1</v>
      </c>
      <c r="BH73" s="93">
        <f t="shared" si="70"/>
        <v>10626.9</v>
      </c>
      <c r="BI73" s="93">
        <f t="shared" si="70"/>
        <v>11009.49</v>
      </c>
      <c r="BJ73" s="93">
        <f t="shared" si="70"/>
        <v>9865.16</v>
      </c>
      <c r="BK73" s="93">
        <f t="shared" si="70"/>
        <v>10358.02</v>
      </c>
      <c r="BL73" s="93">
        <f t="shared" si="70"/>
        <v>10547.76</v>
      </c>
      <c r="BM73" s="93">
        <f t="shared" si="70"/>
        <v>10567.06</v>
      </c>
      <c r="BN73" s="93">
        <f t="shared" si="70"/>
        <v>9607.16</v>
      </c>
      <c r="BO73" s="93">
        <f t="shared" si="70"/>
        <v>10368.43</v>
      </c>
      <c r="BP73" s="93">
        <f t="shared" ref="BP73:CU73" si="71">SUM(BP68:BP72)</f>
        <v>-149792.77031456525</v>
      </c>
      <c r="BQ73" s="93">
        <f t="shared" si="71"/>
        <v>19725.48</v>
      </c>
      <c r="BR73" s="93">
        <f t="shared" si="71"/>
        <v>21103.93</v>
      </c>
      <c r="BS73" s="93">
        <f t="shared" si="71"/>
        <v>21921.82</v>
      </c>
      <c r="BT73" s="93">
        <f t="shared" si="71"/>
        <v>21083.43</v>
      </c>
      <c r="BU73" s="93">
        <f t="shared" si="71"/>
        <v>20217.150000000001</v>
      </c>
      <c r="BV73" s="93">
        <f t="shared" si="71"/>
        <v>19340.900000000001</v>
      </c>
      <c r="BW73" s="93">
        <f t="shared" si="71"/>
        <v>20666.23</v>
      </c>
      <c r="BX73" s="93">
        <f t="shared" si="71"/>
        <v>18591.78</v>
      </c>
      <c r="BY73" s="93">
        <f t="shared" si="71"/>
        <v>19872.54</v>
      </c>
      <c r="BZ73" s="93">
        <f t="shared" si="71"/>
        <v>20005.39</v>
      </c>
      <c r="CA73" s="93">
        <f t="shared" si="71"/>
        <v>19831.439999999999</v>
      </c>
      <c r="CB73" s="93">
        <f t="shared" si="71"/>
        <v>521253.45547667582</v>
      </c>
      <c r="CC73" s="93">
        <f t="shared" si="71"/>
        <v>-35259.440000000002</v>
      </c>
      <c r="CD73" s="93">
        <f t="shared" si="71"/>
        <v>-39177.360000000001</v>
      </c>
      <c r="CE73" s="93">
        <f t="shared" si="71"/>
        <v>-40015.68</v>
      </c>
      <c r="CF73" s="93">
        <f t="shared" si="71"/>
        <v>-41640.28</v>
      </c>
      <c r="CG73" s="93">
        <f t="shared" si="71"/>
        <v>-42679.47</v>
      </c>
      <c r="CH73" s="93">
        <f t="shared" si="71"/>
        <v>-36222.21</v>
      </c>
      <c r="CI73" s="93">
        <f t="shared" si="71"/>
        <v>-40474.93</v>
      </c>
      <c r="CJ73" s="93">
        <f t="shared" si="71"/>
        <v>-40869.75</v>
      </c>
      <c r="CK73" s="93">
        <f t="shared" si="71"/>
        <v>-38217.89</v>
      </c>
      <c r="CL73" s="93">
        <f t="shared" si="71"/>
        <v>-39157.089999999997</v>
      </c>
      <c r="CM73" s="93">
        <f t="shared" si="71"/>
        <v>-44977.919999999998</v>
      </c>
      <c r="CN73" s="93">
        <f t="shared" si="71"/>
        <v>1069867.4799999997</v>
      </c>
      <c r="CO73" s="93">
        <f t="shared" si="71"/>
        <v>-84837.32</v>
      </c>
      <c r="CP73" s="93">
        <f t="shared" si="71"/>
        <v>-86753.54</v>
      </c>
      <c r="CQ73" s="93">
        <f t="shared" si="71"/>
        <v>-98036.77</v>
      </c>
      <c r="CR73" s="93">
        <f t="shared" si="71"/>
        <v>-87268.1</v>
      </c>
      <c r="CS73" s="93">
        <f t="shared" si="71"/>
        <v>-956541.16081540729</v>
      </c>
      <c r="CT73" s="93">
        <f t="shared" si="71"/>
        <v>-97642.15</v>
      </c>
      <c r="CU73" s="93">
        <f t="shared" si="71"/>
        <v>-86558.13</v>
      </c>
      <c r="CV73" s="93">
        <f t="shared" ref="CV73:CY73" si="72">SUM(CV68:CV72)</f>
        <v>-55086.87</v>
      </c>
      <c r="CW73" s="93">
        <f t="shared" si="72"/>
        <v>-10892.26</v>
      </c>
      <c r="CX73" s="93">
        <f t="shared" si="72"/>
        <v>0</v>
      </c>
      <c r="CY73" s="93">
        <f t="shared" si="72"/>
        <v>0</v>
      </c>
    </row>
    <row r="74" spans="1:103" x14ac:dyDescent="0.2">
      <c r="B74" s="337" t="s">
        <v>231</v>
      </c>
      <c r="D74" s="339">
        <f t="shared" ref="D74:AI74" si="73">D67+D73</f>
        <v>0</v>
      </c>
      <c r="E74" s="339">
        <f t="shared" si="73"/>
        <v>0</v>
      </c>
      <c r="F74" s="339">
        <f t="shared" si="73"/>
        <v>0</v>
      </c>
      <c r="G74" s="339">
        <f t="shared" si="73"/>
        <v>0</v>
      </c>
      <c r="H74" s="339">
        <f t="shared" si="73"/>
        <v>0</v>
      </c>
      <c r="I74" s="339">
        <f t="shared" si="73"/>
        <v>0</v>
      </c>
      <c r="J74" s="339">
        <f t="shared" si="73"/>
        <v>0</v>
      </c>
      <c r="K74" s="339">
        <f t="shared" si="73"/>
        <v>0</v>
      </c>
      <c r="L74" s="339">
        <f t="shared" si="73"/>
        <v>0</v>
      </c>
      <c r="M74" s="339">
        <f t="shared" si="73"/>
        <v>0</v>
      </c>
      <c r="N74" s="339">
        <f t="shared" si="73"/>
        <v>0</v>
      </c>
      <c r="O74" s="339">
        <f t="shared" si="73"/>
        <v>0</v>
      </c>
      <c r="P74" s="339">
        <f t="shared" si="73"/>
        <v>0</v>
      </c>
      <c r="Q74" s="339">
        <f t="shared" si="73"/>
        <v>0</v>
      </c>
      <c r="R74" s="339">
        <f t="shared" si="73"/>
        <v>0</v>
      </c>
      <c r="S74" s="339">
        <f t="shared" si="73"/>
        <v>0</v>
      </c>
      <c r="T74" s="339">
        <f t="shared" si="73"/>
        <v>-120791.26963922278</v>
      </c>
      <c r="U74" s="339">
        <f t="shared" si="73"/>
        <v>-109917.72085517838</v>
      </c>
      <c r="V74" s="339">
        <f t="shared" si="73"/>
        <v>-99127.199990121182</v>
      </c>
      <c r="W74" s="339">
        <f t="shared" si="73"/>
        <v>-90676.180053146789</v>
      </c>
      <c r="X74" s="339">
        <f t="shared" si="73"/>
        <v>-79445.521353130796</v>
      </c>
      <c r="Y74" s="339">
        <f t="shared" si="73"/>
        <v>-68629.69913728039</v>
      </c>
      <c r="Z74" s="339">
        <f t="shared" si="73"/>
        <v>-59650.247183037987</v>
      </c>
      <c r="AA74" s="339">
        <f t="shared" si="73"/>
        <v>-49807.734647279984</v>
      </c>
      <c r="AB74" s="339">
        <f t="shared" si="73"/>
        <v>-39421.944538033182</v>
      </c>
      <c r="AC74" s="339">
        <f t="shared" si="73"/>
        <v>-27908.25634703198</v>
      </c>
      <c r="AD74" s="339">
        <f t="shared" si="73"/>
        <v>-18229.193049323581</v>
      </c>
      <c r="AE74" s="339">
        <f t="shared" si="73"/>
        <v>-8268.6429188455822</v>
      </c>
      <c r="AF74" s="339">
        <f t="shared" si="73"/>
        <v>-356.16645376838551</v>
      </c>
      <c r="AG74" s="339">
        <f t="shared" si="73"/>
        <v>603.46392124121451</v>
      </c>
      <c r="AH74" s="339">
        <f t="shared" si="73"/>
        <v>1074.2800782792144</v>
      </c>
      <c r="AI74" s="339">
        <f t="shared" si="73"/>
        <v>1074.2800782792144</v>
      </c>
      <c r="AJ74" s="339">
        <f t="shared" ref="AJ74:BO74" si="74">AJ67+AJ73</f>
        <v>1074.2800782792144</v>
      </c>
      <c r="AK74" s="339">
        <f t="shared" si="74"/>
        <v>1074.2800782792144</v>
      </c>
      <c r="AL74" s="339">
        <f t="shared" si="74"/>
        <v>1074.2800782792144</v>
      </c>
      <c r="AM74" s="339">
        <f t="shared" si="74"/>
        <v>1074.2800782792144</v>
      </c>
      <c r="AN74" s="339">
        <f t="shared" si="74"/>
        <v>1074.2800782792144</v>
      </c>
      <c r="AO74" s="339">
        <f t="shared" si="74"/>
        <v>1074.2800782792144</v>
      </c>
      <c r="AP74" s="339">
        <f t="shared" si="74"/>
        <v>1074.2800782792144</v>
      </c>
      <c r="AQ74" s="339">
        <f t="shared" si="74"/>
        <v>1074.2800782792144</v>
      </c>
      <c r="AR74" s="339">
        <f t="shared" si="74"/>
        <v>1359180.811589503</v>
      </c>
      <c r="AS74" s="339">
        <f t="shared" si="74"/>
        <v>1256679.8527626984</v>
      </c>
      <c r="AT74" s="339">
        <f t="shared" si="74"/>
        <v>1144474.5172622169</v>
      </c>
      <c r="AU74" s="339">
        <f t="shared" si="74"/>
        <v>991224.06644523493</v>
      </c>
      <c r="AV74" s="339">
        <f t="shared" si="74"/>
        <v>866806.36016818136</v>
      </c>
      <c r="AW74" s="339">
        <f t="shared" si="74"/>
        <v>750502.3031043855</v>
      </c>
      <c r="AX74" s="339">
        <f t="shared" si="74"/>
        <v>640125.77807959937</v>
      </c>
      <c r="AY74" s="339">
        <f t="shared" si="74"/>
        <v>526913.34565329715</v>
      </c>
      <c r="AZ74" s="339">
        <f t="shared" si="74"/>
        <v>414185.64565329714</v>
      </c>
      <c r="BA74" s="339">
        <f t="shared" si="74"/>
        <v>289529.78565329715</v>
      </c>
      <c r="BB74" s="339">
        <f t="shared" si="74"/>
        <v>173479.21565329714</v>
      </c>
      <c r="BC74" s="339">
        <f t="shared" si="74"/>
        <v>54431.575653297143</v>
      </c>
      <c r="BD74" s="339">
        <f t="shared" si="74"/>
        <v>-206875.49434670288</v>
      </c>
      <c r="BE74" s="339">
        <f t="shared" si="74"/>
        <v>-199357.75434670289</v>
      </c>
      <c r="BF74" s="339">
        <f t="shared" si="74"/>
        <v>-189360.96434670288</v>
      </c>
      <c r="BG74" s="339">
        <f t="shared" si="74"/>
        <v>-177854.86434670287</v>
      </c>
      <c r="BH74" s="339">
        <f t="shared" si="74"/>
        <v>-167227.96434670288</v>
      </c>
      <c r="BI74" s="339">
        <f t="shared" si="74"/>
        <v>-156218.47434670289</v>
      </c>
      <c r="BJ74" s="339">
        <f t="shared" si="74"/>
        <v>-146353.31434670289</v>
      </c>
      <c r="BK74" s="339">
        <f t="shared" si="74"/>
        <v>-135995.2943467029</v>
      </c>
      <c r="BL74" s="339">
        <f t="shared" si="74"/>
        <v>-125447.5343467029</v>
      </c>
      <c r="BM74" s="339">
        <f t="shared" si="74"/>
        <v>-114880.4743467029</v>
      </c>
      <c r="BN74" s="339">
        <f t="shared" si="74"/>
        <v>-105273.3143467029</v>
      </c>
      <c r="BO74" s="339">
        <f t="shared" si="74"/>
        <v>-94904.884346702893</v>
      </c>
      <c r="BP74" s="339">
        <f t="shared" ref="BP74:CU74" si="75">BP67+BP73</f>
        <v>-244697.65466126814</v>
      </c>
      <c r="BQ74" s="339">
        <f t="shared" si="75"/>
        <v>-224972.17466126813</v>
      </c>
      <c r="BR74" s="339">
        <f t="shared" si="75"/>
        <v>-203868.24466126814</v>
      </c>
      <c r="BS74" s="339">
        <f t="shared" si="75"/>
        <v>-181946.42466126813</v>
      </c>
      <c r="BT74" s="339">
        <f t="shared" si="75"/>
        <v>-160862.99466126814</v>
      </c>
      <c r="BU74" s="339">
        <f t="shared" si="75"/>
        <v>-140645.84466126814</v>
      </c>
      <c r="BV74" s="339">
        <f t="shared" si="75"/>
        <v>-121304.94466126815</v>
      </c>
      <c r="BW74" s="339">
        <f t="shared" si="75"/>
        <v>-100638.71466126815</v>
      </c>
      <c r="BX74" s="339">
        <f t="shared" si="75"/>
        <v>-82046.934661268155</v>
      </c>
      <c r="BY74" s="339">
        <f t="shared" si="75"/>
        <v>-62174.394661268154</v>
      </c>
      <c r="BZ74" s="339">
        <f t="shared" si="75"/>
        <v>-42169.004661268154</v>
      </c>
      <c r="CA74" s="339">
        <f t="shared" si="75"/>
        <v>-22337.564661268156</v>
      </c>
      <c r="CB74" s="339">
        <f t="shared" si="75"/>
        <v>498915.89081540768</v>
      </c>
      <c r="CC74" s="339">
        <f t="shared" si="75"/>
        <v>463656.45081540768</v>
      </c>
      <c r="CD74" s="339">
        <f t="shared" si="75"/>
        <v>424479.09081540769</v>
      </c>
      <c r="CE74" s="339">
        <f t="shared" si="75"/>
        <v>384463.4108154077</v>
      </c>
      <c r="CF74" s="339">
        <f t="shared" si="75"/>
        <v>342823.13081540773</v>
      </c>
      <c r="CG74" s="339">
        <f t="shared" si="75"/>
        <v>300143.66081540775</v>
      </c>
      <c r="CH74" s="339">
        <f t="shared" si="75"/>
        <v>263921.45081540773</v>
      </c>
      <c r="CI74" s="339">
        <f t="shared" si="75"/>
        <v>223446.52081540774</v>
      </c>
      <c r="CJ74" s="339">
        <f t="shared" si="75"/>
        <v>182576.77081540774</v>
      </c>
      <c r="CK74" s="339">
        <f t="shared" si="75"/>
        <v>144358.88081540773</v>
      </c>
      <c r="CL74" s="339">
        <f t="shared" si="75"/>
        <v>105201.79081540773</v>
      </c>
      <c r="CM74" s="339">
        <f t="shared" si="75"/>
        <v>60223.870815407732</v>
      </c>
      <c r="CN74" s="339">
        <f t="shared" si="75"/>
        <v>1130091.3508154075</v>
      </c>
      <c r="CO74" s="339">
        <f t="shared" si="75"/>
        <v>1045254.0308154074</v>
      </c>
      <c r="CP74" s="339">
        <f t="shared" si="75"/>
        <v>958500.49081540736</v>
      </c>
      <c r="CQ74" s="339">
        <f t="shared" si="75"/>
        <v>860463.72081540735</v>
      </c>
      <c r="CR74" s="339">
        <f t="shared" si="75"/>
        <v>773195.62081540737</v>
      </c>
      <c r="CS74" s="339">
        <f t="shared" si="75"/>
        <v>-183345.53999999992</v>
      </c>
      <c r="CT74" s="339">
        <f t="shared" si="75"/>
        <v>-280987.68999999994</v>
      </c>
      <c r="CU74" s="339">
        <f t="shared" si="75"/>
        <v>-367545.81999999995</v>
      </c>
      <c r="CV74" s="339">
        <f t="shared" ref="CV74:CY74" si="76">CV67+CV73</f>
        <v>-422632.68999999994</v>
      </c>
      <c r="CW74" s="339">
        <f t="shared" si="76"/>
        <v>-433524.94999999995</v>
      </c>
      <c r="CX74" s="339">
        <f t="shared" si="76"/>
        <v>-433524.94999999995</v>
      </c>
      <c r="CY74" s="339">
        <f t="shared" si="76"/>
        <v>-433524.94999999995</v>
      </c>
    </row>
    <row r="75" spans="1:103" x14ac:dyDescent="0.2"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339"/>
      <c r="CG75" s="339"/>
      <c r="CH75" s="339"/>
      <c r="CI75" s="339"/>
      <c r="CJ75" s="339"/>
      <c r="CK75" s="339"/>
      <c r="CL75" s="339"/>
      <c r="CM75" s="339"/>
      <c r="CN75" s="339"/>
      <c r="CO75" s="339"/>
      <c r="CP75" s="339"/>
      <c r="CQ75" s="339"/>
      <c r="CR75" s="339"/>
      <c r="CS75" s="339"/>
      <c r="CT75" s="339"/>
      <c r="CU75" s="339"/>
      <c r="CV75" s="339"/>
      <c r="CW75" s="339"/>
      <c r="CX75" s="339"/>
      <c r="CY75" s="339"/>
    </row>
    <row r="76" spans="1:103" x14ac:dyDescent="0.2">
      <c r="A76" s="4" t="s">
        <v>238</v>
      </c>
      <c r="C76" s="95">
        <v>18237411</v>
      </c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X76" s="338"/>
      <c r="CY76" s="338"/>
    </row>
    <row r="77" spans="1:103" x14ac:dyDescent="0.2">
      <c r="B77" s="337" t="s">
        <v>227</v>
      </c>
      <c r="C77" s="95">
        <v>25400911</v>
      </c>
      <c r="D77" s="339">
        <v>0</v>
      </c>
      <c r="E77" s="339">
        <f t="shared" ref="E77:AJ77" si="77">D83</f>
        <v>0</v>
      </c>
      <c r="F77" s="339">
        <f t="shared" si="77"/>
        <v>0</v>
      </c>
      <c r="G77" s="339">
        <f t="shared" si="77"/>
        <v>0</v>
      </c>
      <c r="H77" s="339">
        <f t="shared" si="77"/>
        <v>0</v>
      </c>
      <c r="I77" s="339">
        <f t="shared" si="77"/>
        <v>0</v>
      </c>
      <c r="J77" s="339">
        <f t="shared" si="77"/>
        <v>0</v>
      </c>
      <c r="K77" s="339">
        <f t="shared" si="77"/>
        <v>0</v>
      </c>
      <c r="L77" s="339">
        <f t="shared" si="77"/>
        <v>0</v>
      </c>
      <c r="M77" s="339">
        <f t="shared" si="77"/>
        <v>0</v>
      </c>
      <c r="N77" s="339">
        <f t="shared" si="77"/>
        <v>0</v>
      </c>
      <c r="O77" s="339">
        <f t="shared" si="77"/>
        <v>0</v>
      </c>
      <c r="P77" s="339">
        <f t="shared" si="77"/>
        <v>0</v>
      </c>
      <c r="Q77" s="339">
        <f t="shared" si="77"/>
        <v>0</v>
      </c>
      <c r="R77" s="339">
        <f t="shared" si="77"/>
        <v>0</v>
      </c>
      <c r="S77" s="339">
        <f t="shared" si="77"/>
        <v>0</v>
      </c>
      <c r="T77" s="339">
        <f t="shared" si="77"/>
        <v>0</v>
      </c>
      <c r="U77" s="339">
        <f t="shared" si="77"/>
        <v>0</v>
      </c>
      <c r="V77" s="339">
        <f t="shared" si="77"/>
        <v>0</v>
      </c>
      <c r="W77" s="339">
        <f t="shared" si="77"/>
        <v>0</v>
      </c>
      <c r="X77" s="339">
        <f t="shared" si="77"/>
        <v>0</v>
      </c>
      <c r="Y77" s="339">
        <f t="shared" si="77"/>
        <v>0</v>
      </c>
      <c r="Z77" s="339">
        <f t="shared" si="77"/>
        <v>0</v>
      </c>
      <c r="AA77" s="339">
        <f t="shared" si="77"/>
        <v>0</v>
      </c>
      <c r="AB77" s="339">
        <f t="shared" si="77"/>
        <v>0</v>
      </c>
      <c r="AC77" s="339">
        <f t="shared" si="77"/>
        <v>0</v>
      </c>
      <c r="AD77" s="339">
        <f t="shared" si="77"/>
        <v>0</v>
      </c>
      <c r="AE77" s="339">
        <f t="shared" si="77"/>
        <v>0</v>
      </c>
      <c r="AF77" s="339">
        <f t="shared" si="77"/>
        <v>0</v>
      </c>
      <c r="AG77" s="339">
        <f t="shared" si="77"/>
        <v>0</v>
      </c>
      <c r="AH77" s="339">
        <f t="shared" si="77"/>
        <v>0</v>
      </c>
      <c r="AI77" s="339">
        <f t="shared" si="77"/>
        <v>0</v>
      </c>
      <c r="AJ77" s="339">
        <f t="shared" si="77"/>
        <v>0</v>
      </c>
      <c r="AK77" s="339">
        <f t="shared" ref="AK77:BP77" si="78">AJ83</f>
        <v>0</v>
      </c>
      <c r="AL77" s="339">
        <f t="shared" si="78"/>
        <v>0</v>
      </c>
      <c r="AM77" s="339">
        <f t="shared" si="78"/>
        <v>0</v>
      </c>
      <c r="AN77" s="339">
        <f t="shared" si="78"/>
        <v>0</v>
      </c>
      <c r="AO77" s="339">
        <f t="shared" si="78"/>
        <v>0</v>
      </c>
      <c r="AP77" s="339">
        <f t="shared" si="78"/>
        <v>0</v>
      </c>
      <c r="AQ77" s="339">
        <f t="shared" si="78"/>
        <v>0</v>
      </c>
      <c r="AR77" s="339">
        <f t="shared" si="78"/>
        <v>0</v>
      </c>
      <c r="AS77" s="339">
        <f t="shared" si="78"/>
        <v>0</v>
      </c>
      <c r="AT77" s="339">
        <f t="shared" si="78"/>
        <v>0</v>
      </c>
      <c r="AU77" s="339">
        <f t="shared" si="78"/>
        <v>0</v>
      </c>
      <c r="AV77" s="339">
        <f t="shared" si="78"/>
        <v>0</v>
      </c>
      <c r="AW77" s="339">
        <f t="shared" si="78"/>
        <v>0</v>
      </c>
      <c r="AX77" s="339">
        <f t="shared" si="78"/>
        <v>0</v>
      </c>
      <c r="AY77" s="339">
        <f t="shared" si="78"/>
        <v>0</v>
      </c>
      <c r="AZ77" s="339">
        <f t="shared" si="78"/>
        <v>0</v>
      </c>
      <c r="BA77" s="339">
        <f t="shared" si="78"/>
        <v>0</v>
      </c>
      <c r="BB77" s="339">
        <f t="shared" si="78"/>
        <v>0</v>
      </c>
      <c r="BC77" s="339">
        <f t="shared" si="78"/>
        <v>0</v>
      </c>
      <c r="BD77" s="339">
        <f t="shared" si="78"/>
        <v>0</v>
      </c>
      <c r="BE77" s="339">
        <f t="shared" si="78"/>
        <v>0</v>
      </c>
      <c r="BF77" s="339">
        <f t="shared" si="78"/>
        <v>0</v>
      </c>
      <c r="BG77" s="339">
        <f t="shared" si="78"/>
        <v>0</v>
      </c>
      <c r="BH77" s="339">
        <f t="shared" si="78"/>
        <v>0</v>
      </c>
      <c r="BI77" s="339">
        <f t="shared" si="78"/>
        <v>0</v>
      </c>
      <c r="BJ77" s="339">
        <f t="shared" si="78"/>
        <v>0</v>
      </c>
      <c r="BK77" s="339">
        <f t="shared" si="78"/>
        <v>0</v>
      </c>
      <c r="BL77" s="339">
        <f t="shared" si="78"/>
        <v>-24025.48</v>
      </c>
      <c r="BM77" s="339">
        <f t="shared" si="78"/>
        <v>268047.02260300005</v>
      </c>
      <c r="BN77" s="339">
        <f t="shared" si="78"/>
        <v>146853.39260300004</v>
      </c>
      <c r="BO77" s="339">
        <f t="shared" si="78"/>
        <v>139199.68260300005</v>
      </c>
      <c r="BP77" s="339">
        <f t="shared" si="78"/>
        <v>79537.612603000045</v>
      </c>
      <c r="BQ77" s="339">
        <f t="shared" ref="BQ77:CY77" si="79">BP83</f>
        <v>811974.51493255608</v>
      </c>
      <c r="BR77" s="339">
        <f t="shared" si="79"/>
        <v>748105.01493255608</v>
      </c>
      <c r="BS77" s="339">
        <f t="shared" si="79"/>
        <v>672847.05493255612</v>
      </c>
      <c r="BT77" s="339">
        <f t="shared" si="79"/>
        <v>605758.31493255612</v>
      </c>
      <c r="BU77" s="339">
        <f t="shared" si="79"/>
        <v>540499.18493255612</v>
      </c>
      <c r="BV77" s="339">
        <f t="shared" si="79"/>
        <v>485779.74493255612</v>
      </c>
      <c r="BW77" s="339">
        <f t="shared" si="79"/>
        <v>413895.52493255609</v>
      </c>
      <c r="BX77" s="339">
        <f t="shared" si="79"/>
        <v>363202.01493255608</v>
      </c>
      <c r="BY77" s="339">
        <f t="shared" si="79"/>
        <v>300695.37493255606</v>
      </c>
      <c r="BZ77" s="339">
        <f t="shared" si="79"/>
        <v>223642.28493255607</v>
      </c>
      <c r="CA77" s="339">
        <f t="shared" si="79"/>
        <v>158369.91493255607</v>
      </c>
      <c r="CB77" s="339">
        <f t="shared" si="79"/>
        <v>95458.414932556072</v>
      </c>
      <c r="CC77" s="339">
        <f t="shared" si="79"/>
        <v>117963.84493255608</v>
      </c>
      <c r="CD77" s="339">
        <f t="shared" si="79"/>
        <v>109376.35493255607</v>
      </c>
      <c r="CE77" s="339">
        <f t="shared" si="79"/>
        <v>98800.464932556075</v>
      </c>
      <c r="CF77" s="339">
        <f t="shared" si="79"/>
        <v>87311.994932556074</v>
      </c>
      <c r="CG77" s="339">
        <f t="shared" si="79"/>
        <v>79215.614932556069</v>
      </c>
      <c r="CH77" s="339">
        <f t="shared" si="79"/>
        <v>70753.524932556073</v>
      </c>
      <c r="CI77" s="339">
        <f t="shared" si="79"/>
        <v>57317.454932556073</v>
      </c>
      <c r="CJ77" s="339">
        <f t="shared" si="79"/>
        <v>51794.114932556069</v>
      </c>
      <c r="CK77" s="339">
        <f t="shared" si="79"/>
        <v>42498.764932556071</v>
      </c>
      <c r="CL77" s="339">
        <f t="shared" si="79"/>
        <v>24206.97493255607</v>
      </c>
      <c r="CM77" s="339">
        <f t="shared" si="79"/>
        <v>24829.72493255607</v>
      </c>
      <c r="CN77" s="339">
        <f t="shared" si="79"/>
        <v>24206.97493255607</v>
      </c>
      <c r="CO77" s="339">
        <f t="shared" si="79"/>
        <v>4.9325560685247183E-3</v>
      </c>
      <c r="CP77" s="339">
        <f t="shared" si="79"/>
        <v>4.9325560685247183E-3</v>
      </c>
      <c r="CQ77" s="339">
        <f t="shared" si="79"/>
        <v>4.9325560685247183E-3</v>
      </c>
      <c r="CR77" s="339">
        <f t="shared" si="79"/>
        <v>4.9325560685247183E-3</v>
      </c>
      <c r="CS77" s="339">
        <f t="shared" si="79"/>
        <v>4.9325560685247183E-3</v>
      </c>
      <c r="CT77" s="339">
        <f t="shared" si="79"/>
        <v>4.9325560685247183E-3</v>
      </c>
      <c r="CU77" s="339">
        <f t="shared" si="79"/>
        <v>4.9325560685247183E-3</v>
      </c>
      <c r="CV77" s="339">
        <f t="shared" si="79"/>
        <v>4.9325560685247183E-3</v>
      </c>
      <c r="CW77" s="339">
        <f t="shared" si="79"/>
        <v>4.9325560685247183E-3</v>
      </c>
      <c r="CX77" s="339">
        <f t="shared" si="79"/>
        <v>4.9325560685247183E-3</v>
      </c>
      <c r="CY77" s="339">
        <f t="shared" si="79"/>
        <v>4.9325560685247183E-3</v>
      </c>
    </row>
    <row r="78" spans="1:103" x14ac:dyDescent="0.2">
      <c r="B78" s="91" t="s">
        <v>228</v>
      </c>
      <c r="C78" s="90"/>
      <c r="D78" s="341">
        <v>0</v>
      </c>
      <c r="E78" s="341">
        <v>0</v>
      </c>
      <c r="F78" s="341">
        <v>0</v>
      </c>
      <c r="G78" s="341">
        <v>0</v>
      </c>
      <c r="H78" s="341">
        <v>0</v>
      </c>
      <c r="I78" s="341">
        <v>0</v>
      </c>
      <c r="J78" s="341">
        <v>0</v>
      </c>
      <c r="K78" s="341">
        <v>0</v>
      </c>
      <c r="L78" s="341">
        <v>0</v>
      </c>
      <c r="M78" s="341">
        <v>0</v>
      </c>
      <c r="N78" s="341">
        <v>0</v>
      </c>
      <c r="O78" s="341">
        <v>0</v>
      </c>
      <c r="P78" s="341">
        <v>0</v>
      </c>
      <c r="Q78" s="341">
        <v>0</v>
      </c>
      <c r="R78" s="341">
        <v>0</v>
      </c>
      <c r="S78" s="341">
        <v>0</v>
      </c>
      <c r="T78" s="341">
        <v>0</v>
      </c>
      <c r="U78" s="341">
        <v>0</v>
      </c>
      <c r="V78" s="341">
        <v>0</v>
      </c>
      <c r="W78" s="341">
        <v>0</v>
      </c>
      <c r="X78" s="341">
        <v>0</v>
      </c>
      <c r="Y78" s="341">
        <v>0</v>
      </c>
      <c r="Z78" s="341">
        <v>0</v>
      </c>
      <c r="AA78" s="341">
        <v>0</v>
      </c>
      <c r="AB78" s="341">
        <v>0</v>
      </c>
      <c r="AC78" s="341">
        <v>0</v>
      </c>
      <c r="AD78" s="341">
        <v>0</v>
      </c>
      <c r="AE78" s="341">
        <v>0</v>
      </c>
      <c r="AF78" s="341">
        <v>0</v>
      </c>
      <c r="AG78" s="341">
        <v>0</v>
      </c>
      <c r="AH78" s="341">
        <v>0</v>
      </c>
      <c r="AI78" s="341">
        <v>0</v>
      </c>
      <c r="AJ78" s="341">
        <v>0</v>
      </c>
      <c r="AK78" s="341">
        <v>0</v>
      </c>
      <c r="AL78" s="341">
        <v>0</v>
      </c>
      <c r="AM78" s="341">
        <v>0</v>
      </c>
      <c r="AN78" s="341">
        <v>0</v>
      </c>
      <c r="AO78" s="341">
        <v>0</v>
      </c>
      <c r="AP78" s="341">
        <v>0</v>
      </c>
      <c r="AQ78" s="341">
        <v>0</v>
      </c>
      <c r="AR78" s="341">
        <v>0</v>
      </c>
      <c r="AS78" s="341">
        <v>0</v>
      </c>
      <c r="AT78" s="341">
        <v>0</v>
      </c>
      <c r="AU78" s="341">
        <v>0</v>
      </c>
      <c r="AV78" s="341">
        <v>0</v>
      </c>
      <c r="AW78" s="341">
        <v>0</v>
      </c>
      <c r="AX78" s="341">
        <v>0</v>
      </c>
      <c r="AY78" s="341">
        <v>0</v>
      </c>
      <c r="AZ78" s="341">
        <v>0</v>
      </c>
      <c r="BA78" s="341">
        <v>0</v>
      </c>
      <c r="BB78" s="341">
        <v>0</v>
      </c>
      <c r="BC78" s="341">
        <v>0</v>
      </c>
      <c r="BD78" s="341">
        <v>0</v>
      </c>
      <c r="BE78" s="341">
        <v>0</v>
      </c>
      <c r="BF78" s="341">
        <v>0</v>
      </c>
      <c r="BG78" s="341">
        <v>0</v>
      </c>
      <c r="BH78" s="341">
        <v>0</v>
      </c>
      <c r="BI78" s="341">
        <v>0</v>
      </c>
      <c r="BJ78" s="341">
        <v>0</v>
      </c>
      <c r="BK78" s="341">
        <v>0</v>
      </c>
      <c r="BL78" s="341">
        <v>0</v>
      </c>
      <c r="BM78" s="341">
        <v>0</v>
      </c>
      <c r="BN78" s="341">
        <v>0</v>
      </c>
      <c r="BO78" s="341">
        <v>0</v>
      </c>
      <c r="BP78" s="341">
        <v>809918.20232955611</v>
      </c>
      <c r="BQ78" s="341">
        <v>0</v>
      </c>
      <c r="BR78" s="341">
        <v>0</v>
      </c>
      <c r="BS78" s="341">
        <v>0</v>
      </c>
      <c r="BT78" s="341">
        <v>0</v>
      </c>
      <c r="BU78" s="341">
        <v>0</v>
      </c>
      <c r="BV78" s="341">
        <v>0</v>
      </c>
      <c r="BW78" s="341">
        <v>0</v>
      </c>
      <c r="BX78" s="341">
        <v>0</v>
      </c>
      <c r="BY78" s="341">
        <v>0</v>
      </c>
      <c r="BZ78" s="341">
        <v>0</v>
      </c>
      <c r="CA78" s="341">
        <v>0</v>
      </c>
      <c r="CB78" s="341">
        <v>33274.320000000007</v>
      </c>
      <c r="CC78" s="341">
        <v>0</v>
      </c>
      <c r="CD78" s="341">
        <v>0</v>
      </c>
      <c r="CE78" s="341">
        <v>0</v>
      </c>
      <c r="CF78" s="341">
        <v>0</v>
      </c>
      <c r="CG78" s="341">
        <v>0</v>
      </c>
      <c r="CH78" s="341">
        <v>0</v>
      </c>
      <c r="CI78" s="341">
        <v>0</v>
      </c>
      <c r="CJ78" s="341">
        <v>0</v>
      </c>
      <c r="CK78" s="341">
        <v>0</v>
      </c>
      <c r="CL78" s="341">
        <v>0</v>
      </c>
      <c r="CM78" s="341">
        <v>0</v>
      </c>
      <c r="CN78" s="341">
        <v>5989.3999999999951</v>
      </c>
      <c r="CO78" s="341">
        <v>0</v>
      </c>
      <c r="CP78" s="341">
        <v>0</v>
      </c>
      <c r="CQ78" s="341">
        <v>0</v>
      </c>
      <c r="CR78" s="341">
        <v>0</v>
      </c>
      <c r="CS78" s="341">
        <v>0</v>
      </c>
      <c r="CT78" s="341">
        <v>0</v>
      </c>
      <c r="CU78" s="341">
        <v>0</v>
      </c>
      <c r="CV78" s="341">
        <v>0</v>
      </c>
      <c r="CW78" s="341">
        <v>0</v>
      </c>
      <c r="CX78" s="341"/>
      <c r="CY78" s="341"/>
    </row>
    <row r="79" spans="1:103" x14ac:dyDescent="0.2">
      <c r="B79" s="91" t="s">
        <v>233</v>
      </c>
      <c r="C79" s="90"/>
      <c r="D79" s="341">
        <v>0</v>
      </c>
      <c r="E79" s="341">
        <v>0</v>
      </c>
      <c r="F79" s="341">
        <v>0</v>
      </c>
      <c r="G79" s="341">
        <v>0</v>
      </c>
      <c r="H79" s="341">
        <v>0</v>
      </c>
      <c r="I79" s="341">
        <v>0</v>
      </c>
      <c r="J79" s="341">
        <v>0</v>
      </c>
      <c r="K79" s="341">
        <v>0</v>
      </c>
      <c r="L79" s="341">
        <v>0</v>
      </c>
      <c r="M79" s="341">
        <v>0</v>
      </c>
      <c r="N79" s="341">
        <v>0</v>
      </c>
      <c r="O79" s="341">
        <v>0</v>
      </c>
      <c r="P79" s="341">
        <v>0</v>
      </c>
      <c r="Q79" s="341">
        <v>0</v>
      </c>
      <c r="R79" s="341">
        <v>0</v>
      </c>
      <c r="S79" s="341">
        <v>0</v>
      </c>
      <c r="T79" s="341">
        <v>0</v>
      </c>
      <c r="U79" s="341">
        <v>0</v>
      </c>
      <c r="V79" s="341">
        <v>0</v>
      </c>
      <c r="W79" s="341">
        <v>0</v>
      </c>
      <c r="X79" s="341">
        <v>0</v>
      </c>
      <c r="Y79" s="341">
        <v>0</v>
      </c>
      <c r="Z79" s="341">
        <v>0</v>
      </c>
      <c r="AA79" s="341">
        <v>0</v>
      </c>
      <c r="AB79" s="341">
        <v>0</v>
      </c>
      <c r="AC79" s="341">
        <v>0</v>
      </c>
      <c r="AD79" s="341">
        <v>0</v>
      </c>
      <c r="AE79" s="341">
        <v>0</v>
      </c>
      <c r="AF79" s="341">
        <v>0</v>
      </c>
      <c r="AG79" s="341">
        <v>0</v>
      </c>
      <c r="AH79" s="341">
        <v>0</v>
      </c>
      <c r="AI79" s="341">
        <v>0</v>
      </c>
      <c r="AJ79" s="341">
        <v>0</v>
      </c>
      <c r="AK79" s="341">
        <v>0</v>
      </c>
      <c r="AL79" s="341">
        <v>0</v>
      </c>
      <c r="AM79" s="341">
        <v>0</v>
      </c>
      <c r="AN79" s="341">
        <v>0</v>
      </c>
      <c r="AO79" s="341">
        <v>0</v>
      </c>
      <c r="AP79" s="341">
        <v>0</v>
      </c>
      <c r="AQ79" s="341">
        <v>0</v>
      </c>
      <c r="AR79" s="341">
        <v>0</v>
      </c>
      <c r="AS79" s="341">
        <v>0</v>
      </c>
      <c r="AT79" s="341">
        <v>0</v>
      </c>
      <c r="AU79" s="341">
        <v>0</v>
      </c>
      <c r="AV79" s="341">
        <v>0</v>
      </c>
      <c r="AW79" s="341">
        <v>0</v>
      </c>
      <c r="AX79" s="341">
        <v>0</v>
      </c>
      <c r="AY79" s="341">
        <v>0</v>
      </c>
      <c r="AZ79" s="341">
        <v>0</v>
      </c>
      <c r="BA79" s="341">
        <v>0</v>
      </c>
      <c r="BB79" s="341">
        <v>0</v>
      </c>
      <c r="BC79" s="341">
        <v>0</v>
      </c>
      <c r="BD79" s="341">
        <v>0</v>
      </c>
      <c r="BE79" s="341">
        <v>0</v>
      </c>
      <c r="BF79" s="341">
        <v>0</v>
      </c>
      <c r="BG79" s="341">
        <v>0</v>
      </c>
      <c r="BH79" s="341">
        <v>0</v>
      </c>
      <c r="BI79" s="341">
        <v>0</v>
      </c>
      <c r="BJ79" s="341">
        <v>0</v>
      </c>
      <c r="BK79" s="341">
        <v>0</v>
      </c>
      <c r="BL79" s="341">
        <v>357847.54260300001</v>
      </c>
      <c r="BM79" s="341">
        <v>0</v>
      </c>
      <c r="BN79" s="341">
        <v>0</v>
      </c>
      <c r="BO79" s="341">
        <v>0</v>
      </c>
      <c r="BP79" s="341">
        <v>0</v>
      </c>
      <c r="BQ79" s="341">
        <v>0</v>
      </c>
      <c r="BR79" s="341">
        <v>0</v>
      </c>
      <c r="BS79" s="341">
        <v>0</v>
      </c>
      <c r="BT79" s="341">
        <v>0</v>
      </c>
      <c r="BU79" s="341">
        <v>0</v>
      </c>
      <c r="BV79" s="341">
        <v>0</v>
      </c>
      <c r="BW79" s="341">
        <v>0</v>
      </c>
      <c r="BX79" s="341">
        <v>0</v>
      </c>
      <c r="BY79" s="341">
        <v>0</v>
      </c>
      <c r="BZ79" s="341">
        <v>0</v>
      </c>
      <c r="CA79" s="341">
        <v>0</v>
      </c>
      <c r="CB79" s="341">
        <v>0</v>
      </c>
      <c r="CC79" s="341">
        <v>0</v>
      </c>
      <c r="CD79" s="341">
        <v>0</v>
      </c>
      <c r="CE79" s="341">
        <v>0</v>
      </c>
      <c r="CF79" s="341">
        <v>0</v>
      </c>
      <c r="CG79" s="341">
        <v>0</v>
      </c>
      <c r="CH79" s="341">
        <v>0</v>
      </c>
      <c r="CI79" s="341">
        <v>0</v>
      </c>
      <c r="CJ79" s="341">
        <v>0</v>
      </c>
      <c r="CK79" s="341">
        <v>0</v>
      </c>
      <c r="CL79" s="341">
        <v>0</v>
      </c>
      <c r="CM79" s="341">
        <v>0</v>
      </c>
      <c r="CN79" s="341">
        <v>0</v>
      </c>
      <c r="CO79" s="341">
        <v>0</v>
      </c>
      <c r="CP79" s="341">
        <v>0</v>
      </c>
      <c r="CQ79" s="341">
        <v>0</v>
      </c>
      <c r="CR79" s="341">
        <v>0</v>
      </c>
      <c r="CS79" s="341">
        <v>0</v>
      </c>
      <c r="CT79" s="341">
        <v>0</v>
      </c>
      <c r="CU79" s="341">
        <v>0</v>
      </c>
      <c r="CV79" s="341">
        <v>0</v>
      </c>
      <c r="CW79" s="341">
        <v>0</v>
      </c>
      <c r="CX79" s="341"/>
      <c r="CY79" s="341"/>
    </row>
    <row r="80" spans="1:103" x14ac:dyDescent="0.2">
      <c r="B80" s="91" t="s">
        <v>347</v>
      </c>
      <c r="C80" s="94"/>
      <c r="D80" s="341"/>
      <c r="E80" s="341">
        <v>0</v>
      </c>
      <c r="F80" s="341">
        <v>0</v>
      </c>
      <c r="G80" s="341">
        <v>0</v>
      </c>
      <c r="H80" s="341">
        <v>0</v>
      </c>
      <c r="I80" s="341">
        <v>0</v>
      </c>
      <c r="J80" s="341">
        <v>0</v>
      </c>
      <c r="K80" s="341">
        <v>0</v>
      </c>
      <c r="L80" s="341">
        <v>0</v>
      </c>
      <c r="M80" s="341">
        <v>0</v>
      </c>
      <c r="N80" s="341">
        <v>0</v>
      </c>
      <c r="O80" s="341">
        <v>0</v>
      </c>
      <c r="P80" s="341">
        <v>0</v>
      </c>
      <c r="Q80" s="341">
        <v>0</v>
      </c>
      <c r="R80" s="341">
        <v>0</v>
      </c>
      <c r="S80" s="341">
        <v>0</v>
      </c>
      <c r="T80" s="341">
        <v>0</v>
      </c>
      <c r="U80" s="341">
        <v>0</v>
      </c>
      <c r="V80" s="341">
        <v>0</v>
      </c>
      <c r="W80" s="341">
        <v>0</v>
      </c>
      <c r="X80" s="341">
        <v>0</v>
      </c>
      <c r="Y80" s="341">
        <v>0</v>
      </c>
      <c r="Z80" s="341">
        <v>0</v>
      </c>
      <c r="AA80" s="341">
        <v>0</v>
      </c>
      <c r="AB80" s="341">
        <v>0</v>
      </c>
      <c r="AC80" s="341">
        <v>0</v>
      </c>
      <c r="AD80" s="341">
        <v>0</v>
      </c>
      <c r="AE80" s="341">
        <v>0</v>
      </c>
      <c r="AF80" s="341">
        <v>0</v>
      </c>
      <c r="AG80" s="341">
        <v>0</v>
      </c>
      <c r="AH80" s="341">
        <v>0</v>
      </c>
      <c r="AI80" s="341">
        <v>0</v>
      </c>
      <c r="AJ80" s="341">
        <v>0</v>
      </c>
      <c r="AK80" s="341">
        <v>0</v>
      </c>
      <c r="AL80" s="341">
        <v>0</v>
      </c>
      <c r="AM80" s="341">
        <v>0</v>
      </c>
      <c r="AN80" s="341">
        <v>0</v>
      </c>
      <c r="AO80" s="341">
        <v>0</v>
      </c>
      <c r="AP80" s="341">
        <v>0</v>
      </c>
      <c r="AQ80" s="341">
        <v>0</v>
      </c>
      <c r="AR80" s="341">
        <v>0</v>
      </c>
      <c r="AS80" s="341">
        <v>0</v>
      </c>
      <c r="AT80" s="341">
        <v>0</v>
      </c>
      <c r="AU80" s="341">
        <v>0</v>
      </c>
      <c r="AV80" s="341">
        <v>0</v>
      </c>
      <c r="AW80" s="341">
        <v>0</v>
      </c>
      <c r="AX80" s="341">
        <v>0</v>
      </c>
      <c r="AY80" s="341">
        <v>0</v>
      </c>
      <c r="AZ80" s="341">
        <v>0</v>
      </c>
      <c r="BA80" s="341">
        <v>0</v>
      </c>
      <c r="BB80" s="341">
        <v>0</v>
      </c>
      <c r="BC80" s="341">
        <v>0</v>
      </c>
      <c r="BD80" s="341">
        <v>0</v>
      </c>
      <c r="BE80" s="341">
        <v>0</v>
      </c>
      <c r="BF80" s="341">
        <v>0</v>
      </c>
      <c r="BG80" s="341">
        <v>0</v>
      </c>
      <c r="BH80" s="341">
        <v>0</v>
      </c>
      <c r="BI80" s="341">
        <v>0</v>
      </c>
      <c r="BJ80" s="341">
        <v>0</v>
      </c>
      <c r="BK80" s="341">
        <v>0</v>
      </c>
      <c r="BL80" s="341">
        <v>0</v>
      </c>
      <c r="BM80" s="341">
        <v>0</v>
      </c>
      <c r="BN80" s="341">
        <v>0</v>
      </c>
      <c r="BO80" s="341">
        <v>0</v>
      </c>
      <c r="BP80" s="341">
        <v>0</v>
      </c>
      <c r="BQ80" s="341">
        <v>0</v>
      </c>
      <c r="BR80" s="341">
        <v>0</v>
      </c>
      <c r="BS80" s="341">
        <v>0</v>
      </c>
      <c r="BT80" s="341">
        <v>0</v>
      </c>
      <c r="BU80" s="341">
        <v>0</v>
      </c>
      <c r="BV80" s="341">
        <v>0</v>
      </c>
      <c r="BW80" s="341">
        <v>0</v>
      </c>
      <c r="BX80" s="341">
        <v>0</v>
      </c>
      <c r="BY80" s="341">
        <v>0</v>
      </c>
      <c r="BZ80" s="341">
        <v>0</v>
      </c>
      <c r="CA80" s="341">
        <v>0</v>
      </c>
      <c r="CB80" s="341">
        <v>0</v>
      </c>
      <c r="CC80" s="341">
        <v>0</v>
      </c>
      <c r="CD80" s="341">
        <v>0</v>
      </c>
      <c r="CE80" s="341">
        <v>0</v>
      </c>
      <c r="CF80" s="341">
        <v>0</v>
      </c>
      <c r="CG80" s="341">
        <v>0</v>
      </c>
      <c r="CH80" s="341">
        <v>0</v>
      </c>
      <c r="CI80" s="341">
        <v>0</v>
      </c>
      <c r="CJ80" s="341">
        <v>0</v>
      </c>
      <c r="CK80" s="341">
        <v>0</v>
      </c>
      <c r="CL80" s="341">
        <v>0</v>
      </c>
      <c r="CM80" s="341">
        <v>11066.88</v>
      </c>
      <c r="CN80" s="341">
        <v>-30196.369999999995</v>
      </c>
      <c r="CO80" s="341">
        <v>0</v>
      </c>
      <c r="CP80" s="341">
        <v>0</v>
      </c>
      <c r="CQ80" s="341">
        <v>0</v>
      </c>
      <c r="CR80" s="341">
        <v>0</v>
      </c>
      <c r="CS80" s="341">
        <v>0</v>
      </c>
      <c r="CT80" s="341">
        <v>0</v>
      </c>
      <c r="CU80" s="341">
        <v>0</v>
      </c>
      <c r="CV80" s="341">
        <v>0</v>
      </c>
      <c r="CW80" s="341">
        <v>0</v>
      </c>
      <c r="CX80" s="341"/>
      <c r="CY80" s="341"/>
    </row>
    <row r="81" spans="1:103" x14ac:dyDescent="0.2">
      <c r="B81" s="91" t="s">
        <v>229</v>
      </c>
      <c r="D81" s="341">
        <v>0</v>
      </c>
      <c r="E81" s="341">
        <v>0</v>
      </c>
      <c r="F81" s="341">
        <v>0</v>
      </c>
      <c r="G81" s="341">
        <v>0</v>
      </c>
      <c r="H81" s="341">
        <v>0</v>
      </c>
      <c r="I81" s="341">
        <v>0</v>
      </c>
      <c r="J81" s="341">
        <v>0</v>
      </c>
      <c r="K81" s="341">
        <v>0</v>
      </c>
      <c r="L81" s="341">
        <v>0</v>
      </c>
      <c r="M81" s="341">
        <v>0</v>
      </c>
      <c r="N81" s="341">
        <v>0</v>
      </c>
      <c r="O81" s="341">
        <v>0</v>
      </c>
      <c r="P81" s="341">
        <v>0</v>
      </c>
      <c r="Q81" s="341">
        <v>0</v>
      </c>
      <c r="R81" s="341">
        <v>0</v>
      </c>
      <c r="S81" s="341">
        <v>0</v>
      </c>
      <c r="T81" s="341">
        <v>0</v>
      </c>
      <c r="U81" s="341">
        <v>0</v>
      </c>
      <c r="V81" s="341">
        <v>0</v>
      </c>
      <c r="W81" s="341">
        <v>0</v>
      </c>
      <c r="X81" s="341">
        <v>0</v>
      </c>
      <c r="Y81" s="341">
        <v>0</v>
      </c>
      <c r="Z81" s="341">
        <v>0</v>
      </c>
      <c r="AA81" s="341">
        <v>0</v>
      </c>
      <c r="AB81" s="341">
        <v>0</v>
      </c>
      <c r="AC81" s="341">
        <v>0</v>
      </c>
      <c r="AD81" s="341">
        <v>0</v>
      </c>
      <c r="AE81" s="341">
        <v>0</v>
      </c>
      <c r="AF81" s="341">
        <v>0</v>
      </c>
      <c r="AG81" s="341">
        <v>0</v>
      </c>
      <c r="AH81" s="341">
        <v>0</v>
      </c>
      <c r="AI81" s="341">
        <v>0</v>
      </c>
      <c r="AJ81" s="341">
        <v>0</v>
      </c>
      <c r="AK81" s="341">
        <v>0</v>
      </c>
      <c r="AL81" s="341">
        <v>0</v>
      </c>
      <c r="AM81" s="341">
        <v>0</v>
      </c>
      <c r="AN81" s="341">
        <v>0</v>
      </c>
      <c r="AO81" s="341">
        <v>0</v>
      </c>
      <c r="AP81" s="341">
        <v>0</v>
      </c>
      <c r="AQ81" s="341">
        <v>0</v>
      </c>
      <c r="AR81" s="341">
        <v>0</v>
      </c>
      <c r="AS81" s="341">
        <v>0</v>
      </c>
      <c r="AT81" s="341">
        <v>0</v>
      </c>
      <c r="AU81" s="341">
        <v>0</v>
      </c>
      <c r="AV81" s="341">
        <v>0</v>
      </c>
      <c r="AW81" s="341">
        <v>0</v>
      </c>
      <c r="AX81" s="341">
        <v>0</v>
      </c>
      <c r="AY81" s="341">
        <v>0</v>
      </c>
      <c r="AZ81" s="341">
        <v>0</v>
      </c>
      <c r="BA81" s="341">
        <v>0</v>
      </c>
      <c r="BB81" s="341">
        <v>0</v>
      </c>
      <c r="BC81" s="341">
        <v>0</v>
      </c>
      <c r="BD81" s="341">
        <v>0</v>
      </c>
      <c r="BE81" s="341">
        <v>0</v>
      </c>
      <c r="BF81" s="341">
        <v>0</v>
      </c>
      <c r="BG81" s="341">
        <v>0</v>
      </c>
      <c r="BH81" s="341">
        <v>0</v>
      </c>
      <c r="BI81" s="341">
        <v>0</v>
      </c>
      <c r="BJ81" s="341">
        <v>0</v>
      </c>
      <c r="BK81" s="341">
        <v>-24025.48</v>
      </c>
      <c r="BL81" s="341">
        <v>-65775.039999999994</v>
      </c>
      <c r="BM81" s="341">
        <v>-121193.63</v>
      </c>
      <c r="BN81" s="341">
        <v>-7653.71</v>
      </c>
      <c r="BO81" s="341">
        <v>-59662.07</v>
      </c>
      <c r="BP81" s="341">
        <v>-77481.3</v>
      </c>
      <c r="BQ81" s="341">
        <v>-63869.5</v>
      </c>
      <c r="BR81" s="341">
        <v>-75257.960000000006</v>
      </c>
      <c r="BS81" s="341">
        <v>-67088.740000000005</v>
      </c>
      <c r="BT81" s="341">
        <v>-65259.13</v>
      </c>
      <c r="BU81" s="341">
        <v>-54719.44</v>
      </c>
      <c r="BV81" s="341">
        <v>-71884.22</v>
      </c>
      <c r="BW81" s="341">
        <v>-50693.51</v>
      </c>
      <c r="BX81" s="341">
        <v>-62506.64</v>
      </c>
      <c r="BY81" s="341">
        <v>-77053.09</v>
      </c>
      <c r="BZ81" s="341">
        <v>-65272.37</v>
      </c>
      <c r="CA81" s="341">
        <v>-62911.5</v>
      </c>
      <c r="CB81" s="341">
        <v>-10768.89</v>
      </c>
      <c r="CC81" s="341">
        <v>-8587.49</v>
      </c>
      <c r="CD81" s="341">
        <v>-10575.89</v>
      </c>
      <c r="CE81" s="341">
        <v>-11488.47</v>
      </c>
      <c r="CF81" s="341">
        <v>-8096.38</v>
      </c>
      <c r="CG81" s="341">
        <v>-8462.09</v>
      </c>
      <c r="CH81" s="341">
        <v>-13436.07</v>
      </c>
      <c r="CI81" s="341">
        <v>-5523.34</v>
      </c>
      <c r="CJ81" s="92">
        <f>-'Schedule 46&amp;49'!C24</f>
        <v>-9295.35</v>
      </c>
      <c r="CK81" s="92">
        <f>-'Schedule 46&amp;49'!D24</f>
        <v>-18291.79</v>
      </c>
      <c r="CL81" s="92">
        <f>-'Schedule 46&amp;49'!E24</f>
        <v>622.75</v>
      </c>
      <c r="CM81" s="92">
        <f>-'Schedule 46&amp;49'!F24</f>
        <v>-11689.63</v>
      </c>
      <c r="CN81" s="92">
        <f>-'Schedule 46&amp;49'!G24</f>
        <v>0</v>
      </c>
      <c r="CO81" s="92">
        <f>-'Schedule 46&amp;49'!H24</f>
        <v>0</v>
      </c>
      <c r="CP81" s="92">
        <f>-'Schedule 46&amp;49'!I24</f>
        <v>0</v>
      </c>
      <c r="CQ81" s="92">
        <f>-'Schedule 46&amp;49'!J24</f>
        <v>0</v>
      </c>
      <c r="CR81" s="92">
        <f>-'Schedule 46&amp;49'!K24</f>
        <v>0</v>
      </c>
      <c r="CS81" s="92">
        <f>-'Schedule 46&amp;49'!L24</f>
        <v>0</v>
      </c>
      <c r="CT81" s="92">
        <f>-'Schedule 46&amp;49'!M24</f>
        <v>0</v>
      </c>
      <c r="CU81" s="92">
        <f>-'Schedule 46&amp;49'!N24</f>
        <v>0</v>
      </c>
      <c r="CV81" s="92">
        <f>-'Schedule 46&amp;49'!O24</f>
        <v>0</v>
      </c>
      <c r="CW81" s="92">
        <f>-'Schedule 46&amp;49'!P24</f>
        <v>0</v>
      </c>
      <c r="CX81" s="341"/>
      <c r="CY81" s="341"/>
    </row>
    <row r="82" spans="1:103" x14ac:dyDescent="0.2">
      <c r="B82" s="337" t="s">
        <v>230</v>
      </c>
      <c r="D82" s="93">
        <f t="shared" ref="D82:AI82" si="80">SUM(D78:D81)</f>
        <v>0</v>
      </c>
      <c r="E82" s="93">
        <f t="shared" si="80"/>
        <v>0</v>
      </c>
      <c r="F82" s="93">
        <f t="shared" si="80"/>
        <v>0</v>
      </c>
      <c r="G82" s="93">
        <f t="shared" si="80"/>
        <v>0</v>
      </c>
      <c r="H82" s="93">
        <f t="shared" si="80"/>
        <v>0</v>
      </c>
      <c r="I82" s="93">
        <f t="shared" si="80"/>
        <v>0</v>
      </c>
      <c r="J82" s="93">
        <f t="shared" si="80"/>
        <v>0</v>
      </c>
      <c r="K82" s="93">
        <f t="shared" si="80"/>
        <v>0</v>
      </c>
      <c r="L82" s="93">
        <f t="shared" si="80"/>
        <v>0</v>
      </c>
      <c r="M82" s="93">
        <f t="shared" si="80"/>
        <v>0</v>
      </c>
      <c r="N82" s="93">
        <f t="shared" si="80"/>
        <v>0</v>
      </c>
      <c r="O82" s="93">
        <f t="shared" si="80"/>
        <v>0</v>
      </c>
      <c r="P82" s="93">
        <f t="shared" si="80"/>
        <v>0</v>
      </c>
      <c r="Q82" s="93">
        <f t="shared" si="80"/>
        <v>0</v>
      </c>
      <c r="R82" s="93">
        <f t="shared" si="80"/>
        <v>0</v>
      </c>
      <c r="S82" s="93">
        <f t="shared" si="80"/>
        <v>0</v>
      </c>
      <c r="T82" s="93">
        <f t="shared" si="80"/>
        <v>0</v>
      </c>
      <c r="U82" s="93">
        <f t="shared" si="80"/>
        <v>0</v>
      </c>
      <c r="V82" s="93">
        <f t="shared" si="80"/>
        <v>0</v>
      </c>
      <c r="W82" s="93">
        <f t="shared" si="80"/>
        <v>0</v>
      </c>
      <c r="X82" s="93">
        <f t="shared" si="80"/>
        <v>0</v>
      </c>
      <c r="Y82" s="93">
        <f t="shared" si="80"/>
        <v>0</v>
      </c>
      <c r="Z82" s="93">
        <f t="shared" si="80"/>
        <v>0</v>
      </c>
      <c r="AA82" s="93">
        <f t="shared" si="80"/>
        <v>0</v>
      </c>
      <c r="AB82" s="93">
        <f t="shared" si="80"/>
        <v>0</v>
      </c>
      <c r="AC82" s="93">
        <f t="shared" si="80"/>
        <v>0</v>
      </c>
      <c r="AD82" s="93">
        <f t="shared" si="80"/>
        <v>0</v>
      </c>
      <c r="AE82" s="93">
        <f t="shared" si="80"/>
        <v>0</v>
      </c>
      <c r="AF82" s="93">
        <f t="shared" si="80"/>
        <v>0</v>
      </c>
      <c r="AG82" s="93">
        <f t="shared" si="80"/>
        <v>0</v>
      </c>
      <c r="AH82" s="93">
        <f t="shared" si="80"/>
        <v>0</v>
      </c>
      <c r="AI82" s="93">
        <f t="shared" si="80"/>
        <v>0</v>
      </c>
      <c r="AJ82" s="93">
        <f t="shared" ref="AJ82:BO82" si="81">SUM(AJ78:AJ81)</f>
        <v>0</v>
      </c>
      <c r="AK82" s="93">
        <f t="shared" si="81"/>
        <v>0</v>
      </c>
      <c r="AL82" s="93">
        <f t="shared" si="81"/>
        <v>0</v>
      </c>
      <c r="AM82" s="93">
        <f t="shared" si="81"/>
        <v>0</v>
      </c>
      <c r="AN82" s="93">
        <f t="shared" si="81"/>
        <v>0</v>
      </c>
      <c r="AO82" s="93">
        <f t="shared" si="81"/>
        <v>0</v>
      </c>
      <c r="AP82" s="93">
        <f t="shared" si="81"/>
        <v>0</v>
      </c>
      <c r="AQ82" s="93">
        <f t="shared" si="81"/>
        <v>0</v>
      </c>
      <c r="AR82" s="93">
        <f t="shared" si="81"/>
        <v>0</v>
      </c>
      <c r="AS82" s="93">
        <f t="shared" si="81"/>
        <v>0</v>
      </c>
      <c r="AT82" s="93">
        <f t="shared" si="81"/>
        <v>0</v>
      </c>
      <c r="AU82" s="93">
        <f t="shared" si="81"/>
        <v>0</v>
      </c>
      <c r="AV82" s="93">
        <f t="shared" si="81"/>
        <v>0</v>
      </c>
      <c r="AW82" s="93">
        <f t="shared" si="81"/>
        <v>0</v>
      </c>
      <c r="AX82" s="93">
        <f t="shared" si="81"/>
        <v>0</v>
      </c>
      <c r="AY82" s="93">
        <f t="shared" si="81"/>
        <v>0</v>
      </c>
      <c r="AZ82" s="93">
        <f t="shared" si="81"/>
        <v>0</v>
      </c>
      <c r="BA82" s="93">
        <f t="shared" si="81"/>
        <v>0</v>
      </c>
      <c r="BB82" s="93">
        <f t="shared" si="81"/>
        <v>0</v>
      </c>
      <c r="BC82" s="93">
        <f t="shared" si="81"/>
        <v>0</v>
      </c>
      <c r="BD82" s="93">
        <f t="shared" si="81"/>
        <v>0</v>
      </c>
      <c r="BE82" s="93">
        <f t="shared" si="81"/>
        <v>0</v>
      </c>
      <c r="BF82" s="93">
        <f t="shared" si="81"/>
        <v>0</v>
      </c>
      <c r="BG82" s="93">
        <f t="shared" si="81"/>
        <v>0</v>
      </c>
      <c r="BH82" s="93">
        <f t="shared" si="81"/>
        <v>0</v>
      </c>
      <c r="BI82" s="93">
        <f t="shared" si="81"/>
        <v>0</v>
      </c>
      <c r="BJ82" s="93">
        <f t="shared" si="81"/>
        <v>0</v>
      </c>
      <c r="BK82" s="93">
        <f t="shared" si="81"/>
        <v>-24025.48</v>
      </c>
      <c r="BL82" s="93">
        <f t="shared" si="81"/>
        <v>292072.50260300003</v>
      </c>
      <c r="BM82" s="93">
        <f t="shared" si="81"/>
        <v>-121193.63</v>
      </c>
      <c r="BN82" s="93">
        <f t="shared" si="81"/>
        <v>-7653.71</v>
      </c>
      <c r="BO82" s="93">
        <f t="shared" si="81"/>
        <v>-59662.07</v>
      </c>
      <c r="BP82" s="93">
        <f t="shared" ref="BP82:CU82" si="82">SUM(BP78:BP81)</f>
        <v>732436.90232955606</v>
      </c>
      <c r="BQ82" s="93">
        <f t="shared" si="82"/>
        <v>-63869.5</v>
      </c>
      <c r="BR82" s="93">
        <f t="shared" si="82"/>
        <v>-75257.960000000006</v>
      </c>
      <c r="BS82" s="93">
        <f t="shared" si="82"/>
        <v>-67088.740000000005</v>
      </c>
      <c r="BT82" s="93">
        <f t="shared" si="82"/>
        <v>-65259.13</v>
      </c>
      <c r="BU82" s="93">
        <f t="shared" si="82"/>
        <v>-54719.44</v>
      </c>
      <c r="BV82" s="93">
        <f t="shared" si="82"/>
        <v>-71884.22</v>
      </c>
      <c r="BW82" s="93">
        <f t="shared" si="82"/>
        <v>-50693.51</v>
      </c>
      <c r="BX82" s="93">
        <f t="shared" si="82"/>
        <v>-62506.64</v>
      </c>
      <c r="BY82" s="93">
        <f t="shared" si="82"/>
        <v>-77053.09</v>
      </c>
      <c r="BZ82" s="93">
        <f t="shared" si="82"/>
        <v>-65272.37</v>
      </c>
      <c r="CA82" s="93">
        <f t="shared" si="82"/>
        <v>-62911.5</v>
      </c>
      <c r="CB82" s="93">
        <f t="shared" si="82"/>
        <v>22505.430000000008</v>
      </c>
      <c r="CC82" s="93">
        <f t="shared" si="82"/>
        <v>-8587.49</v>
      </c>
      <c r="CD82" s="93">
        <f t="shared" si="82"/>
        <v>-10575.89</v>
      </c>
      <c r="CE82" s="93">
        <f t="shared" si="82"/>
        <v>-11488.47</v>
      </c>
      <c r="CF82" s="93">
        <f t="shared" si="82"/>
        <v>-8096.38</v>
      </c>
      <c r="CG82" s="93">
        <f t="shared" si="82"/>
        <v>-8462.09</v>
      </c>
      <c r="CH82" s="93">
        <f t="shared" si="82"/>
        <v>-13436.07</v>
      </c>
      <c r="CI82" s="93">
        <f t="shared" si="82"/>
        <v>-5523.34</v>
      </c>
      <c r="CJ82" s="93">
        <f t="shared" si="82"/>
        <v>-9295.35</v>
      </c>
      <c r="CK82" s="93">
        <f t="shared" si="82"/>
        <v>-18291.79</v>
      </c>
      <c r="CL82" s="93">
        <f t="shared" si="82"/>
        <v>622.75</v>
      </c>
      <c r="CM82" s="93">
        <f t="shared" si="82"/>
        <v>-622.75</v>
      </c>
      <c r="CN82" s="93">
        <f t="shared" si="82"/>
        <v>-24206.97</v>
      </c>
      <c r="CO82" s="93">
        <f t="shared" si="82"/>
        <v>0</v>
      </c>
      <c r="CP82" s="93">
        <f t="shared" si="82"/>
        <v>0</v>
      </c>
      <c r="CQ82" s="93">
        <f t="shared" si="82"/>
        <v>0</v>
      </c>
      <c r="CR82" s="93">
        <f t="shared" si="82"/>
        <v>0</v>
      </c>
      <c r="CS82" s="93">
        <f t="shared" si="82"/>
        <v>0</v>
      </c>
      <c r="CT82" s="93">
        <f t="shared" si="82"/>
        <v>0</v>
      </c>
      <c r="CU82" s="93">
        <f t="shared" si="82"/>
        <v>0</v>
      </c>
      <c r="CV82" s="93">
        <f t="shared" ref="CV82:CY82" si="83">SUM(CV78:CV81)</f>
        <v>0</v>
      </c>
      <c r="CW82" s="93">
        <f t="shared" si="83"/>
        <v>0</v>
      </c>
      <c r="CX82" s="93">
        <f t="shared" si="83"/>
        <v>0</v>
      </c>
      <c r="CY82" s="93">
        <f t="shared" si="83"/>
        <v>0</v>
      </c>
    </row>
    <row r="83" spans="1:103" x14ac:dyDescent="0.2">
      <c r="B83" s="337" t="s">
        <v>231</v>
      </c>
      <c r="D83" s="339">
        <f t="shared" ref="D83:AI83" si="84">D77+D82</f>
        <v>0</v>
      </c>
      <c r="E83" s="339">
        <f t="shared" si="84"/>
        <v>0</v>
      </c>
      <c r="F83" s="339">
        <f t="shared" si="84"/>
        <v>0</v>
      </c>
      <c r="G83" s="339">
        <f t="shared" si="84"/>
        <v>0</v>
      </c>
      <c r="H83" s="339">
        <f t="shared" si="84"/>
        <v>0</v>
      </c>
      <c r="I83" s="339">
        <f t="shared" si="84"/>
        <v>0</v>
      </c>
      <c r="J83" s="339">
        <f t="shared" si="84"/>
        <v>0</v>
      </c>
      <c r="K83" s="339">
        <f t="shared" si="84"/>
        <v>0</v>
      </c>
      <c r="L83" s="339">
        <f t="shared" si="84"/>
        <v>0</v>
      </c>
      <c r="M83" s="339">
        <f t="shared" si="84"/>
        <v>0</v>
      </c>
      <c r="N83" s="339">
        <f t="shared" si="84"/>
        <v>0</v>
      </c>
      <c r="O83" s="339">
        <f t="shared" si="84"/>
        <v>0</v>
      </c>
      <c r="P83" s="339">
        <f t="shared" si="84"/>
        <v>0</v>
      </c>
      <c r="Q83" s="339">
        <f t="shared" si="84"/>
        <v>0</v>
      </c>
      <c r="R83" s="339">
        <f t="shared" si="84"/>
        <v>0</v>
      </c>
      <c r="S83" s="339">
        <f t="shared" si="84"/>
        <v>0</v>
      </c>
      <c r="T83" s="339">
        <f t="shared" si="84"/>
        <v>0</v>
      </c>
      <c r="U83" s="339">
        <f t="shared" si="84"/>
        <v>0</v>
      </c>
      <c r="V83" s="339">
        <f t="shared" si="84"/>
        <v>0</v>
      </c>
      <c r="W83" s="339">
        <f t="shared" si="84"/>
        <v>0</v>
      </c>
      <c r="X83" s="339">
        <f t="shared" si="84"/>
        <v>0</v>
      </c>
      <c r="Y83" s="339">
        <f t="shared" si="84"/>
        <v>0</v>
      </c>
      <c r="Z83" s="339">
        <f t="shared" si="84"/>
        <v>0</v>
      </c>
      <c r="AA83" s="339">
        <f t="shared" si="84"/>
        <v>0</v>
      </c>
      <c r="AB83" s="339">
        <f t="shared" si="84"/>
        <v>0</v>
      </c>
      <c r="AC83" s="339">
        <f t="shared" si="84"/>
        <v>0</v>
      </c>
      <c r="AD83" s="339">
        <f t="shared" si="84"/>
        <v>0</v>
      </c>
      <c r="AE83" s="339">
        <f t="shared" si="84"/>
        <v>0</v>
      </c>
      <c r="AF83" s="339">
        <f t="shared" si="84"/>
        <v>0</v>
      </c>
      <c r="AG83" s="339">
        <f t="shared" si="84"/>
        <v>0</v>
      </c>
      <c r="AH83" s="339">
        <f t="shared" si="84"/>
        <v>0</v>
      </c>
      <c r="AI83" s="339">
        <f t="shared" si="84"/>
        <v>0</v>
      </c>
      <c r="AJ83" s="339">
        <f t="shared" ref="AJ83:BO83" si="85">AJ77+AJ82</f>
        <v>0</v>
      </c>
      <c r="AK83" s="339">
        <f t="shared" si="85"/>
        <v>0</v>
      </c>
      <c r="AL83" s="339">
        <f t="shared" si="85"/>
        <v>0</v>
      </c>
      <c r="AM83" s="339">
        <f t="shared" si="85"/>
        <v>0</v>
      </c>
      <c r="AN83" s="339">
        <f t="shared" si="85"/>
        <v>0</v>
      </c>
      <c r="AO83" s="339">
        <f t="shared" si="85"/>
        <v>0</v>
      </c>
      <c r="AP83" s="339">
        <f t="shared" si="85"/>
        <v>0</v>
      </c>
      <c r="AQ83" s="339">
        <f t="shared" si="85"/>
        <v>0</v>
      </c>
      <c r="AR83" s="339">
        <f t="shared" si="85"/>
        <v>0</v>
      </c>
      <c r="AS83" s="339">
        <f t="shared" si="85"/>
        <v>0</v>
      </c>
      <c r="AT83" s="339">
        <f t="shared" si="85"/>
        <v>0</v>
      </c>
      <c r="AU83" s="339">
        <f t="shared" si="85"/>
        <v>0</v>
      </c>
      <c r="AV83" s="339">
        <f t="shared" si="85"/>
        <v>0</v>
      </c>
      <c r="AW83" s="339">
        <f t="shared" si="85"/>
        <v>0</v>
      </c>
      <c r="AX83" s="339">
        <f t="shared" si="85"/>
        <v>0</v>
      </c>
      <c r="AY83" s="339">
        <f t="shared" si="85"/>
        <v>0</v>
      </c>
      <c r="AZ83" s="339">
        <f t="shared" si="85"/>
        <v>0</v>
      </c>
      <c r="BA83" s="339">
        <f t="shared" si="85"/>
        <v>0</v>
      </c>
      <c r="BB83" s="339">
        <f t="shared" si="85"/>
        <v>0</v>
      </c>
      <c r="BC83" s="339">
        <f t="shared" si="85"/>
        <v>0</v>
      </c>
      <c r="BD83" s="339">
        <f t="shared" si="85"/>
        <v>0</v>
      </c>
      <c r="BE83" s="339">
        <f t="shared" si="85"/>
        <v>0</v>
      </c>
      <c r="BF83" s="339">
        <f t="shared" si="85"/>
        <v>0</v>
      </c>
      <c r="BG83" s="339">
        <f t="shared" si="85"/>
        <v>0</v>
      </c>
      <c r="BH83" s="339">
        <f t="shared" si="85"/>
        <v>0</v>
      </c>
      <c r="BI83" s="339">
        <f t="shared" si="85"/>
        <v>0</v>
      </c>
      <c r="BJ83" s="339">
        <f t="shared" si="85"/>
        <v>0</v>
      </c>
      <c r="BK83" s="339">
        <f t="shared" si="85"/>
        <v>-24025.48</v>
      </c>
      <c r="BL83" s="339">
        <f t="shared" si="85"/>
        <v>268047.02260300005</v>
      </c>
      <c r="BM83" s="339">
        <f t="shared" si="85"/>
        <v>146853.39260300004</v>
      </c>
      <c r="BN83" s="339">
        <f t="shared" si="85"/>
        <v>139199.68260300005</v>
      </c>
      <c r="BO83" s="339">
        <f t="shared" si="85"/>
        <v>79537.612603000045</v>
      </c>
      <c r="BP83" s="339">
        <f t="shared" ref="BP83:CU83" si="86">BP77+BP82</f>
        <v>811974.51493255608</v>
      </c>
      <c r="BQ83" s="339">
        <f t="shared" si="86"/>
        <v>748105.01493255608</v>
      </c>
      <c r="BR83" s="339">
        <f t="shared" si="86"/>
        <v>672847.05493255612</v>
      </c>
      <c r="BS83" s="339">
        <f t="shared" si="86"/>
        <v>605758.31493255612</v>
      </c>
      <c r="BT83" s="339">
        <f t="shared" si="86"/>
        <v>540499.18493255612</v>
      </c>
      <c r="BU83" s="339">
        <f t="shared" si="86"/>
        <v>485779.74493255612</v>
      </c>
      <c r="BV83" s="339">
        <f t="shared" si="86"/>
        <v>413895.52493255609</v>
      </c>
      <c r="BW83" s="339">
        <f t="shared" si="86"/>
        <v>363202.01493255608</v>
      </c>
      <c r="BX83" s="339">
        <f t="shared" si="86"/>
        <v>300695.37493255606</v>
      </c>
      <c r="BY83" s="339">
        <f t="shared" si="86"/>
        <v>223642.28493255607</v>
      </c>
      <c r="BZ83" s="339">
        <f t="shared" si="86"/>
        <v>158369.91493255607</v>
      </c>
      <c r="CA83" s="339">
        <f t="shared" si="86"/>
        <v>95458.414932556072</v>
      </c>
      <c r="CB83" s="339">
        <f t="shared" si="86"/>
        <v>117963.84493255608</v>
      </c>
      <c r="CC83" s="339">
        <f t="shared" si="86"/>
        <v>109376.35493255607</v>
      </c>
      <c r="CD83" s="339">
        <f t="shared" si="86"/>
        <v>98800.464932556075</v>
      </c>
      <c r="CE83" s="339">
        <f t="shared" si="86"/>
        <v>87311.994932556074</v>
      </c>
      <c r="CF83" s="339">
        <f t="shared" si="86"/>
        <v>79215.614932556069</v>
      </c>
      <c r="CG83" s="339">
        <f t="shared" si="86"/>
        <v>70753.524932556073</v>
      </c>
      <c r="CH83" s="339">
        <f t="shared" si="86"/>
        <v>57317.454932556073</v>
      </c>
      <c r="CI83" s="339">
        <f t="shared" si="86"/>
        <v>51794.114932556069</v>
      </c>
      <c r="CJ83" s="339">
        <f t="shared" si="86"/>
        <v>42498.764932556071</v>
      </c>
      <c r="CK83" s="339">
        <f t="shared" si="86"/>
        <v>24206.97493255607</v>
      </c>
      <c r="CL83" s="339">
        <f t="shared" si="86"/>
        <v>24829.72493255607</v>
      </c>
      <c r="CM83" s="339">
        <f t="shared" si="86"/>
        <v>24206.97493255607</v>
      </c>
      <c r="CN83" s="339">
        <f t="shared" si="86"/>
        <v>4.9325560685247183E-3</v>
      </c>
      <c r="CO83" s="339">
        <f t="shared" si="86"/>
        <v>4.9325560685247183E-3</v>
      </c>
      <c r="CP83" s="339">
        <f t="shared" si="86"/>
        <v>4.9325560685247183E-3</v>
      </c>
      <c r="CQ83" s="339">
        <f t="shared" si="86"/>
        <v>4.9325560685247183E-3</v>
      </c>
      <c r="CR83" s="339">
        <f t="shared" si="86"/>
        <v>4.9325560685247183E-3</v>
      </c>
      <c r="CS83" s="339">
        <f t="shared" si="86"/>
        <v>4.9325560685247183E-3</v>
      </c>
      <c r="CT83" s="339">
        <f t="shared" si="86"/>
        <v>4.9325560685247183E-3</v>
      </c>
      <c r="CU83" s="339">
        <f t="shared" si="86"/>
        <v>4.9325560685247183E-3</v>
      </c>
      <c r="CV83" s="339">
        <f t="shared" ref="CV83:CY83" si="87">CV77+CV82</f>
        <v>4.9325560685247183E-3</v>
      </c>
      <c r="CW83" s="339">
        <f t="shared" si="87"/>
        <v>4.9325560685247183E-3</v>
      </c>
      <c r="CX83" s="339">
        <f t="shared" si="87"/>
        <v>4.9325560685247183E-3</v>
      </c>
      <c r="CY83" s="339">
        <f t="shared" si="87"/>
        <v>4.9325560685247183E-3</v>
      </c>
    </row>
    <row r="84" spans="1:103" x14ac:dyDescent="0.2">
      <c r="D84" s="339"/>
      <c r="E84" s="339"/>
      <c r="F84" s="339"/>
      <c r="G84" s="339"/>
      <c r="H84" s="339"/>
      <c r="I84" s="339"/>
      <c r="J84" s="339"/>
      <c r="K84" s="339"/>
      <c r="L84" s="339"/>
      <c r="M84" s="339"/>
      <c r="N84" s="339"/>
      <c r="O84" s="339"/>
      <c r="P84" s="339"/>
      <c r="Q84" s="339"/>
      <c r="R84" s="339"/>
      <c r="S84" s="339"/>
      <c r="T84" s="339"/>
      <c r="U84" s="339"/>
      <c r="V84" s="339"/>
      <c r="W84" s="339"/>
      <c r="X84" s="339"/>
      <c r="Y84" s="339"/>
      <c r="Z84" s="339"/>
      <c r="AA84" s="339"/>
      <c r="AB84" s="339"/>
      <c r="AC84" s="339"/>
      <c r="AD84" s="339"/>
      <c r="AE84" s="339"/>
      <c r="AF84" s="339"/>
      <c r="AG84" s="339"/>
      <c r="AH84" s="339"/>
      <c r="AI84" s="339"/>
      <c r="AJ84" s="339"/>
      <c r="AK84" s="339"/>
      <c r="AL84" s="339"/>
      <c r="AM84" s="339"/>
      <c r="AN84" s="339"/>
      <c r="AO84" s="339"/>
      <c r="AP84" s="339"/>
      <c r="AQ84" s="339"/>
      <c r="AR84" s="339"/>
      <c r="AS84" s="339"/>
      <c r="AT84" s="339"/>
      <c r="AU84" s="339"/>
      <c r="AV84" s="339"/>
      <c r="AW84" s="339"/>
      <c r="AX84" s="339"/>
      <c r="AY84" s="339"/>
      <c r="AZ84" s="339"/>
      <c r="BA84" s="339"/>
      <c r="BB84" s="339"/>
      <c r="BC84" s="339"/>
      <c r="BD84" s="339"/>
      <c r="BE84" s="339"/>
      <c r="BF84" s="339"/>
      <c r="BG84" s="339"/>
      <c r="BH84" s="339"/>
      <c r="BI84" s="339"/>
      <c r="BJ84" s="339"/>
      <c r="BK84" s="339"/>
      <c r="BL84" s="339"/>
      <c r="BM84" s="339"/>
      <c r="BN84" s="339"/>
      <c r="BO84" s="339"/>
      <c r="BP84" s="339"/>
      <c r="BQ84" s="339"/>
      <c r="BR84" s="339"/>
      <c r="BS84" s="339"/>
      <c r="BT84" s="339"/>
      <c r="BU84" s="339"/>
      <c r="BV84" s="339"/>
      <c r="BW84" s="339"/>
      <c r="BX84" s="339"/>
      <c r="BY84" s="339"/>
      <c r="BZ84" s="339"/>
      <c r="CA84" s="339"/>
      <c r="CB84" s="339"/>
      <c r="CC84" s="339"/>
      <c r="CD84" s="339"/>
      <c r="CE84" s="339"/>
      <c r="CF84" s="339"/>
      <c r="CG84" s="339"/>
      <c r="CH84" s="339"/>
      <c r="CI84" s="339"/>
      <c r="CJ84" s="339"/>
      <c r="CK84" s="339"/>
      <c r="CL84" s="339"/>
      <c r="CM84" s="339"/>
      <c r="CN84" s="339"/>
      <c r="CO84" s="339"/>
      <c r="CP84" s="339"/>
      <c r="CQ84" s="339"/>
      <c r="CR84" s="339"/>
      <c r="CS84" s="339"/>
      <c r="CT84" s="339"/>
      <c r="CU84" s="339"/>
      <c r="CV84" s="339"/>
      <c r="CW84" s="339"/>
      <c r="CX84" s="339"/>
      <c r="CY84" s="339"/>
    </row>
    <row r="85" spans="1:103" x14ac:dyDescent="0.2">
      <c r="A85" s="418" t="s">
        <v>533</v>
      </c>
      <c r="B85" s="414"/>
      <c r="C85" s="416">
        <v>18239361</v>
      </c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X85" s="338"/>
    </row>
    <row r="86" spans="1:103" x14ac:dyDescent="0.2">
      <c r="A86" s="414"/>
      <c r="B86" s="414" t="s">
        <v>227</v>
      </c>
      <c r="C86" s="416">
        <v>25400981</v>
      </c>
      <c r="D86" s="339">
        <v>0</v>
      </c>
      <c r="E86" s="339">
        <f t="shared" ref="E86:AJ86" si="88">D93</f>
        <v>0</v>
      </c>
      <c r="F86" s="339">
        <f t="shared" si="88"/>
        <v>0</v>
      </c>
      <c r="G86" s="339">
        <f t="shared" si="88"/>
        <v>0</v>
      </c>
      <c r="H86" s="339">
        <f t="shared" si="88"/>
        <v>0</v>
      </c>
      <c r="I86" s="339">
        <f t="shared" si="88"/>
        <v>0</v>
      </c>
      <c r="J86" s="339">
        <f t="shared" si="88"/>
        <v>0</v>
      </c>
      <c r="K86" s="339">
        <f t="shared" si="88"/>
        <v>0</v>
      </c>
      <c r="L86" s="339">
        <f t="shared" si="88"/>
        <v>0</v>
      </c>
      <c r="M86" s="339">
        <f t="shared" si="88"/>
        <v>0</v>
      </c>
      <c r="N86" s="339">
        <f t="shared" si="88"/>
        <v>0</v>
      </c>
      <c r="O86" s="339">
        <f t="shared" si="88"/>
        <v>0</v>
      </c>
      <c r="P86" s="339">
        <f t="shared" si="88"/>
        <v>0</v>
      </c>
      <c r="Q86" s="339">
        <f t="shared" si="88"/>
        <v>0</v>
      </c>
      <c r="R86" s="339">
        <f t="shared" si="88"/>
        <v>0</v>
      </c>
      <c r="S86" s="339">
        <f t="shared" si="88"/>
        <v>0</v>
      </c>
      <c r="T86" s="339">
        <f t="shared" si="88"/>
        <v>0</v>
      </c>
      <c r="U86" s="339">
        <f t="shared" si="88"/>
        <v>0</v>
      </c>
      <c r="V86" s="339">
        <f t="shared" si="88"/>
        <v>0</v>
      </c>
      <c r="W86" s="339">
        <f t="shared" si="88"/>
        <v>0</v>
      </c>
      <c r="X86" s="339">
        <f t="shared" si="88"/>
        <v>0</v>
      </c>
      <c r="Y86" s="339">
        <f t="shared" si="88"/>
        <v>0</v>
      </c>
      <c r="Z86" s="339">
        <f t="shared" si="88"/>
        <v>0</v>
      </c>
      <c r="AA86" s="339">
        <f t="shared" si="88"/>
        <v>0</v>
      </c>
      <c r="AB86" s="339">
        <f t="shared" si="88"/>
        <v>0</v>
      </c>
      <c r="AC86" s="339">
        <f t="shared" si="88"/>
        <v>0</v>
      </c>
      <c r="AD86" s="339">
        <f t="shared" si="88"/>
        <v>0</v>
      </c>
      <c r="AE86" s="339">
        <f t="shared" si="88"/>
        <v>0</v>
      </c>
      <c r="AF86" s="339">
        <f t="shared" si="88"/>
        <v>0</v>
      </c>
      <c r="AG86" s="339">
        <f t="shared" si="88"/>
        <v>0</v>
      </c>
      <c r="AH86" s="339">
        <f t="shared" si="88"/>
        <v>0</v>
      </c>
      <c r="AI86" s="339">
        <f t="shared" si="88"/>
        <v>0</v>
      </c>
      <c r="AJ86" s="339">
        <f t="shared" si="88"/>
        <v>0</v>
      </c>
      <c r="AK86" s="339">
        <f t="shared" ref="AK86:BP86" si="89">AJ93</f>
        <v>0</v>
      </c>
      <c r="AL86" s="339">
        <f t="shared" si="89"/>
        <v>0</v>
      </c>
      <c r="AM86" s="339">
        <f t="shared" si="89"/>
        <v>0</v>
      </c>
      <c r="AN86" s="339">
        <f t="shared" si="89"/>
        <v>0</v>
      </c>
      <c r="AO86" s="339">
        <f t="shared" si="89"/>
        <v>0</v>
      </c>
      <c r="AP86" s="339">
        <f t="shared" si="89"/>
        <v>0</v>
      </c>
      <c r="AQ86" s="339">
        <f t="shared" si="89"/>
        <v>0</v>
      </c>
      <c r="AR86" s="339">
        <f t="shared" si="89"/>
        <v>0</v>
      </c>
      <c r="AS86" s="339">
        <f t="shared" si="89"/>
        <v>0</v>
      </c>
      <c r="AT86" s="339">
        <f t="shared" si="89"/>
        <v>0</v>
      </c>
      <c r="AU86" s="339">
        <f t="shared" si="89"/>
        <v>0</v>
      </c>
      <c r="AV86" s="339">
        <f t="shared" si="89"/>
        <v>0</v>
      </c>
      <c r="AW86" s="339">
        <f t="shared" si="89"/>
        <v>0</v>
      </c>
      <c r="AX86" s="339">
        <f t="shared" si="89"/>
        <v>0</v>
      </c>
      <c r="AY86" s="339">
        <f t="shared" si="89"/>
        <v>0</v>
      </c>
      <c r="AZ86" s="339">
        <f t="shared" si="89"/>
        <v>0</v>
      </c>
      <c r="BA86" s="339">
        <f t="shared" si="89"/>
        <v>0</v>
      </c>
      <c r="BB86" s="339">
        <f t="shared" si="89"/>
        <v>0</v>
      </c>
      <c r="BC86" s="339">
        <f t="shared" si="89"/>
        <v>0</v>
      </c>
      <c r="BD86" s="339">
        <f t="shared" si="89"/>
        <v>0</v>
      </c>
      <c r="BE86" s="339">
        <f t="shared" si="89"/>
        <v>0</v>
      </c>
      <c r="BF86" s="339">
        <f t="shared" si="89"/>
        <v>0</v>
      </c>
      <c r="BG86" s="339">
        <f t="shared" si="89"/>
        <v>0</v>
      </c>
      <c r="BH86" s="339">
        <f t="shared" si="89"/>
        <v>0</v>
      </c>
      <c r="BI86" s="339">
        <f t="shared" si="89"/>
        <v>0</v>
      </c>
      <c r="BJ86" s="339">
        <f t="shared" si="89"/>
        <v>0</v>
      </c>
      <c r="BK86" s="339">
        <f t="shared" si="89"/>
        <v>0</v>
      </c>
      <c r="BL86" s="339">
        <f t="shared" si="89"/>
        <v>0</v>
      </c>
      <c r="BM86" s="339">
        <f t="shared" si="89"/>
        <v>0</v>
      </c>
      <c r="BN86" s="339">
        <f t="shared" si="89"/>
        <v>0</v>
      </c>
      <c r="BO86" s="339">
        <f t="shared" si="89"/>
        <v>0</v>
      </c>
      <c r="BP86" s="339">
        <f t="shared" si="89"/>
        <v>0</v>
      </c>
      <c r="BQ86" s="339">
        <f t="shared" ref="BQ86:CY86" si="90">BP93</f>
        <v>0</v>
      </c>
      <c r="BR86" s="339">
        <f t="shared" si="90"/>
        <v>0</v>
      </c>
      <c r="BS86" s="339">
        <f t="shared" si="90"/>
        <v>0</v>
      </c>
      <c r="BT86" s="339">
        <f t="shared" si="90"/>
        <v>0</v>
      </c>
      <c r="BU86" s="339">
        <f t="shared" si="90"/>
        <v>0</v>
      </c>
      <c r="BV86" s="339">
        <f t="shared" si="90"/>
        <v>0</v>
      </c>
      <c r="BW86" s="339">
        <f t="shared" si="90"/>
        <v>0</v>
      </c>
      <c r="BX86" s="339">
        <f t="shared" si="90"/>
        <v>0</v>
      </c>
      <c r="BY86" s="339">
        <f t="shared" si="90"/>
        <v>0</v>
      </c>
      <c r="BZ86" s="339">
        <f t="shared" si="90"/>
        <v>0</v>
      </c>
      <c r="CA86" s="339">
        <f t="shared" si="90"/>
        <v>0</v>
      </c>
      <c r="CB86" s="339">
        <f t="shared" si="90"/>
        <v>0</v>
      </c>
      <c r="CC86" s="339">
        <f t="shared" si="90"/>
        <v>0</v>
      </c>
      <c r="CD86" s="339">
        <f t="shared" si="90"/>
        <v>0</v>
      </c>
      <c r="CE86" s="339">
        <f t="shared" si="90"/>
        <v>0</v>
      </c>
      <c r="CF86" s="339">
        <f t="shared" si="90"/>
        <v>0</v>
      </c>
      <c r="CG86" s="339">
        <f t="shared" si="90"/>
        <v>0</v>
      </c>
      <c r="CH86" s="339">
        <f t="shared" si="90"/>
        <v>0</v>
      </c>
      <c r="CI86" s="339">
        <f t="shared" si="90"/>
        <v>0</v>
      </c>
      <c r="CJ86" s="339">
        <f t="shared" si="90"/>
        <v>0</v>
      </c>
      <c r="CK86" s="339">
        <f t="shared" si="90"/>
        <v>0</v>
      </c>
      <c r="CL86" s="339">
        <f t="shared" si="90"/>
        <v>0</v>
      </c>
      <c r="CM86" s="339">
        <f t="shared" si="90"/>
        <v>0</v>
      </c>
      <c r="CN86" s="339">
        <f t="shared" si="90"/>
        <v>0</v>
      </c>
      <c r="CO86" s="339">
        <f t="shared" si="90"/>
        <v>0</v>
      </c>
      <c r="CP86" s="339">
        <f t="shared" si="90"/>
        <v>0</v>
      </c>
      <c r="CQ86" s="339">
        <f t="shared" si="90"/>
        <v>0</v>
      </c>
      <c r="CR86" s="339">
        <f t="shared" si="90"/>
        <v>0</v>
      </c>
      <c r="CS86" s="339">
        <f t="shared" si="90"/>
        <v>0</v>
      </c>
      <c r="CT86" s="339">
        <f t="shared" si="90"/>
        <v>4365646.3638001252</v>
      </c>
      <c r="CU86" s="339">
        <f t="shared" si="90"/>
        <v>4137222.8638001252</v>
      </c>
      <c r="CV86" s="339">
        <f t="shared" si="90"/>
        <v>3836163.9438001253</v>
      </c>
      <c r="CW86" s="339">
        <f t="shared" si="90"/>
        <v>3530995.7938001254</v>
      </c>
      <c r="CX86" s="339">
        <f t="shared" si="90"/>
        <v>3254054.7238001255</v>
      </c>
      <c r="CY86" s="339">
        <f t="shared" si="90"/>
        <v>2994200.2779602171</v>
      </c>
    </row>
    <row r="87" spans="1:103" x14ac:dyDescent="0.2">
      <c r="A87" s="414"/>
      <c r="B87" s="415" t="s">
        <v>228</v>
      </c>
      <c r="C87" s="416"/>
      <c r="D87" s="341">
        <v>0</v>
      </c>
      <c r="E87" s="341">
        <v>0</v>
      </c>
      <c r="F87" s="341">
        <v>0</v>
      </c>
      <c r="G87" s="341">
        <v>0</v>
      </c>
      <c r="H87" s="341">
        <v>0</v>
      </c>
      <c r="I87" s="341">
        <v>0</v>
      </c>
      <c r="J87" s="341">
        <v>0</v>
      </c>
      <c r="K87" s="341">
        <v>0</v>
      </c>
      <c r="L87" s="341">
        <v>0</v>
      </c>
      <c r="M87" s="341">
        <v>0</v>
      </c>
      <c r="N87" s="341">
        <v>0</v>
      </c>
      <c r="O87" s="341">
        <v>0</v>
      </c>
      <c r="P87" s="341">
        <v>0</v>
      </c>
      <c r="Q87" s="341">
        <v>0</v>
      </c>
      <c r="R87" s="341">
        <v>0</v>
      </c>
      <c r="S87" s="341">
        <v>0</v>
      </c>
      <c r="T87" s="341">
        <v>0</v>
      </c>
      <c r="U87" s="341">
        <v>0</v>
      </c>
      <c r="V87" s="341">
        <v>0</v>
      </c>
      <c r="W87" s="341">
        <v>0</v>
      </c>
      <c r="X87" s="341">
        <v>0</v>
      </c>
      <c r="Y87" s="341">
        <v>0</v>
      </c>
      <c r="Z87" s="341">
        <v>0</v>
      </c>
      <c r="AA87" s="341">
        <v>0</v>
      </c>
      <c r="AB87" s="341">
        <v>0</v>
      </c>
      <c r="AC87" s="341">
        <v>0</v>
      </c>
      <c r="AD87" s="341">
        <v>0</v>
      </c>
      <c r="AE87" s="341">
        <v>0</v>
      </c>
      <c r="AF87" s="341">
        <v>0</v>
      </c>
      <c r="AG87" s="341">
        <v>0</v>
      </c>
      <c r="AH87" s="341">
        <v>0</v>
      </c>
      <c r="AI87" s="341">
        <v>0</v>
      </c>
      <c r="AJ87" s="341">
        <v>0</v>
      </c>
      <c r="AK87" s="341">
        <v>0</v>
      </c>
      <c r="AL87" s="341">
        <v>0</v>
      </c>
      <c r="AM87" s="341">
        <v>0</v>
      </c>
      <c r="AN87" s="341">
        <v>0</v>
      </c>
      <c r="AO87" s="341">
        <v>0</v>
      </c>
      <c r="AP87" s="341">
        <v>0</v>
      </c>
      <c r="AQ87" s="341">
        <v>0</v>
      </c>
      <c r="AR87" s="341">
        <v>0</v>
      </c>
      <c r="AS87" s="341">
        <v>0</v>
      </c>
      <c r="AT87" s="341">
        <v>0</v>
      </c>
      <c r="AU87" s="341">
        <v>0</v>
      </c>
      <c r="AV87" s="341">
        <v>0</v>
      </c>
      <c r="AW87" s="341">
        <v>0</v>
      </c>
      <c r="AX87" s="341">
        <v>0</v>
      </c>
      <c r="AY87" s="341">
        <v>0</v>
      </c>
      <c r="AZ87" s="341">
        <v>0</v>
      </c>
      <c r="BA87" s="341">
        <v>0</v>
      </c>
      <c r="BB87" s="341">
        <v>0</v>
      </c>
      <c r="BC87" s="341">
        <v>0</v>
      </c>
      <c r="BD87" s="341">
        <v>0</v>
      </c>
      <c r="BE87" s="341">
        <v>0</v>
      </c>
      <c r="BF87" s="341">
        <v>0</v>
      </c>
      <c r="BG87" s="341">
        <v>0</v>
      </c>
      <c r="BH87" s="341">
        <v>0</v>
      </c>
      <c r="BI87" s="341">
        <v>0</v>
      </c>
      <c r="BJ87" s="341">
        <v>0</v>
      </c>
      <c r="BK87" s="341">
        <v>0</v>
      </c>
      <c r="BL87" s="341">
        <v>0</v>
      </c>
      <c r="BM87" s="341">
        <v>0</v>
      </c>
      <c r="BN87" s="341">
        <v>0</v>
      </c>
      <c r="BO87" s="341">
        <v>0</v>
      </c>
      <c r="BP87" s="341">
        <v>0</v>
      </c>
      <c r="BQ87" s="341">
        <v>0</v>
      </c>
      <c r="BR87" s="341">
        <v>0</v>
      </c>
      <c r="BS87" s="341">
        <v>0</v>
      </c>
      <c r="BT87" s="341">
        <v>0</v>
      </c>
      <c r="BU87" s="341">
        <v>0</v>
      </c>
      <c r="BV87" s="341">
        <v>0</v>
      </c>
      <c r="BW87" s="341">
        <v>0</v>
      </c>
      <c r="BX87" s="341">
        <v>0</v>
      </c>
      <c r="BY87" s="341">
        <v>0</v>
      </c>
      <c r="BZ87" s="341">
        <v>0</v>
      </c>
      <c r="CA87" s="341">
        <v>0</v>
      </c>
      <c r="CB87" s="341">
        <v>0</v>
      </c>
      <c r="CC87" s="341">
        <v>0</v>
      </c>
      <c r="CD87" s="341">
        <v>0</v>
      </c>
      <c r="CE87" s="341">
        <v>0</v>
      </c>
      <c r="CF87" s="341">
        <v>0</v>
      </c>
      <c r="CG87" s="341">
        <v>0</v>
      </c>
      <c r="CH87" s="341">
        <v>0</v>
      </c>
      <c r="CI87" s="341">
        <v>0</v>
      </c>
      <c r="CJ87" s="341">
        <v>0</v>
      </c>
      <c r="CK87" s="341">
        <v>0</v>
      </c>
      <c r="CL87" s="341">
        <v>0</v>
      </c>
      <c r="CM87" s="341">
        <v>0</v>
      </c>
      <c r="CN87" s="341">
        <v>0</v>
      </c>
      <c r="CO87" s="341">
        <v>0</v>
      </c>
      <c r="CP87" s="341">
        <v>0</v>
      </c>
      <c r="CQ87" s="341">
        <v>0</v>
      </c>
      <c r="CR87" s="341">
        <v>0</v>
      </c>
      <c r="CS87" s="341">
        <v>0</v>
      </c>
      <c r="CT87" s="341">
        <v>0</v>
      </c>
      <c r="CU87" s="341">
        <v>0</v>
      </c>
      <c r="CV87" s="341">
        <v>0</v>
      </c>
      <c r="CW87" s="341">
        <v>0</v>
      </c>
      <c r="CX87" s="341"/>
      <c r="CY87" s="341"/>
    </row>
    <row r="88" spans="1:103" x14ac:dyDescent="0.2">
      <c r="A88" s="414"/>
      <c r="B88" s="415" t="s">
        <v>441</v>
      </c>
      <c r="C88" s="416"/>
      <c r="D88" s="341">
        <v>0</v>
      </c>
      <c r="E88" s="341">
        <v>0</v>
      </c>
      <c r="F88" s="341">
        <v>0</v>
      </c>
      <c r="G88" s="341">
        <v>0</v>
      </c>
      <c r="H88" s="341">
        <v>0</v>
      </c>
      <c r="I88" s="341">
        <v>0</v>
      </c>
      <c r="J88" s="341">
        <v>0</v>
      </c>
      <c r="K88" s="341">
        <v>0</v>
      </c>
      <c r="L88" s="341">
        <v>0</v>
      </c>
      <c r="M88" s="341">
        <v>0</v>
      </c>
      <c r="N88" s="341">
        <v>0</v>
      </c>
      <c r="O88" s="341">
        <v>0</v>
      </c>
      <c r="P88" s="341">
        <v>0</v>
      </c>
      <c r="Q88" s="341">
        <v>0</v>
      </c>
      <c r="R88" s="341">
        <v>0</v>
      </c>
      <c r="S88" s="341">
        <v>0</v>
      </c>
      <c r="T88" s="341">
        <v>0</v>
      </c>
      <c r="U88" s="341">
        <v>0</v>
      </c>
      <c r="V88" s="341">
        <v>0</v>
      </c>
      <c r="W88" s="341">
        <v>0</v>
      </c>
      <c r="X88" s="341">
        <v>0</v>
      </c>
      <c r="Y88" s="341">
        <v>0</v>
      </c>
      <c r="Z88" s="341">
        <v>0</v>
      </c>
      <c r="AA88" s="341">
        <v>0</v>
      </c>
      <c r="AB88" s="341">
        <v>0</v>
      </c>
      <c r="AC88" s="341">
        <v>0</v>
      </c>
      <c r="AD88" s="341">
        <v>0</v>
      </c>
      <c r="AE88" s="341">
        <v>0</v>
      </c>
      <c r="AF88" s="341">
        <v>0</v>
      </c>
      <c r="AG88" s="341">
        <v>0</v>
      </c>
      <c r="AH88" s="341">
        <v>0</v>
      </c>
      <c r="AI88" s="341">
        <v>0</v>
      </c>
      <c r="AJ88" s="341">
        <v>0</v>
      </c>
      <c r="AK88" s="341">
        <v>0</v>
      </c>
      <c r="AL88" s="341">
        <v>0</v>
      </c>
      <c r="AM88" s="341">
        <v>0</v>
      </c>
      <c r="AN88" s="341">
        <v>0</v>
      </c>
      <c r="AO88" s="341">
        <v>0</v>
      </c>
      <c r="AP88" s="341">
        <v>0</v>
      </c>
      <c r="AQ88" s="341">
        <v>0</v>
      </c>
      <c r="AR88" s="341">
        <v>0</v>
      </c>
      <c r="AS88" s="341">
        <v>0</v>
      </c>
      <c r="AT88" s="341">
        <v>0</v>
      </c>
      <c r="AU88" s="341">
        <v>0</v>
      </c>
      <c r="AV88" s="341">
        <v>0</v>
      </c>
      <c r="AW88" s="341">
        <v>0</v>
      </c>
      <c r="AX88" s="341">
        <v>0</v>
      </c>
      <c r="AY88" s="341">
        <v>0</v>
      </c>
      <c r="AZ88" s="341">
        <v>0</v>
      </c>
      <c r="BA88" s="341">
        <v>0</v>
      </c>
      <c r="BB88" s="341">
        <v>0</v>
      </c>
      <c r="BC88" s="341">
        <v>0</v>
      </c>
      <c r="BD88" s="341">
        <v>0</v>
      </c>
      <c r="BE88" s="341">
        <v>0</v>
      </c>
      <c r="BF88" s="341">
        <v>0</v>
      </c>
      <c r="BG88" s="341">
        <v>0</v>
      </c>
      <c r="BH88" s="341">
        <v>0</v>
      </c>
      <c r="BI88" s="341">
        <v>0</v>
      </c>
      <c r="BJ88" s="341">
        <v>0</v>
      </c>
      <c r="BK88" s="341">
        <v>0</v>
      </c>
      <c r="BL88" s="341">
        <v>0</v>
      </c>
      <c r="BM88" s="341">
        <v>0</v>
      </c>
      <c r="BN88" s="341">
        <v>0</v>
      </c>
      <c r="BO88" s="341">
        <v>0</v>
      </c>
      <c r="BP88" s="341">
        <v>0</v>
      </c>
      <c r="BQ88" s="341">
        <v>0</v>
      </c>
      <c r="BR88" s="341">
        <v>0</v>
      </c>
      <c r="BS88" s="341">
        <v>0</v>
      </c>
      <c r="BT88" s="341">
        <v>0</v>
      </c>
      <c r="BU88" s="341">
        <v>0</v>
      </c>
      <c r="BV88" s="341">
        <v>0</v>
      </c>
      <c r="BW88" s="341">
        <v>0</v>
      </c>
      <c r="BX88" s="341">
        <v>0</v>
      </c>
      <c r="BY88" s="341">
        <v>0</v>
      </c>
      <c r="BZ88" s="341">
        <v>0</v>
      </c>
      <c r="CA88" s="341">
        <v>0</v>
      </c>
      <c r="CB88" s="341">
        <v>0</v>
      </c>
      <c r="CC88" s="341">
        <v>0</v>
      </c>
      <c r="CD88" s="341">
        <v>0</v>
      </c>
      <c r="CE88" s="341">
        <v>0</v>
      </c>
      <c r="CF88" s="341">
        <v>0</v>
      </c>
      <c r="CG88" s="341">
        <v>0</v>
      </c>
      <c r="CH88" s="341">
        <v>0</v>
      </c>
      <c r="CI88" s="341">
        <v>0</v>
      </c>
      <c r="CJ88" s="341">
        <v>0</v>
      </c>
      <c r="CK88" s="341">
        <v>0</v>
      </c>
      <c r="CL88" s="341">
        <v>0</v>
      </c>
      <c r="CM88" s="341">
        <v>0</v>
      </c>
      <c r="CN88" s="341">
        <v>0</v>
      </c>
      <c r="CO88" s="341">
        <v>0</v>
      </c>
      <c r="CP88" s="341">
        <v>0</v>
      </c>
      <c r="CQ88" s="341">
        <v>0</v>
      </c>
      <c r="CR88" s="341">
        <v>0</v>
      </c>
      <c r="CS88" s="530">
        <f>'2019 GRC - SCH 40 Re-class'!$C$18</f>
        <v>4485718.7138001248</v>
      </c>
      <c r="CT88" s="341">
        <v>0</v>
      </c>
      <c r="CU88" s="341">
        <v>0</v>
      </c>
      <c r="CV88" s="341">
        <v>0</v>
      </c>
      <c r="CW88" s="341">
        <v>0</v>
      </c>
      <c r="CX88" s="341"/>
      <c r="CY88" s="341"/>
    </row>
    <row r="89" spans="1:103" x14ac:dyDescent="0.2">
      <c r="A89" s="414"/>
      <c r="B89" s="415" t="s">
        <v>444</v>
      </c>
      <c r="C89" s="416"/>
      <c r="D89" s="341">
        <v>0</v>
      </c>
      <c r="E89" s="341">
        <v>0</v>
      </c>
      <c r="F89" s="341">
        <v>0</v>
      </c>
      <c r="G89" s="341">
        <v>0</v>
      </c>
      <c r="H89" s="341">
        <v>0</v>
      </c>
      <c r="I89" s="341">
        <v>0</v>
      </c>
      <c r="J89" s="341">
        <v>0</v>
      </c>
      <c r="K89" s="341">
        <v>0</v>
      </c>
      <c r="L89" s="341">
        <v>0</v>
      </c>
      <c r="M89" s="341">
        <v>0</v>
      </c>
      <c r="N89" s="341">
        <v>0</v>
      </c>
      <c r="O89" s="341">
        <v>0</v>
      </c>
      <c r="P89" s="341">
        <v>0</v>
      </c>
      <c r="Q89" s="341">
        <v>0</v>
      </c>
      <c r="R89" s="341">
        <v>0</v>
      </c>
      <c r="S89" s="341">
        <v>0</v>
      </c>
      <c r="T89" s="341">
        <v>0</v>
      </c>
      <c r="U89" s="341">
        <v>0</v>
      </c>
      <c r="V89" s="341">
        <v>0</v>
      </c>
      <c r="W89" s="341">
        <v>0</v>
      </c>
      <c r="X89" s="341">
        <v>0</v>
      </c>
      <c r="Y89" s="341">
        <v>0</v>
      </c>
      <c r="Z89" s="341">
        <v>0</v>
      </c>
      <c r="AA89" s="341">
        <v>0</v>
      </c>
      <c r="AB89" s="341">
        <v>0</v>
      </c>
      <c r="AC89" s="341">
        <v>0</v>
      </c>
      <c r="AD89" s="341">
        <v>0</v>
      </c>
      <c r="AE89" s="341">
        <v>0</v>
      </c>
      <c r="AF89" s="341">
        <v>0</v>
      </c>
      <c r="AG89" s="341">
        <v>0</v>
      </c>
      <c r="AH89" s="341">
        <v>0</v>
      </c>
      <c r="AI89" s="341">
        <v>0</v>
      </c>
      <c r="AJ89" s="341">
        <v>0</v>
      </c>
      <c r="AK89" s="341">
        <v>0</v>
      </c>
      <c r="AL89" s="341">
        <v>0</v>
      </c>
      <c r="AM89" s="341">
        <v>0</v>
      </c>
      <c r="AN89" s="341">
        <v>0</v>
      </c>
      <c r="AO89" s="341">
        <v>0</v>
      </c>
      <c r="AP89" s="341">
        <v>0</v>
      </c>
      <c r="AQ89" s="341">
        <v>0</v>
      </c>
      <c r="AR89" s="341">
        <v>0</v>
      </c>
      <c r="AS89" s="341">
        <v>0</v>
      </c>
      <c r="AT89" s="341">
        <v>0</v>
      </c>
      <c r="AU89" s="341">
        <v>0</v>
      </c>
      <c r="AV89" s="341">
        <v>0</v>
      </c>
      <c r="AW89" s="341">
        <v>0</v>
      </c>
      <c r="AX89" s="341">
        <v>0</v>
      </c>
      <c r="AY89" s="341">
        <v>0</v>
      </c>
      <c r="AZ89" s="341">
        <v>0</v>
      </c>
      <c r="BA89" s="341">
        <v>0</v>
      </c>
      <c r="BB89" s="341">
        <v>0</v>
      </c>
      <c r="BC89" s="341">
        <v>0</v>
      </c>
      <c r="BD89" s="341">
        <v>0</v>
      </c>
      <c r="BE89" s="341">
        <v>0</v>
      </c>
      <c r="BF89" s="341">
        <v>0</v>
      </c>
      <c r="BG89" s="341">
        <v>0</v>
      </c>
      <c r="BH89" s="341">
        <v>0</v>
      </c>
      <c r="BI89" s="341">
        <v>0</v>
      </c>
      <c r="BJ89" s="341">
        <v>0</v>
      </c>
      <c r="BK89" s="341">
        <v>0</v>
      </c>
      <c r="BL89" s="341">
        <v>0</v>
      </c>
      <c r="BM89" s="341">
        <v>0</v>
      </c>
      <c r="BN89" s="341">
        <v>0</v>
      </c>
      <c r="BO89" s="341">
        <v>0</v>
      </c>
      <c r="BP89" s="341">
        <v>0</v>
      </c>
      <c r="BQ89" s="341">
        <v>0</v>
      </c>
      <c r="BR89" s="341">
        <v>0</v>
      </c>
      <c r="BS89" s="341">
        <v>0</v>
      </c>
      <c r="BT89" s="341">
        <v>0</v>
      </c>
      <c r="BU89" s="341">
        <v>0</v>
      </c>
      <c r="BV89" s="341">
        <v>0</v>
      </c>
      <c r="BW89" s="341">
        <v>0</v>
      </c>
      <c r="BX89" s="341">
        <v>0</v>
      </c>
      <c r="BY89" s="341">
        <v>0</v>
      </c>
      <c r="BZ89" s="341">
        <v>0</v>
      </c>
      <c r="CA89" s="341">
        <v>0</v>
      </c>
      <c r="CB89" s="341">
        <v>0</v>
      </c>
      <c r="CC89" s="341">
        <v>0</v>
      </c>
      <c r="CD89" s="341">
        <v>0</v>
      </c>
      <c r="CE89" s="341">
        <v>0</v>
      </c>
      <c r="CF89" s="341">
        <v>0</v>
      </c>
      <c r="CG89" s="341">
        <v>0</v>
      </c>
      <c r="CH89" s="341">
        <v>0</v>
      </c>
      <c r="CI89" s="341">
        <v>0</v>
      </c>
      <c r="CJ89" s="341">
        <v>0</v>
      </c>
      <c r="CK89" s="341">
        <v>0</v>
      </c>
      <c r="CL89" s="341">
        <v>0</v>
      </c>
      <c r="CM89" s="341">
        <v>0</v>
      </c>
      <c r="CN89" s="341">
        <v>0</v>
      </c>
      <c r="CO89" s="341">
        <v>0</v>
      </c>
      <c r="CP89" s="341">
        <v>0</v>
      </c>
      <c r="CQ89" s="341">
        <v>0</v>
      </c>
      <c r="CR89" s="341">
        <v>0</v>
      </c>
      <c r="CS89" s="503">
        <f>'2019 GRC - SCH 40 Re-class'!$C$21</f>
        <v>0</v>
      </c>
      <c r="CT89" s="341">
        <v>0</v>
      </c>
      <c r="CU89" s="341">
        <v>0</v>
      </c>
      <c r="CV89" s="341">
        <v>0</v>
      </c>
      <c r="CW89" s="341">
        <v>0</v>
      </c>
      <c r="CX89" s="341"/>
      <c r="CY89" s="341"/>
    </row>
    <row r="90" spans="1:103" x14ac:dyDescent="0.2">
      <c r="A90" s="414"/>
      <c r="B90" s="415" t="s">
        <v>347</v>
      </c>
      <c r="C90" s="416"/>
      <c r="D90" s="341">
        <v>0</v>
      </c>
      <c r="E90" s="341">
        <v>0</v>
      </c>
      <c r="F90" s="341">
        <v>0</v>
      </c>
      <c r="G90" s="341">
        <v>0</v>
      </c>
      <c r="H90" s="341">
        <v>0</v>
      </c>
      <c r="I90" s="341">
        <v>0</v>
      </c>
      <c r="J90" s="341">
        <v>0</v>
      </c>
      <c r="K90" s="341">
        <v>0</v>
      </c>
      <c r="L90" s="341">
        <v>0</v>
      </c>
      <c r="M90" s="341">
        <v>0</v>
      </c>
      <c r="N90" s="341">
        <v>0</v>
      </c>
      <c r="O90" s="341">
        <v>0</v>
      </c>
      <c r="P90" s="341">
        <v>0</v>
      </c>
      <c r="Q90" s="341">
        <v>0</v>
      </c>
      <c r="R90" s="341">
        <v>0</v>
      </c>
      <c r="S90" s="341">
        <v>0</v>
      </c>
      <c r="T90" s="341">
        <v>0</v>
      </c>
      <c r="U90" s="341">
        <v>0</v>
      </c>
      <c r="V90" s="341">
        <v>0</v>
      </c>
      <c r="W90" s="341">
        <v>0</v>
      </c>
      <c r="X90" s="341">
        <v>0</v>
      </c>
      <c r="Y90" s="341">
        <v>0</v>
      </c>
      <c r="Z90" s="341">
        <v>0</v>
      </c>
      <c r="AA90" s="341">
        <v>0</v>
      </c>
      <c r="AB90" s="341">
        <v>0</v>
      </c>
      <c r="AC90" s="341">
        <v>0</v>
      </c>
      <c r="AD90" s="341">
        <v>0</v>
      </c>
      <c r="AE90" s="341">
        <v>0</v>
      </c>
      <c r="AF90" s="341">
        <v>0</v>
      </c>
      <c r="AG90" s="341">
        <v>0</v>
      </c>
      <c r="AH90" s="341">
        <v>0</v>
      </c>
      <c r="AI90" s="341">
        <v>0</v>
      </c>
      <c r="AJ90" s="341">
        <v>0</v>
      </c>
      <c r="AK90" s="341">
        <v>0</v>
      </c>
      <c r="AL90" s="341">
        <v>0</v>
      </c>
      <c r="AM90" s="341">
        <v>0</v>
      </c>
      <c r="AN90" s="341">
        <v>0</v>
      </c>
      <c r="AO90" s="341">
        <v>0</v>
      </c>
      <c r="AP90" s="341">
        <v>0</v>
      </c>
      <c r="AQ90" s="341">
        <v>0</v>
      </c>
      <c r="AR90" s="341">
        <v>0</v>
      </c>
      <c r="AS90" s="341">
        <v>0</v>
      </c>
      <c r="AT90" s="341">
        <v>0</v>
      </c>
      <c r="AU90" s="341">
        <v>0</v>
      </c>
      <c r="AV90" s="341">
        <v>0</v>
      </c>
      <c r="AW90" s="341">
        <v>0</v>
      </c>
      <c r="AX90" s="341">
        <v>0</v>
      </c>
      <c r="AY90" s="341">
        <v>0</v>
      </c>
      <c r="AZ90" s="341">
        <v>0</v>
      </c>
      <c r="BA90" s="341">
        <v>0</v>
      </c>
      <c r="BB90" s="341">
        <v>0</v>
      </c>
      <c r="BC90" s="341">
        <v>0</v>
      </c>
      <c r="BD90" s="341">
        <v>0</v>
      </c>
      <c r="BE90" s="341">
        <v>0</v>
      </c>
      <c r="BF90" s="341">
        <v>0</v>
      </c>
      <c r="BG90" s="341">
        <v>0</v>
      </c>
      <c r="BH90" s="341">
        <v>0</v>
      </c>
      <c r="BI90" s="341">
        <v>0</v>
      </c>
      <c r="BJ90" s="341">
        <v>0</v>
      </c>
      <c r="BK90" s="341">
        <v>0</v>
      </c>
      <c r="BL90" s="341">
        <v>0</v>
      </c>
      <c r="BM90" s="341">
        <v>0</v>
      </c>
      <c r="BN90" s="341">
        <v>0</v>
      </c>
      <c r="BO90" s="341">
        <v>0</v>
      </c>
      <c r="BP90" s="341">
        <v>0</v>
      </c>
      <c r="BQ90" s="341">
        <v>0</v>
      </c>
      <c r="BR90" s="341">
        <v>0</v>
      </c>
      <c r="BS90" s="341">
        <v>0</v>
      </c>
      <c r="BT90" s="341">
        <v>0</v>
      </c>
      <c r="BU90" s="341">
        <v>0</v>
      </c>
      <c r="BV90" s="341">
        <v>0</v>
      </c>
      <c r="BW90" s="341">
        <v>0</v>
      </c>
      <c r="BX90" s="341">
        <v>0</v>
      </c>
      <c r="BY90" s="341">
        <v>0</v>
      </c>
      <c r="BZ90" s="341">
        <v>0</v>
      </c>
      <c r="CA90" s="341">
        <v>0</v>
      </c>
      <c r="CB90" s="341">
        <v>0</v>
      </c>
      <c r="CC90" s="341">
        <v>0</v>
      </c>
      <c r="CD90" s="341">
        <v>0</v>
      </c>
      <c r="CE90" s="341">
        <v>0</v>
      </c>
      <c r="CF90" s="341">
        <v>0</v>
      </c>
      <c r="CG90" s="341">
        <v>0</v>
      </c>
      <c r="CH90" s="341">
        <v>0</v>
      </c>
      <c r="CI90" s="341">
        <v>0</v>
      </c>
      <c r="CJ90" s="341">
        <v>0</v>
      </c>
      <c r="CK90" s="341">
        <v>0</v>
      </c>
      <c r="CL90" s="341">
        <v>0</v>
      </c>
      <c r="CM90" s="341">
        <v>0</v>
      </c>
      <c r="CN90" s="341">
        <v>0</v>
      </c>
      <c r="CO90" s="341">
        <v>0</v>
      </c>
      <c r="CP90" s="341">
        <v>0</v>
      </c>
      <c r="CQ90" s="341">
        <v>0</v>
      </c>
      <c r="CR90" s="341">
        <v>0</v>
      </c>
      <c r="CS90" s="341">
        <v>0</v>
      </c>
      <c r="CT90" s="341">
        <v>0</v>
      </c>
      <c r="CU90" s="341">
        <v>0</v>
      </c>
      <c r="CV90" s="341">
        <v>0</v>
      </c>
      <c r="CW90" s="341">
        <v>0</v>
      </c>
      <c r="CX90" s="341"/>
      <c r="CY90" s="341"/>
    </row>
    <row r="91" spans="1:103" x14ac:dyDescent="0.2">
      <c r="A91" s="414"/>
      <c r="B91" s="415" t="s">
        <v>229</v>
      </c>
      <c r="C91" s="414"/>
      <c r="D91" s="341">
        <v>0</v>
      </c>
      <c r="E91" s="341">
        <v>0</v>
      </c>
      <c r="F91" s="341">
        <v>0</v>
      </c>
      <c r="G91" s="341">
        <v>0</v>
      </c>
      <c r="H91" s="341">
        <v>0</v>
      </c>
      <c r="I91" s="341">
        <v>0</v>
      </c>
      <c r="J91" s="341">
        <v>0</v>
      </c>
      <c r="K91" s="341">
        <v>0</v>
      </c>
      <c r="L91" s="341">
        <v>0</v>
      </c>
      <c r="M91" s="341">
        <v>0</v>
      </c>
      <c r="N91" s="341">
        <v>0</v>
      </c>
      <c r="O91" s="341">
        <v>0</v>
      </c>
      <c r="P91" s="341">
        <v>0</v>
      </c>
      <c r="Q91" s="341">
        <v>0</v>
      </c>
      <c r="R91" s="341">
        <v>0</v>
      </c>
      <c r="S91" s="341">
        <v>0</v>
      </c>
      <c r="T91" s="341">
        <v>0</v>
      </c>
      <c r="U91" s="341">
        <v>0</v>
      </c>
      <c r="V91" s="341">
        <v>0</v>
      </c>
      <c r="W91" s="341">
        <v>0</v>
      </c>
      <c r="X91" s="341">
        <v>0</v>
      </c>
      <c r="Y91" s="341">
        <v>0</v>
      </c>
      <c r="Z91" s="341">
        <v>0</v>
      </c>
      <c r="AA91" s="341">
        <v>0</v>
      </c>
      <c r="AB91" s="341">
        <v>0</v>
      </c>
      <c r="AC91" s="341">
        <v>0</v>
      </c>
      <c r="AD91" s="341">
        <v>0</v>
      </c>
      <c r="AE91" s="341">
        <v>0</v>
      </c>
      <c r="AF91" s="341">
        <v>0</v>
      </c>
      <c r="AG91" s="341">
        <v>0</v>
      </c>
      <c r="AH91" s="341">
        <v>0</v>
      </c>
      <c r="AI91" s="341">
        <v>0</v>
      </c>
      <c r="AJ91" s="341">
        <v>0</v>
      </c>
      <c r="AK91" s="341">
        <v>0</v>
      </c>
      <c r="AL91" s="341">
        <v>0</v>
      </c>
      <c r="AM91" s="341">
        <v>0</v>
      </c>
      <c r="AN91" s="341">
        <v>0</v>
      </c>
      <c r="AO91" s="341">
        <v>0</v>
      </c>
      <c r="AP91" s="341">
        <v>0</v>
      </c>
      <c r="AQ91" s="341">
        <v>0</v>
      </c>
      <c r="AR91" s="341">
        <v>0</v>
      </c>
      <c r="AS91" s="341">
        <v>0</v>
      </c>
      <c r="AT91" s="341">
        <v>0</v>
      </c>
      <c r="AU91" s="341">
        <v>0</v>
      </c>
      <c r="AV91" s="341">
        <v>0</v>
      </c>
      <c r="AW91" s="341">
        <v>0</v>
      </c>
      <c r="AX91" s="341">
        <v>0</v>
      </c>
      <c r="AY91" s="341">
        <v>0</v>
      </c>
      <c r="AZ91" s="341">
        <v>0</v>
      </c>
      <c r="BA91" s="341">
        <v>0</v>
      </c>
      <c r="BB91" s="341">
        <v>0</v>
      </c>
      <c r="BC91" s="341">
        <v>0</v>
      </c>
      <c r="BD91" s="341">
        <v>0</v>
      </c>
      <c r="BE91" s="341">
        <v>0</v>
      </c>
      <c r="BF91" s="341">
        <v>0</v>
      </c>
      <c r="BG91" s="341">
        <v>0</v>
      </c>
      <c r="BH91" s="341">
        <v>0</v>
      </c>
      <c r="BI91" s="341">
        <v>0</v>
      </c>
      <c r="BJ91" s="341">
        <v>0</v>
      </c>
      <c r="BK91" s="341">
        <v>0</v>
      </c>
      <c r="BL91" s="341">
        <v>0</v>
      </c>
      <c r="BM91" s="341">
        <v>0</v>
      </c>
      <c r="BN91" s="341">
        <v>0</v>
      </c>
      <c r="BO91" s="341">
        <v>0</v>
      </c>
      <c r="BP91" s="341">
        <v>0</v>
      </c>
      <c r="BQ91" s="341">
        <v>0</v>
      </c>
      <c r="BR91" s="341">
        <v>0</v>
      </c>
      <c r="BS91" s="341">
        <v>0</v>
      </c>
      <c r="BT91" s="341">
        <v>0</v>
      </c>
      <c r="BU91" s="341">
        <v>0</v>
      </c>
      <c r="BV91" s="341">
        <v>0</v>
      </c>
      <c r="BW91" s="341">
        <v>0</v>
      </c>
      <c r="BX91" s="341">
        <v>0</v>
      </c>
      <c r="BY91" s="341">
        <v>0</v>
      </c>
      <c r="BZ91" s="341">
        <v>0</v>
      </c>
      <c r="CA91" s="341">
        <v>0</v>
      </c>
      <c r="CB91" s="341">
        <v>0</v>
      </c>
      <c r="CC91" s="341">
        <v>0</v>
      </c>
      <c r="CD91" s="341">
        <v>0</v>
      </c>
      <c r="CE91" s="341">
        <v>0</v>
      </c>
      <c r="CF91" s="341">
        <v>0</v>
      </c>
      <c r="CG91" s="341">
        <v>0</v>
      </c>
      <c r="CH91" s="341">
        <v>0</v>
      </c>
      <c r="CI91" s="341">
        <v>0</v>
      </c>
      <c r="CJ91" s="92">
        <f>-'Schedule 7'!C50</f>
        <v>0</v>
      </c>
      <c r="CK91" s="92">
        <f>-'Schedule 7'!D50</f>
        <v>0</v>
      </c>
      <c r="CL91" s="92">
        <f>-'Schedule 7'!E50</f>
        <v>0</v>
      </c>
      <c r="CM91" s="92">
        <f>-'Schedule 7'!F50</f>
        <v>0</v>
      </c>
      <c r="CN91" s="92">
        <f>-'Schedule 7'!G50</f>
        <v>0</v>
      </c>
      <c r="CO91" s="92">
        <f>-'Schedule 7'!H50</f>
        <v>0</v>
      </c>
      <c r="CP91" s="92">
        <f>-'Schedule 7'!I50</f>
        <v>0</v>
      </c>
      <c r="CQ91" s="92">
        <f>-'Schedule 7'!J50</f>
        <v>0</v>
      </c>
      <c r="CR91" s="92">
        <f>-'Schedule 7'!K50</f>
        <v>0</v>
      </c>
      <c r="CS91" s="92">
        <f>-('Schedule 7'!L50+'Schedule 7'!M50)</f>
        <v>-120072.35</v>
      </c>
      <c r="CT91" s="92">
        <f>-'Schedule 7'!N50</f>
        <v>-228423.5</v>
      </c>
      <c r="CU91" s="92">
        <f>-('Schedule 7'!O50+'Schedule 7'!P50)</f>
        <v>-301058.92</v>
      </c>
      <c r="CV91" s="92">
        <f>-'Schedule 7'!Q50</f>
        <v>-305168.15000000002</v>
      </c>
      <c r="CW91" s="92">
        <f>-'Schedule 7'!R50</f>
        <v>-276941.07</v>
      </c>
      <c r="CX91" s="92">
        <f>-'Amort Estimate'!D56</f>
        <v>-259854.44583990824</v>
      </c>
      <c r="CY91" s="92">
        <f>-'Amort Estimate'!E56</f>
        <v>-208811.36732702988</v>
      </c>
    </row>
    <row r="92" spans="1:103" x14ac:dyDescent="0.2">
      <c r="A92" s="414"/>
      <c r="B92" s="414" t="s">
        <v>230</v>
      </c>
      <c r="C92" s="414"/>
      <c r="D92" s="93">
        <f t="shared" ref="D92:AI92" si="91">SUM(D87:D91)</f>
        <v>0</v>
      </c>
      <c r="E92" s="93">
        <f t="shared" si="91"/>
        <v>0</v>
      </c>
      <c r="F92" s="93">
        <f t="shared" si="91"/>
        <v>0</v>
      </c>
      <c r="G92" s="93">
        <f t="shared" si="91"/>
        <v>0</v>
      </c>
      <c r="H92" s="93">
        <f t="shared" si="91"/>
        <v>0</v>
      </c>
      <c r="I92" s="93">
        <f t="shared" si="91"/>
        <v>0</v>
      </c>
      <c r="J92" s="93">
        <f t="shared" si="91"/>
        <v>0</v>
      </c>
      <c r="K92" s="93">
        <f t="shared" si="91"/>
        <v>0</v>
      </c>
      <c r="L92" s="93">
        <f t="shared" si="91"/>
        <v>0</v>
      </c>
      <c r="M92" s="93">
        <f t="shared" si="91"/>
        <v>0</v>
      </c>
      <c r="N92" s="93">
        <f t="shared" si="91"/>
        <v>0</v>
      </c>
      <c r="O92" s="93">
        <f t="shared" si="91"/>
        <v>0</v>
      </c>
      <c r="P92" s="93">
        <f t="shared" si="91"/>
        <v>0</v>
      </c>
      <c r="Q92" s="93">
        <f t="shared" si="91"/>
        <v>0</v>
      </c>
      <c r="R92" s="93">
        <f t="shared" si="91"/>
        <v>0</v>
      </c>
      <c r="S92" s="93">
        <f t="shared" si="91"/>
        <v>0</v>
      </c>
      <c r="T92" s="93">
        <f t="shared" si="91"/>
        <v>0</v>
      </c>
      <c r="U92" s="93">
        <f t="shared" si="91"/>
        <v>0</v>
      </c>
      <c r="V92" s="93">
        <f t="shared" si="91"/>
        <v>0</v>
      </c>
      <c r="W92" s="93">
        <f t="shared" si="91"/>
        <v>0</v>
      </c>
      <c r="X92" s="93">
        <f t="shared" si="91"/>
        <v>0</v>
      </c>
      <c r="Y92" s="93">
        <f t="shared" si="91"/>
        <v>0</v>
      </c>
      <c r="Z92" s="93">
        <f t="shared" si="91"/>
        <v>0</v>
      </c>
      <c r="AA92" s="93">
        <f t="shared" si="91"/>
        <v>0</v>
      </c>
      <c r="AB92" s="93">
        <f t="shared" si="91"/>
        <v>0</v>
      </c>
      <c r="AC92" s="93">
        <f t="shared" si="91"/>
        <v>0</v>
      </c>
      <c r="AD92" s="93">
        <f t="shared" si="91"/>
        <v>0</v>
      </c>
      <c r="AE92" s="93">
        <f t="shared" si="91"/>
        <v>0</v>
      </c>
      <c r="AF92" s="93">
        <f t="shared" si="91"/>
        <v>0</v>
      </c>
      <c r="AG92" s="93">
        <f t="shared" si="91"/>
        <v>0</v>
      </c>
      <c r="AH92" s="93">
        <f t="shared" si="91"/>
        <v>0</v>
      </c>
      <c r="AI92" s="93">
        <f t="shared" si="91"/>
        <v>0</v>
      </c>
      <c r="AJ92" s="93">
        <f t="shared" ref="AJ92:BO92" si="92">SUM(AJ87:AJ91)</f>
        <v>0</v>
      </c>
      <c r="AK92" s="93">
        <f t="shared" si="92"/>
        <v>0</v>
      </c>
      <c r="AL92" s="93">
        <f t="shared" si="92"/>
        <v>0</v>
      </c>
      <c r="AM92" s="93">
        <f t="shared" si="92"/>
        <v>0</v>
      </c>
      <c r="AN92" s="93">
        <f t="shared" si="92"/>
        <v>0</v>
      </c>
      <c r="AO92" s="93">
        <f t="shared" si="92"/>
        <v>0</v>
      </c>
      <c r="AP92" s="93">
        <f t="shared" si="92"/>
        <v>0</v>
      </c>
      <c r="AQ92" s="93">
        <f t="shared" si="92"/>
        <v>0</v>
      </c>
      <c r="AR92" s="93">
        <f t="shared" si="92"/>
        <v>0</v>
      </c>
      <c r="AS92" s="93">
        <f t="shared" si="92"/>
        <v>0</v>
      </c>
      <c r="AT92" s="93">
        <f t="shared" si="92"/>
        <v>0</v>
      </c>
      <c r="AU92" s="93">
        <f t="shared" si="92"/>
        <v>0</v>
      </c>
      <c r="AV92" s="93">
        <f t="shared" si="92"/>
        <v>0</v>
      </c>
      <c r="AW92" s="93">
        <f t="shared" si="92"/>
        <v>0</v>
      </c>
      <c r="AX92" s="93">
        <f t="shared" si="92"/>
        <v>0</v>
      </c>
      <c r="AY92" s="93">
        <f t="shared" si="92"/>
        <v>0</v>
      </c>
      <c r="AZ92" s="93">
        <f t="shared" si="92"/>
        <v>0</v>
      </c>
      <c r="BA92" s="93">
        <f t="shared" si="92"/>
        <v>0</v>
      </c>
      <c r="BB92" s="93">
        <f t="shared" si="92"/>
        <v>0</v>
      </c>
      <c r="BC92" s="93">
        <f t="shared" si="92"/>
        <v>0</v>
      </c>
      <c r="BD92" s="93">
        <f t="shared" si="92"/>
        <v>0</v>
      </c>
      <c r="BE92" s="93">
        <f t="shared" si="92"/>
        <v>0</v>
      </c>
      <c r="BF92" s="93">
        <f t="shared" si="92"/>
        <v>0</v>
      </c>
      <c r="BG92" s="93">
        <f t="shared" si="92"/>
        <v>0</v>
      </c>
      <c r="BH92" s="93">
        <f t="shared" si="92"/>
        <v>0</v>
      </c>
      <c r="BI92" s="93">
        <f t="shared" si="92"/>
        <v>0</v>
      </c>
      <c r="BJ92" s="93">
        <f t="shared" si="92"/>
        <v>0</v>
      </c>
      <c r="BK92" s="93">
        <f t="shared" si="92"/>
        <v>0</v>
      </c>
      <c r="BL92" s="93">
        <f t="shared" si="92"/>
        <v>0</v>
      </c>
      <c r="BM92" s="93">
        <f t="shared" si="92"/>
        <v>0</v>
      </c>
      <c r="BN92" s="93">
        <f t="shared" si="92"/>
        <v>0</v>
      </c>
      <c r="BO92" s="93">
        <f t="shared" si="92"/>
        <v>0</v>
      </c>
      <c r="BP92" s="93">
        <f t="shared" ref="BP92:CU92" si="93">SUM(BP87:BP91)</f>
        <v>0</v>
      </c>
      <c r="BQ92" s="93">
        <f t="shared" si="93"/>
        <v>0</v>
      </c>
      <c r="BR92" s="93">
        <f t="shared" si="93"/>
        <v>0</v>
      </c>
      <c r="BS92" s="93">
        <f t="shared" si="93"/>
        <v>0</v>
      </c>
      <c r="BT92" s="93">
        <f t="shared" si="93"/>
        <v>0</v>
      </c>
      <c r="BU92" s="93">
        <f t="shared" si="93"/>
        <v>0</v>
      </c>
      <c r="BV92" s="93">
        <f t="shared" si="93"/>
        <v>0</v>
      </c>
      <c r="BW92" s="93">
        <f t="shared" si="93"/>
        <v>0</v>
      </c>
      <c r="BX92" s="93">
        <f t="shared" si="93"/>
        <v>0</v>
      </c>
      <c r="BY92" s="93">
        <f t="shared" si="93"/>
        <v>0</v>
      </c>
      <c r="BZ92" s="93">
        <f t="shared" si="93"/>
        <v>0</v>
      </c>
      <c r="CA92" s="93">
        <f t="shared" si="93"/>
        <v>0</v>
      </c>
      <c r="CB92" s="93">
        <f t="shared" si="93"/>
        <v>0</v>
      </c>
      <c r="CC92" s="93">
        <f t="shared" si="93"/>
        <v>0</v>
      </c>
      <c r="CD92" s="93">
        <f t="shared" si="93"/>
        <v>0</v>
      </c>
      <c r="CE92" s="93">
        <f t="shared" si="93"/>
        <v>0</v>
      </c>
      <c r="CF92" s="93">
        <f t="shared" si="93"/>
        <v>0</v>
      </c>
      <c r="CG92" s="93">
        <f t="shared" si="93"/>
        <v>0</v>
      </c>
      <c r="CH92" s="93">
        <f t="shared" si="93"/>
        <v>0</v>
      </c>
      <c r="CI92" s="93">
        <f t="shared" si="93"/>
        <v>0</v>
      </c>
      <c r="CJ92" s="93">
        <f t="shared" si="93"/>
        <v>0</v>
      </c>
      <c r="CK92" s="93">
        <f t="shared" si="93"/>
        <v>0</v>
      </c>
      <c r="CL92" s="93">
        <f t="shared" si="93"/>
        <v>0</v>
      </c>
      <c r="CM92" s="93">
        <f t="shared" si="93"/>
        <v>0</v>
      </c>
      <c r="CN92" s="93">
        <f t="shared" si="93"/>
        <v>0</v>
      </c>
      <c r="CO92" s="93">
        <f t="shared" si="93"/>
        <v>0</v>
      </c>
      <c r="CP92" s="93">
        <f t="shared" si="93"/>
        <v>0</v>
      </c>
      <c r="CQ92" s="93">
        <f t="shared" si="93"/>
        <v>0</v>
      </c>
      <c r="CR92" s="93">
        <f t="shared" si="93"/>
        <v>0</v>
      </c>
      <c r="CS92" s="93">
        <f t="shared" si="93"/>
        <v>4365646.3638001252</v>
      </c>
      <c r="CT92" s="93">
        <f t="shared" si="93"/>
        <v>-228423.5</v>
      </c>
      <c r="CU92" s="93">
        <f t="shared" si="93"/>
        <v>-301058.92</v>
      </c>
      <c r="CV92" s="93">
        <f t="shared" ref="CV92:CY92" si="94">SUM(CV87:CV91)</f>
        <v>-305168.15000000002</v>
      </c>
      <c r="CW92" s="93">
        <f t="shared" si="94"/>
        <v>-276941.07</v>
      </c>
      <c r="CX92" s="93">
        <f t="shared" si="94"/>
        <v>-259854.44583990824</v>
      </c>
      <c r="CY92" s="93">
        <f t="shared" si="94"/>
        <v>-208811.36732702988</v>
      </c>
    </row>
    <row r="93" spans="1:103" x14ac:dyDescent="0.2">
      <c r="A93" s="414"/>
      <c r="B93" s="414" t="s">
        <v>231</v>
      </c>
      <c r="C93" s="414"/>
      <c r="D93" s="339">
        <f t="shared" ref="D93:AI93" si="95">D86+D92</f>
        <v>0</v>
      </c>
      <c r="E93" s="339">
        <f t="shared" si="95"/>
        <v>0</v>
      </c>
      <c r="F93" s="339">
        <f t="shared" si="95"/>
        <v>0</v>
      </c>
      <c r="G93" s="339">
        <f t="shared" si="95"/>
        <v>0</v>
      </c>
      <c r="H93" s="339">
        <f t="shared" si="95"/>
        <v>0</v>
      </c>
      <c r="I93" s="339">
        <f t="shared" si="95"/>
        <v>0</v>
      </c>
      <c r="J93" s="339">
        <f t="shared" si="95"/>
        <v>0</v>
      </c>
      <c r="K93" s="339">
        <f t="shared" si="95"/>
        <v>0</v>
      </c>
      <c r="L93" s="339">
        <f t="shared" si="95"/>
        <v>0</v>
      </c>
      <c r="M93" s="339">
        <f t="shared" si="95"/>
        <v>0</v>
      </c>
      <c r="N93" s="339">
        <f t="shared" si="95"/>
        <v>0</v>
      </c>
      <c r="O93" s="339">
        <f t="shared" si="95"/>
        <v>0</v>
      </c>
      <c r="P93" s="339">
        <f t="shared" si="95"/>
        <v>0</v>
      </c>
      <c r="Q93" s="339">
        <f t="shared" si="95"/>
        <v>0</v>
      </c>
      <c r="R93" s="339">
        <f t="shared" si="95"/>
        <v>0</v>
      </c>
      <c r="S93" s="339">
        <f t="shared" si="95"/>
        <v>0</v>
      </c>
      <c r="T93" s="339">
        <f t="shared" si="95"/>
        <v>0</v>
      </c>
      <c r="U93" s="339">
        <f t="shared" si="95"/>
        <v>0</v>
      </c>
      <c r="V93" s="339">
        <f t="shared" si="95"/>
        <v>0</v>
      </c>
      <c r="W93" s="339">
        <f t="shared" si="95"/>
        <v>0</v>
      </c>
      <c r="X93" s="339">
        <f t="shared" si="95"/>
        <v>0</v>
      </c>
      <c r="Y93" s="339">
        <f t="shared" si="95"/>
        <v>0</v>
      </c>
      <c r="Z93" s="339">
        <f t="shared" si="95"/>
        <v>0</v>
      </c>
      <c r="AA93" s="339">
        <f t="shared" si="95"/>
        <v>0</v>
      </c>
      <c r="AB93" s="339">
        <f t="shared" si="95"/>
        <v>0</v>
      </c>
      <c r="AC93" s="339">
        <f t="shared" si="95"/>
        <v>0</v>
      </c>
      <c r="AD93" s="339">
        <f t="shared" si="95"/>
        <v>0</v>
      </c>
      <c r="AE93" s="339">
        <f t="shared" si="95"/>
        <v>0</v>
      </c>
      <c r="AF93" s="339">
        <f t="shared" si="95"/>
        <v>0</v>
      </c>
      <c r="AG93" s="339">
        <f t="shared" si="95"/>
        <v>0</v>
      </c>
      <c r="AH93" s="339">
        <f t="shared" si="95"/>
        <v>0</v>
      </c>
      <c r="AI93" s="339">
        <f t="shared" si="95"/>
        <v>0</v>
      </c>
      <c r="AJ93" s="339">
        <f t="shared" ref="AJ93:BO93" si="96">AJ86+AJ92</f>
        <v>0</v>
      </c>
      <c r="AK93" s="339">
        <f t="shared" si="96"/>
        <v>0</v>
      </c>
      <c r="AL93" s="339">
        <f t="shared" si="96"/>
        <v>0</v>
      </c>
      <c r="AM93" s="339">
        <f t="shared" si="96"/>
        <v>0</v>
      </c>
      <c r="AN93" s="339">
        <f t="shared" si="96"/>
        <v>0</v>
      </c>
      <c r="AO93" s="339">
        <f t="shared" si="96"/>
        <v>0</v>
      </c>
      <c r="AP93" s="339">
        <f t="shared" si="96"/>
        <v>0</v>
      </c>
      <c r="AQ93" s="339">
        <f t="shared" si="96"/>
        <v>0</v>
      </c>
      <c r="AR93" s="339">
        <f t="shared" si="96"/>
        <v>0</v>
      </c>
      <c r="AS93" s="339">
        <f t="shared" si="96"/>
        <v>0</v>
      </c>
      <c r="AT93" s="339">
        <f t="shared" si="96"/>
        <v>0</v>
      </c>
      <c r="AU93" s="339">
        <f t="shared" si="96"/>
        <v>0</v>
      </c>
      <c r="AV93" s="339">
        <f t="shared" si="96"/>
        <v>0</v>
      </c>
      <c r="AW93" s="339">
        <f t="shared" si="96"/>
        <v>0</v>
      </c>
      <c r="AX93" s="339">
        <f t="shared" si="96"/>
        <v>0</v>
      </c>
      <c r="AY93" s="339">
        <f t="shared" si="96"/>
        <v>0</v>
      </c>
      <c r="AZ93" s="339">
        <f t="shared" si="96"/>
        <v>0</v>
      </c>
      <c r="BA93" s="339">
        <f t="shared" si="96"/>
        <v>0</v>
      </c>
      <c r="BB93" s="339">
        <f t="shared" si="96"/>
        <v>0</v>
      </c>
      <c r="BC93" s="339">
        <f t="shared" si="96"/>
        <v>0</v>
      </c>
      <c r="BD93" s="339">
        <f t="shared" si="96"/>
        <v>0</v>
      </c>
      <c r="BE93" s="339">
        <f t="shared" si="96"/>
        <v>0</v>
      </c>
      <c r="BF93" s="339">
        <f t="shared" si="96"/>
        <v>0</v>
      </c>
      <c r="BG93" s="339">
        <f t="shared" si="96"/>
        <v>0</v>
      </c>
      <c r="BH93" s="339">
        <f t="shared" si="96"/>
        <v>0</v>
      </c>
      <c r="BI93" s="339">
        <f t="shared" si="96"/>
        <v>0</v>
      </c>
      <c r="BJ93" s="339">
        <f t="shared" si="96"/>
        <v>0</v>
      </c>
      <c r="BK93" s="339">
        <f t="shared" si="96"/>
        <v>0</v>
      </c>
      <c r="BL93" s="339">
        <f t="shared" si="96"/>
        <v>0</v>
      </c>
      <c r="BM93" s="339">
        <f t="shared" si="96"/>
        <v>0</v>
      </c>
      <c r="BN93" s="339">
        <f t="shared" si="96"/>
        <v>0</v>
      </c>
      <c r="BO93" s="339">
        <f t="shared" si="96"/>
        <v>0</v>
      </c>
      <c r="BP93" s="339">
        <f t="shared" ref="BP93:CU93" si="97">BP86+BP92</f>
        <v>0</v>
      </c>
      <c r="BQ93" s="339">
        <f t="shared" si="97"/>
        <v>0</v>
      </c>
      <c r="BR93" s="339">
        <f t="shared" si="97"/>
        <v>0</v>
      </c>
      <c r="BS93" s="339">
        <f t="shared" si="97"/>
        <v>0</v>
      </c>
      <c r="BT93" s="339">
        <f t="shared" si="97"/>
        <v>0</v>
      </c>
      <c r="BU93" s="339">
        <f t="shared" si="97"/>
        <v>0</v>
      </c>
      <c r="BV93" s="339">
        <f t="shared" si="97"/>
        <v>0</v>
      </c>
      <c r="BW93" s="339">
        <f t="shared" si="97"/>
        <v>0</v>
      </c>
      <c r="BX93" s="339">
        <f t="shared" si="97"/>
        <v>0</v>
      </c>
      <c r="BY93" s="339">
        <f t="shared" si="97"/>
        <v>0</v>
      </c>
      <c r="BZ93" s="339">
        <f t="shared" si="97"/>
        <v>0</v>
      </c>
      <c r="CA93" s="339">
        <f t="shared" si="97"/>
        <v>0</v>
      </c>
      <c r="CB93" s="339">
        <f t="shared" si="97"/>
        <v>0</v>
      </c>
      <c r="CC93" s="339">
        <f t="shared" si="97"/>
        <v>0</v>
      </c>
      <c r="CD93" s="339">
        <f t="shared" si="97"/>
        <v>0</v>
      </c>
      <c r="CE93" s="339">
        <f t="shared" si="97"/>
        <v>0</v>
      </c>
      <c r="CF93" s="339">
        <f t="shared" si="97"/>
        <v>0</v>
      </c>
      <c r="CG93" s="339">
        <f t="shared" si="97"/>
        <v>0</v>
      </c>
      <c r="CH93" s="339">
        <f t="shared" si="97"/>
        <v>0</v>
      </c>
      <c r="CI93" s="339">
        <f t="shared" si="97"/>
        <v>0</v>
      </c>
      <c r="CJ93" s="339">
        <f t="shared" si="97"/>
        <v>0</v>
      </c>
      <c r="CK93" s="339">
        <f t="shared" si="97"/>
        <v>0</v>
      </c>
      <c r="CL93" s="339">
        <f t="shared" si="97"/>
        <v>0</v>
      </c>
      <c r="CM93" s="339">
        <f t="shared" si="97"/>
        <v>0</v>
      </c>
      <c r="CN93" s="339">
        <f t="shared" si="97"/>
        <v>0</v>
      </c>
      <c r="CO93" s="339">
        <f t="shared" si="97"/>
        <v>0</v>
      </c>
      <c r="CP93" s="339">
        <f t="shared" si="97"/>
        <v>0</v>
      </c>
      <c r="CQ93" s="339">
        <f t="shared" si="97"/>
        <v>0</v>
      </c>
      <c r="CR93" s="339">
        <f t="shared" si="97"/>
        <v>0</v>
      </c>
      <c r="CS93" s="339">
        <f t="shared" si="97"/>
        <v>4365646.3638001252</v>
      </c>
      <c r="CT93" s="339">
        <f t="shared" si="97"/>
        <v>4137222.8638001252</v>
      </c>
      <c r="CU93" s="339">
        <f t="shared" si="97"/>
        <v>3836163.9438001253</v>
      </c>
      <c r="CV93" s="339">
        <f t="shared" ref="CV93:CY93" si="98">CV86+CV92</f>
        <v>3530995.7938001254</v>
      </c>
      <c r="CW93" s="339">
        <f t="shared" si="98"/>
        <v>3254054.7238001255</v>
      </c>
      <c r="CX93" s="339">
        <f t="shared" si="98"/>
        <v>2994200.2779602171</v>
      </c>
      <c r="CY93" s="339">
        <f t="shared" si="98"/>
        <v>2785388.9106331873</v>
      </c>
    </row>
    <row r="94" spans="1:103" x14ac:dyDescent="0.2"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339"/>
      <c r="CG94" s="339"/>
      <c r="CH94" s="339"/>
      <c r="CI94" s="339"/>
      <c r="CJ94" s="339"/>
      <c r="CK94" s="339"/>
      <c r="CL94" s="339"/>
      <c r="CM94" s="339"/>
      <c r="CN94" s="339"/>
      <c r="CO94" s="339"/>
      <c r="CP94" s="339"/>
      <c r="CQ94" s="339"/>
      <c r="CR94" s="339"/>
      <c r="CS94" s="339"/>
      <c r="CT94" s="339"/>
      <c r="CU94" s="339"/>
      <c r="CV94" s="339"/>
      <c r="CW94" s="339"/>
      <c r="CX94" s="339"/>
      <c r="CY94" s="339"/>
    </row>
    <row r="95" spans="1:103" x14ac:dyDescent="0.2">
      <c r="A95" s="418" t="s">
        <v>534</v>
      </c>
      <c r="B95" s="414"/>
      <c r="C95" s="417">
        <v>18239401</v>
      </c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X95" s="338"/>
    </row>
    <row r="96" spans="1:103" x14ac:dyDescent="0.2">
      <c r="A96" s="414"/>
      <c r="B96" s="414" t="s">
        <v>227</v>
      </c>
      <c r="C96" s="417">
        <v>25401021</v>
      </c>
      <c r="D96" s="339">
        <v>0</v>
      </c>
      <c r="E96" s="339">
        <f t="shared" ref="E96:AJ96" si="99">D103</f>
        <v>0</v>
      </c>
      <c r="F96" s="339">
        <f t="shared" si="99"/>
        <v>0</v>
      </c>
      <c r="G96" s="339">
        <f t="shared" si="99"/>
        <v>0</v>
      </c>
      <c r="H96" s="339">
        <f t="shared" si="99"/>
        <v>0</v>
      </c>
      <c r="I96" s="339">
        <f t="shared" si="99"/>
        <v>0</v>
      </c>
      <c r="J96" s="339">
        <f t="shared" si="99"/>
        <v>0</v>
      </c>
      <c r="K96" s="339">
        <f t="shared" si="99"/>
        <v>0</v>
      </c>
      <c r="L96" s="339">
        <f t="shared" si="99"/>
        <v>0</v>
      </c>
      <c r="M96" s="339">
        <f t="shared" si="99"/>
        <v>0</v>
      </c>
      <c r="N96" s="339">
        <f t="shared" si="99"/>
        <v>0</v>
      </c>
      <c r="O96" s="339">
        <f t="shared" si="99"/>
        <v>0</v>
      </c>
      <c r="P96" s="339">
        <f t="shared" si="99"/>
        <v>0</v>
      </c>
      <c r="Q96" s="339">
        <f t="shared" si="99"/>
        <v>0</v>
      </c>
      <c r="R96" s="339">
        <f t="shared" si="99"/>
        <v>0</v>
      </c>
      <c r="S96" s="339">
        <f t="shared" si="99"/>
        <v>0</v>
      </c>
      <c r="T96" s="339">
        <f t="shared" si="99"/>
        <v>0</v>
      </c>
      <c r="U96" s="339">
        <f t="shared" si="99"/>
        <v>0</v>
      </c>
      <c r="V96" s="339">
        <f t="shared" si="99"/>
        <v>0</v>
      </c>
      <c r="W96" s="339">
        <f t="shared" si="99"/>
        <v>0</v>
      </c>
      <c r="X96" s="339">
        <f t="shared" si="99"/>
        <v>0</v>
      </c>
      <c r="Y96" s="339">
        <f t="shared" si="99"/>
        <v>0</v>
      </c>
      <c r="Z96" s="339">
        <f t="shared" si="99"/>
        <v>0</v>
      </c>
      <c r="AA96" s="339">
        <f t="shared" si="99"/>
        <v>0</v>
      </c>
      <c r="AB96" s="339">
        <f t="shared" si="99"/>
        <v>0</v>
      </c>
      <c r="AC96" s="339">
        <f t="shared" si="99"/>
        <v>0</v>
      </c>
      <c r="AD96" s="339">
        <f t="shared" si="99"/>
        <v>0</v>
      </c>
      <c r="AE96" s="339">
        <f t="shared" si="99"/>
        <v>0</v>
      </c>
      <c r="AF96" s="339">
        <f t="shared" si="99"/>
        <v>0</v>
      </c>
      <c r="AG96" s="339">
        <f t="shared" si="99"/>
        <v>0</v>
      </c>
      <c r="AH96" s="339">
        <f t="shared" si="99"/>
        <v>0</v>
      </c>
      <c r="AI96" s="339">
        <f t="shared" si="99"/>
        <v>0</v>
      </c>
      <c r="AJ96" s="339">
        <f t="shared" si="99"/>
        <v>0</v>
      </c>
      <c r="AK96" s="339">
        <f t="shared" ref="AK96:BP96" si="100">AJ103</f>
        <v>0</v>
      </c>
      <c r="AL96" s="339">
        <f t="shared" si="100"/>
        <v>0</v>
      </c>
      <c r="AM96" s="339">
        <f t="shared" si="100"/>
        <v>0</v>
      </c>
      <c r="AN96" s="339">
        <f t="shared" si="100"/>
        <v>0</v>
      </c>
      <c r="AO96" s="339">
        <f t="shared" si="100"/>
        <v>0</v>
      </c>
      <c r="AP96" s="339">
        <f t="shared" si="100"/>
        <v>0</v>
      </c>
      <c r="AQ96" s="339">
        <f t="shared" si="100"/>
        <v>0</v>
      </c>
      <c r="AR96" s="339">
        <f t="shared" si="100"/>
        <v>0</v>
      </c>
      <c r="AS96" s="339">
        <f t="shared" si="100"/>
        <v>0</v>
      </c>
      <c r="AT96" s="339">
        <f t="shared" si="100"/>
        <v>0</v>
      </c>
      <c r="AU96" s="339">
        <f t="shared" si="100"/>
        <v>0</v>
      </c>
      <c r="AV96" s="339">
        <f t="shared" si="100"/>
        <v>0</v>
      </c>
      <c r="AW96" s="339">
        <f t="shared" si="100"/>
        <v>0</v>
      </c>
      <c r="AX96" s="339">
        <f t="shared" si="100"/>
        <v>0</v>
      </c>
      <c r="AY96" s="339">
        <f t="shared" si="100"/>
        <v>0</v>
      </c>
      <c r="AZ96" s="339">
        <f t="shared" si="100"/>
        <v>0</v>
      </c>
      <c r="BA96" s="339">
        <f t="shared" si="100"/>
        <v>0</v>
      </c>
      <c r="BB96" s="339">
        <f t="shared" si="100"/>
        <v>0</v>
      </c>
      <c r="BC96" s="339">
        <f t="shared" si="100"/>
        <v>0</v>
      </c>
      <c r="BD96" s="339">
        <f t="shared" si="100"/>
        <v>0</v>
      </c>
      <c r="BE96" s="339">
        <f t="shared" si="100"/>
        <v>0</v>
      </c>
      <c r="BF96" s="339">
        <f t="shared" si="100"/>
        <v>0</v>
      </c>
      <c r="BG96" s="339">
        <f t="shared" si="100"/>
        <v>0</v>
      </c>
      <c r="BH96" s="339">
        <f t="shared" si="100"/>
        <v>0</v>
      </c>
      <c r="BI96" s="339">
        <f t="shared" si="100"/>
        <v>0</v>
      </c>
      <c r="BJ96" s="339">
        <f t="shared" si="100"/>
        <v>0</v>
      </c>
      <c r="BK96" s="339">
        <f t="shared" si="100"/>
        <v>0</v>
      </c>
      <c r="BL96" s="339">
        <f t="shared" si="100"/>
        <v>0</v>
      </c>
      <c r="BM96" s="339">
        <f t="shared" si="100"/>
        <v>0</v>
      </c>
      <c r="BN96" s="339">
        <f t="shared" si="100"/>
        <v>0</v>
      </c>
      <c r="BO96" s="339">
        <f t="shared" si="100"/>
        <v>0</v>
      </c>
      <c r="BP96" s="339">
        <f t="shared" si="100"/>
        <v>0</v>
      </c>
      <c r="BQ96" s="339">
        <f t="shared" ref="BQ96:CY96" si="101">BP103</f>
        <v>0</v>
      </c>
      <c r="BR96" s="339">
        <f t="shared" si="101"/>
        <v>0</v>
      </c>
      <c r="BS96" s="339">
        <f t="shared" si="101"/>
        <v>0</v>
      </c>
      <c r="BT96" s="339">
        <f t="shared" si="101"/>
        <v>0</v>
      </c>
      <c r="BU96" s="339">
        <f t="shared" si="101"/>
        <v>0</v>
      </c>
      <c r="BV96" s="339">
        <f t="shared" si="101"/>
        <v>0</v>
      </c>
      <c r="BW96" s="339">
        <f t="shared" si="101"/>
        <v>0</v>
      </c>
      <c r="BX96" s="339">
        <f t="shared" si="101"/>
        <v>0</v>
      </c>
      <c r="BY96" s="339">
        <f t="shared" si="101"/>
        <v>0</v>
      </c>
      <c r="BZ96" s="339">
        <f t="shared" si="101"/>
        <v>0</v>
      </c>
      <c r="CA96" s="339">
        <f t="shared" si="101"/>
        <v>0</v>
      </c>
      <c r="CB96" s="339">
        <f t="shared" si="101"/>
        <v>0</v>
      </c>
      <c r="CC96" s="339">
        <f t="shared" si="101"/>
        <v>0</v>
      </c>
      <c r="CD96" s="339">
        <f t="shared" si="101"/>
        <v>0</v>
      </c>
      <c r="CE96" s="339">
        <f t="shared" si="101"/>
        <v>0</v>
      </c>
      <c r="CF96" s="339">
        <f t="shared" si="101"/>
        <v>0</v>
      </c>
      <c r="CG96" s="339">
        <f t="shared" si="101"/>
        <v>0</v>
      </c>
      <c r="CH96" s="339">
        <f t="shared" si="101"/>
        <v>0</v>
      </c>
      <c r="CI96" s="339">
        <f t="shared" si="101"/>
        <v>0</v>
      </c>
      <c r="CJ96" s="339">
        <f t="shared" si="101"/>
        <v>0</v>
      </c>
      <c r="CK96" s="339">
        <f t="shared" si="101"/>
        <v>0</v>
      </c>
      <c r="CL96" s="339">
        <f t="shared" si="101"/>
        <v>0</v>
      </c>
      <c r="CM96" s="339">
        <f t="shared" si="101"/>
        <v>0</v>
      </c>
      <c r="CN96" s="339">
        <f t="shared" si="101"/>
        <v>0</v>
      </c>
      <c r="CO96" s="339">
        <f t="shared" si="101"/>
        <v>0</v>
      </c>
      <c r="CP96" s="339">
        <f t="shared" si="101"/>
        <v>0</v>
      </c>
      <c r="CQ96" s="339">
        <f t="shared" si="101"/>
        <v>0</v>
      </c>
      <c r="CR96" s="339">
        <f t="shared" si="101"/>
        <v>0</v>
      </c>
      <c r="CS96" s="339">
        <f t="shared" si="101"/>
        <v>0</v>
      </c>
      <c r="CT96" s="339">
        <f t="shared" si="101"/>
        <v>3137855.3166775308</v>
      </c>
      <c r="CU96" s="339">
        <f t="shared" si="101"/>
        <v>3007489.3666775306</v>
      </c>
      <c r="CV96" s="339">
        <f t="shared" si="101"/>
        <v>2841212.7166775307</v>
      </c>
      <c r="CW96" s="339">
        <f t="shared" si="101"/>
        <v>2659272.2466775305</v>
      </c>
      <c r="CX96" s="339">
        <f t="shared" si="101"/>
        <v>2498456.6566775306</v>
      </c>
      <c r="CY96" s="339">
        <f t="shared" si="101"/>
        <v>2335226.8912263378</v>
      </c>
    </row>
    <row r="97" spans="1:103" x14ac:dyDescent="0.2">
      <c r="A97" s="414"/>
      <c r="B97" s="415" t="s">
        <v>228</v>
      </c>
      <c r="C97" s="417"/>
      <c r="D97" s="341">
        <v>0</v>
      </c>
      <c r="E97" s="341">
        <v>0</v>
      </c>
      <c r="F97" s="341">
        <v>0</v>
      </c>
      <c r="G97" s="341">
        <v>0</v>
      </c>
      <c r="H97" s="341">
        <v>0</v>
      </c>
      <c r="I97" s="341">
        <v>0</v>
      </c>
      <c r="J97" s="341">
        <v>0</v>
      </c>
      <c r="K97" s="341">
        <v>0</v>
      </c>
      <c r="L97" s="341">
        <v>0</v>
      </c>
      <c r="M97" s="341">
        <v>0</v>
      </c>
      <c r="N97" s="341">
        <v>0</v>
      </c>
      <c r="O97" s="341">
        <v>0</v>
      </c>
      <c r="P97" s="341">
        <v>0</v>
      </c>
      <c r="Q97" s="341">
        <v>0</v>
      </c>
      <c r="R97" s="341">
        <v>0</v>
      </c>
      <c r="S97" s="341">
        <v>0</v>
      </c>
      <c r="T97" s="341">
        <v>0</v>
      </c>
      <c r="U97" s="341">
        <v>0</v>
      </c>
      <c r="V97" s="341">
        <v>0</v>
      </c>
      <c r="W97" s="341">
        <v>0</v>
      </c>
      <c r="X97" s="341">
        <v>0</v>
      </c>
      <c r="Y97" s="341">
        <v>0</v>
      </c>
      <c r="Z97" s="341">
        <v>0</v>
      </c>
      <c r="AA97" s="341">
        <v>0</v>
      </c>
      <c r="AB97" s="341">
        <v>0</v>
      </c>
      <c r="AC97" s="341">
        <v>0</v>
      </c>
      <c r="AD97" s="341">
        <v>0</v>
      </c>
      <c r="AE97" s="341">
        <v>0</v>
      </c>
      <c r="AF97" s="341">
        <v>0</v>
      </c>
      <c r="AG97" s="341">
        <v>0</v>
      </c>
      <c r="AH97" s="341">
        <v>0</v>
      </c>
      <c r="AI97" s="341">
        <v>0</v>
      </c>
      <c r="AJ97" s="341">
        <v>0</v>
      </c>
      <c r="AK97" s="341">
        <v>0</v>
      </c>
      <c r="AL97" s="341">
        <v>0</v>
      </c>
      <c r="AM97" s="341">
        <v>0</v>
      </c>
      <c r="AN97" s="341">
        <v>0</v>
      </c>
      <c r="AO97" s="341">
        <v>0</v>
      </c>
      <c r="AP97" s="341">
        <v>0</v>
      </c>
      <c r="AQ97" s="341">
        <v>0</v>
      </c>
      <c r="AR97" s="341">
        <v>0</v>
      </c>
      <c r="AS97" s="341">
        <v>0</v>
      </c>
      <c r="AT97" s="341">
        <v>0</v>
      </c>
      <c r="AU97" s="341">
        <v>0</v>
      </c>
      <c r="AV97" s="341">
        <v>0</v>
      </c>
      <c r="AW97" s="341">
        <v>0</v>
      </c>
      <c r="AX97" s="341">
        <v>0</v>
      </c>
      <c r="AY97" s="341">
        <v>0</v>
      </c>
      <c r="AZ97" s="341">
        <v>0</v>
      </c>
      <c r="BA97" s="341">
        <v>0</v>
      </c>
      <c r="BB97" s="341">
        <v>0</v>
      </c>
      <c r="BC97" s="341">
        <v>0</v>
      </c>
      <c r="BD97" s="341">
        <v>0</v>
      </c>
      <c r="BE97" s="341">
        <v>0</v>
      </c>
      <c r="BF97" s="341">
        <v>0</v>
      </c>
      <c r="BG97" s="341">
        <v>0</v>
      </c>
      <c r="BH97" s="341">
        <v>0</v>
      </c>
      <c r="BI97" s="341">
        <v>0</v>
      </c>
      <c r="BJ97" s="341">
        <v>0</v>
      </c>
      <c r="BK97" s="341">
        <v>0</v>
      </c>
      <c r="BL97" s="341">
        <v>0</v>
      </c>
      <c r="BM97" s="341">
        <v>0</v>
      </c>
      <c r="BN97" s="341">
        <v>0</v>
      </c>
      <c r="BO97" s="341">
        <v>0</v>
      </c>
      <c r="BP97" s="341">
        <v>0</v>
      </c>
      <c r="BQ97" s="341">
        <v>0</v>
      </c>
      <c r="BR97" s="341">
        <v>0</v>
      </c>
      <c r="BS97" s="341">
        <v>0</v>
      </c>
      <c r="BT97" s="341">
        <v>0</v>
      </c>
      <c r="BU97" s="341">
        <v>0</v>
      </c>
      <c r="BV97" s="341">
        <v>0</v>
      </c>
      <c r="BW97" s="341">
        <v>0</v>
      </c>
      <c r="BX97" s="341">
        <v>0</v>
      </c>
      <c r="BY97" s="341">
        <v>0</v>
      </c>
      <c r="BZ97" s="341">
        <v>0</v>
      </c>
      <c r="CA97" s="341">
        <v>0</v>
      </c>
      <c r="CB97" s="341">
        <v>0</v>
      </c>
      <c r="CC97" s="341">
        <v>0</v>
      </c>
      <c r="CD97" s="341">
        <v>0</v>
      </c>
      <c r="CE97" s="341">
        <v>0</v>
      </c>
      <c r="CF97" s="341">
        <v>0</v>
      </c>
      <c r="CG97" s="341">
        <v>0</v>
      </c>
      <c r="CH97" s="341">
        <v>0</v>
      </c>
      <c r="CI97" s="341">
        <v>0</v>
      </c>
      <c r="CJ97" s="341">
        <v>0</v>
      </c>
      <c r="CK97" s="341">
        <v>0</v>
      </c>
      <c r="CL97" s="341">
        <v>0</v>
      </c>
      <c r="CM97" s="341">
        <v>0</v>
      </c>
      <c r="CN97" s="341">
        <v>0</v>
      </c>
      <c r="CO97" s="341">
        <v>0</v>
      </c>
      <c r="CP97" s="341">
        <v>0</v>
      </c>
      <c r="CQ97" s="341">
        <v>0</v>
      </c>
      <c r="CR97" s="341">
        <v>0</v>
      </c>
      <c r="CS97" s="341">
        <v>0</v>
      </c>
      <c r="CT97" s="341">
        <v>0</v>
      </c>
      <c r="CU97" s="341">
        <v>0</v>
      </c>
      <c r="CV97" s="341">
        <v>0</v>
      </c>
      <c r="CW97" s="341">
        <v>0</v>
      </c>
      <c r="CX97" s="341"/>
      <c r="CY97" s="341"/>
    </row>
    <row r="98" spans="1:103" x14ac:dyDescent="0.2">
      <c r="A98" s="414"/>
      <c r="B98" s="415" t="s">
        <v>441</v>
      </c>
      <c r="C98" s="416"/>
      <c r="D98" s="341">
        <v>0</v>
      </c>
      <c r="E98" s="341">
        <v>0</v>
      </c>
      <c r="F98" s="341">
        <v>0</v>
      </c>
      <c r="G98" s="341">
        <v>0</v>
      </c>
      <c r="H98" s="341">
        <v>0</v>
      </c>
      <c r="I98" s="341">
        <v>0</v>
      </c>
      <c r="J98" s="341">
        <v>0</v>
      </c>
      <c r="K98" s="341">
        <v>0</v>
      </c>
      <c r="L98" s="341">
        <v>0</v>
      </c>
      <c r="M98" s="341">
        <v>0</v>
      </c>
      <c r="N98" s="341">
        <v>0</v>
      </c>
      <c r="O98" s="341">
        <v>0</v>
      </c>
      <c r="P98" s="341">
        <v>0</v>
      </c>
      <c r="Q98" s="341">
        <v>0</v>
      </c>
      <c r="R98" s="341">
        <v>0</v>
      </c>
      <c r="S98" s="341">
        <v>0</v>
      </c>
      <c r="T98" s="341">
        <v>0</v>
      </c>
      <c r="U98" s="341">
        <v>0</v>
      </c>
      <c r="V98" s="341">
        <v>0</v>
      </c>
      <c r="W98" s="341">
        <v>0</v>
      </c>
      <c r="X98" s="341">
        <v>0</v>
      </c>
      <c r="Y98" s="341">
        <v>0</v>
      </c>
      <c r="Z98" s="341">
        <v>0</v>
      </c>
      <c r="AA98" s="341">
        <v>0</v>
      </c>
      <c r="AB98" s="341">
        <v>0</v>
      </c>
      <c r="AC98" s="341">
        <v>0</v>
      </c>
      <c r="AD98" s="341">
        <v>0</v>
      </c>
      <c r="AE98" s="341">
        <v>0</v>
      </c>
      <c r="AF98" s="341">
        <v>0</v>
      </c>
      <c r="AG98" s="341">
        <v>0</v>
      </c>
      <c r="AH98" s="341">
        <v>0</v>
      </c>
      <c r="AI98" s="341">
        <v>0</v>
      </c>
      <c r="AJ98" s="341">
        <v>0</v>
      </c>
      <c r="AK98" s="341">
        <v>0</v>
      </c>
      <c r="AL98" s="341">
        <v>0</v>
      </c>
      <c r="AM98" s="341">
        <v>0</v>
      </c>
      <c r="AN98" s="341">
        <v>0</v>
      </c>
      <c r="AO98" s="341">
        <v>0</v>
      </c>
      <c r="AP98" s="341">
        <v>0</v>
      </c>
      <c r="AQ98" s="341">
        <v>0</v>
      </c>
      <c r="AR98" s="341">
        <v>0</v>
      </c>
      <c r="AS98" s="341">
        <v>0</v>
      </c>
      <c r="AT98" s="341">
        <v>0</v>
      </c>
      <c r="AU98" s="341">
        <v>0</v>
      </c>
      <c r="AV98" s="341">
        <v>0</v>
      </c>
      <c r="AW98" s="341">
        <v>0</v>
      </c>
      <c r="AX98" s="341">
        <v>0</v>
      </c>
      <c r="AY98" s="341">
        <v>0</v>
      </c>
      <c r="AZ98" s="341">
        <v>0</v>
      </c>
      <c r="BA98" s="341">
        <v>0</v>
      </c>
      <c r="BB98" s="341">
        <v>0</v>
      </c>
      <c r="BC98" s="341">
        <v>0</v>
      </c>
      <c r="BD98" s="341">
        <v>0</v>
      </c>
      <c r="BE98" s="341">
        <v>0</v>
      </c>
      <c r="BF98" s="341">
        <v>0</v>
      </c>
      <c r="BG98" s="341">
        <v>0</v>
      </c>
      <c r="BH98" s="341">
        <v>0</v>
      </c>
      <c r="BI98" s="341">
        <v>0</v>
      </c>
      <c r="BJ98" s="341">
        <v>0</v>
      </c>
      <c r="BK98" s="341">
        <v>0</v>
      </c>
      <c r="BL98" s="341">
        <v>0</v>
      </c>
      <c r="BM98" s="341">
        <v>0</v>
      </c>
      <c r="BN98" s="341">
        <v>0</v>
      </c>
      <c r="BO98" s="341">
        <v>0</v>
      </c>
      <c r="BP98" s="341">
        <v>0</v>
      </c>
      <c r="BQ98" s="341">
        <v>0</v>
      </c>
      <c r="BR98" s="341">
        <v>0</v>
      </c>
      <c r="BS98" s="341">
        <v>0</v>
      </c>
      <c r="BT98" s="341">
        <v>0</v>
      </c>
      <c r="BU98" s="341">
        <v>0</v>
      </c>
      <c r="BV98" s="341">
        <v>0</v>
      </c>
      <c r="BW98" s="341">
        <v>0</v>
      </c>
      <c r="BX98" s="341">
        <v>0</v>
      </c>
      <c r="BY98" s="341">
        <v>0</v>
      </c>
      <c r="BZ98" s="341">
        <v>0</v>
      </c>
      <c r="CA98" s="341">
        <v>0</v>
      </c>
      <c r="CB98" s="341">
        <v>0</v>
      </c>
      <c r="CC98" s="341">
        <v>0</v>
      </c>
      <c r="CD98" s="341">
        <v>0</v>
      </c>
      <c r="CE98" s="341">
        <v>0</v>
      </c>
      <c r="CF98" s="341">
        <v>0</v>
      </c>
      <c r="CG98" s="341">
        <v>0</v>
      </c>
      <c r="CH98" s="341">
        <v>0</v>
      </c>
      <c r="CI98" s="341">
        <v>0</v>
      </c>
      <c r="CJ98" s="341">
        <v>0</v>
      </c>
      <c r="CK98" s="341">
        <v>0</v>
      </c>
      <c r="CL98" s="341">
        <v>0</v>
      </c>
      <c r="CM98" s="341">
        <v>0</v>
      </c>
      <c r="CN98" s="341">
        <v>0</v>
      </c>
      <c r="CO98" s="341">
        <v>0</v>
      </c>
      <c r="CP98" s="341">
        <v>0</v>
      </c>
      <c r="CQ98" s="341">
        <v>0</v>
      </c>
      <c r="CR98" s="341">
        <v>0</v>
      </c>
      <c r="CS98" s="530">
        <f>'2019 GRC - SCH 40 Re-class'!$D$18</f>
        <v>3215737.1916225962</v>
      </c>
      <c r="CT98" s="341">
        <v>0</v>
      </c>
      <c r="CU98" s="341">
        <v>0</v>
      </c>
      <c r="CV98" s="341">
        <v>0</v>
      </c>
      <c r="CW98" s="341">
        <v>0</v>
      </c>
      <c r="CX98" s="341"/>
      <c r="CY98" s="341"/>
    </row>
    <row r="99" spans="1:103" x14ac:dyDescent="0.2">
      <c r="A99" s="414"/>
      <c r="B99" s="415" t="s">
        <v>444</v>
      </c>
      <c r="C99" s="416"/>
      <c r="D99" s="341">
        <v>0</v>
      </c>
      <c r="E99" s="341">
        <v>0</v>
      </c>
      <c r="F99" s="341">
        <v>0</v>
      </c>
      <c r="G99" s="341">
        <v>0</v>
      </c>
      <c r="H99" s="341">
        <v>0</v>
      </c>
      <c r="I99" s="341">
        <v>0</v>
      </c>
      <c r="J99" s="341">
        <v>0</v>
      </c>
      <c r="K99" s="341">
        <v>0</v>
      </c>
      <c r="L99" s="341">
        <v>0</v>
      </c>
      <c r="M99" s="341">
        <v>0</v>
      </c>
      <c r="N99" s="341">
        <v>0</v>
      </c>
      <c r="O99" s="341">
        <v>0</v>
      </c>
      <c r="P99" s="341">
        <v>0</v>
      </c>
      <c r="Q99" s="341">
        <v>0</v>
      </c>
      <c r="R99" s="341">
        <v>0</v>
      </c>
      <c r="S99" s="341">
        <v>0</v>
      </c>
      <c r="T99" s="341">
        <v>0</v>
      </c>
      <c r="U99" s="341">
        <v>0</v>
      </c>
      <c r="V99" s="341">
        <v>0</v>
      </c>
      <c r="W99" s="341">
        <v>0</v>
      </c>
      <c r="X99" s="341">
        <v>0</v>
      </c>
      <c r="Y99" s="341">
        <v>0</v>
      </c>
      <c r="Z99" s="341">
        <v>0</v>
      </c>
      <c r="AA99" s="341">
        <v>0</v>
      </c>
      <c r="AB99" s="341">
        <v>0</v>
      </c>
      <c r="AC99" s="341">
        <v>0</v>
      </c>
      <c r="AD99" s="341">
        <v>0</v>
      </c>
      <c r="AE99" s="341">
        <v>0</v>
      </c>
      <c r="AF99" s="341">
        <v>0</v>
      </c>
      <c r="AG99" s="341">
        <v>0</v>
      </c>
      <c r="AH99" s="341">
        <v>0</v>
      </c>
      <c r="AI99" s="341">
        <v>0</v>
      </c>
      <c r="AJ99" s="341">
        <v>0</v>
      </c>
      <c r="AK99" s="341">
        <v>0</v>
      </c>
      <c r="AL99" s="341">
        <v>0</v>
      </c>
      <c r="AM99" s="341">
        <v>0</v>
      </c>
      <c r="AN99" s="341">
        <v>0</v>
      </c>
      <c r="AO99" s="341">
        <v>0</v>
      </c>
      <c r="AP99" s="341">
        <v>0</v>
      </c>
      <c r="AQ99" s="341">
        <v>0</v>
      </c>
      <c r="AR99" s="341">
        <v>0</v>
      </c>
      <c r="AS99" s="341">
        <v>0</v>
      </c>
      <c r="AT99" s="341">
        <v>0</v>
      </c>
      <c r="AU99" s="341">
        <v>0</v>
      </c>
      <c r="AV99" s="341">
        <v>0</v>
      </c>
      <c r="AW99" s="341">
        <v>0</v>
      </c>
      <c r="AX99" s="341">
        <v>0</v>
      </c>
      <c r="AY99" s="341">
        <v>0</v>
      </c>
      <c r="AZ99" s="341">
        <v>0</v>
      </c>
      <c r="BA99" s="341">
        <v>0</v>
      </c>
      <c r="BB99" s="341">
        <v>0</v>
      </c>
      <c r="BC99" s="341">
        <v>0</v>
      </c>
      <c r="BD99" s="341">
        <v>0</v>
      </c>
      <c r="BE99" s="341">
        <v>0</v>
      </c>
      <c r="BF99" s="341">
        <v>0</v>
      </c>
      <c r="BG99" s="341">
        <v>0</v>
      </c>
      <c r="BH99" s="341">
        <v>0</v>
      </c>
      <c r="BI99" s="341">
        <v>0</v>
      </c>
      <c r="BJ99" s="341">
        <v>0</v>
      </c>
      <c r="BK99" s="341">
        <v>0</v>
      </c>
      <c r="BL99" s="341">
        <v>0</v>
      </c>
      <c r="BM99" s="341">
        <v>0</v>
      </c>
      <c r="BN99" s="341">
        <v>0</v>
      </c>
      <c r="BO99" s="341">
        <v>0</v>
      </c>
      <c r="BP99" s="341">
        <v>0</v>
      </c>
      <c r="BQ99" s="341">
        <v>0</v>
      </c>
      <c r="BR99" s="341">
        <v>0</v>
      </c>
      <c r="BS99" s="341">
        <v>0</v>
      </c>
      <c r="BT99" s="341">
        <v>0</v>
      </c>
      <c r="BU99" s="341">
        <v>0</v>
      </c>
      <c r="BV99" s="341">
        <v>0</v>
      </c>
      <c r="BW99" s="341">
        <v>0</v>
      </c>
      <c r="BX99" s="341">
        <v>0</v>
      </c>
      <c r="BY99" s="341">
        <v>0</v>
      </c>
      <c r="BZ99" s="341">
        <v>0</v>
      </c>
      <c r="CA99" s="341">
        <v>0</v>
      </c>
      <c r="CB99" s="341">
        <v>0</v>
      </c>
      <c r="CC99" s="341">
        <v>0</v>
      </c>
      <c r="CD99" s="341">
        <v>0</v>
      </c>
      <c r="CE99" s="341">
        <v>0</v>
      </c>
      <c r="CF99" s="341">
        <v>0</v>
      </c>
      <c r="CG99" s="341">
        <v>0</v>
      </c>
      <c r="CH99" s="341">
        <v>0</v>
      </c>
      <c r="CI99" s="341">
        <v>0</v>
      </c>
      <c r="CJ99" s="341">
        <v>0</v>
      </c>
      <c r="CK99" s="341">
        <v>0</v>
      </c>
      <c r="CL99" s="341">
        <v>0</v>
      </c>
      <c r="CM99" s="341">
        <v>0</v>
      </c>
      <c r="CN99" s="341">
        <v>0</v>
      </c>
      <c r="CO99" s="341">
        <v>0</v>
      </c>
      <c r="CP99" s="341">
        <v>0</v>
      </c>
      <c r="CQ99" s="341">
        <v>0</v>
      </c>
      <c r="CR99" s="341">
        <v>0</v>
      </c>
      <c r="CS99" s="503">
        <f>'2019 GRC - SCH 40 Re-class'!$D$21</f>
        <v>1844.9350549345927</v>
      </c>
      <c r="CT99" s="341">
        <v>0</v>
      </c>
      <c r="CU99" s="341">
        <v>0</v>
      </c>
      <c r="CV99" s="341">
        <v>0</v>
      </c>
      <c r="CW99" s="341">
        <v>0</v>
      </c>
      <c r="CX99" s="341"/>
      <c r="CY99" s="341"/>
    </row>
    <row r="100" spans="1:103" x14ac:dyDescent="0.2">
      <c r="A100" s="414"/>
      <c r="B100" s="415" t="s">
        <v>347</v>
      </c>
      <c r="C100" s="416"/>
      <c r="D100" s="341">
        <v>0</v>
      </c>
      <c r="E100" s="341">
        <v>0</v>
      </c>
      <c r="F100" s="341">
        <v>0</v>
      </c>
      <c r="G100" s="341">
        <v>0</v>
      </c>
      <c r="H100" s="341">
        <v>0</v>
      </c>
      <c r="I100" s="341">
        <v>0</v>
      </c>
      <c r="J100" s="341">
        <v>0</v>
      </c>
      <c r="K100" s="341">
        <v>0</v>
      </c>
      <c r="L100" s="341">
        <v>0</v>
      </c>
      <c r="M100" s="341">
        <v>0</v>
      </c>
      <c r="N100" s="341">
        <v>0</v>
      </c>
      <c r="O100" s="341">
        <v>0</v>
      </c>
      <c r="P100" s="341">
        <v>0</v>
      </c>
      <c r="Q100" s="341">
        <v>0</v>
      </c>
      <c r="R100" s="341">
        <v>0</v>
      </c>
      <c r="S100" s="341">
        <v>0</v>
      </c>
      <c r="T100" s="341">
        <v>0</v>
      </c>
      <c r="U100" s="341">
        <v>0</v>
      </c>
      <c r="V100" s="341">
        <v>0</v>
      </c>
      <c r="W100" s="341">
        <v>0</v>
      </c>
      <c r="X100" s="341">
        <v>0</v>
      </c>
      <c r="Y100" s="341">
        <v>0</v>
      </c>
      <c r="Z100" s="341">
        <v>0</v>
      </c>
      <c r="AA100" s="341">
        <v>0</v>
      </c>
      <c r="AB100" s="341">
        <v>0</v>
      </c>
      <c r="AC100" s="341">
        <v>0</v>
      </c>
      <c r="AD100" s="341">
        <v>0</v>
      </c>
      <c r="AE100" s="341">
        <v>0</v>
      </c>
      <c r="AF100" s="341">
        <v>0</v>
      </c>
      <c r="AG100" s="341">
        <v>0</v>
      </c>
      <c r="AH100" s="341">
        <v>0</v>
      </c>
      <c r="AI100" s="341">
        <v>0</v>
      </c>
      <c r="AJ100" s="341">
        <v>0</v>
      </c>
      <c r="AK100" s="341">
        <v>0</v>
      </c>
      <c r="AL100" s="341">
        <v>0</v>
      </c>
      <c r="AM100" s="341">
        <v>0</v>
      </c>
      <c r="AN100" s="341">
        <v>0</v>
      </c>
      <c r="AO100" s="341">
        <v>0</v>
      </c>
      <c r="AP100" s="341">
        <v>0</v>
      </c>
      <c r="AQ100" s="341">
        <v>0</v>
      </c>
      <c r="AR100" s="341">
        <v>0</v>
      </c>
      <c r="AS100" s="341">
        <v>0</v>
      </c>
      <c r="AT100" s="341">
        <v>0</v>
      </c>
      <c r="AU100" s="341">
        <v>0</v>
      </c>
      <c r="AV100" s="341">
        <v>0</v>
      </c>
      <c r="AW100" s="341">
        <v>0</v>
      </c>
      <c r="AX100" s="341">
        <v>0</v>
      </c>
      <c r="AY100" s="341">
        <v>0</v>
      </c>
      <c r="AZ100" s="341">
        <v>0</v>
      </c>
      <c r="BA100" s="341">
        <v>0</v>
      </c>
      <c r="BB100" s="341">
        <v>0</v>
      </c>
      <c r="BC100" s="341">
        <v>0</v>
      </c>
      <c r="BD100" s="341">
        <v>0</v>
      </c>
      <c r="BE100" s="341">
        <v>0</v>
      </c>
      <c r="BF100" s="341">
        <v>0</v>
      </c>
      <c r="BG100" s="341">
        <v>0</v>
      </c>
      <c r="BH100" s="341">
        <v>0</v>
      </c>
      <c r="BI100" s="341">
        <v>0</v>
      </c>
      <c r="BJ100" s="341">
        <v>0</v>
      </c>
      <c r="BK100" s="341">
        <v>0</v>
      </c>
      <c r="BL100" s="341">
        <v>0</v>
      </c>
      <c r="BM100" s="341">
        <v>0</v>
      </c>
      <c r="BN100" s="341">
        <v>0</v>
      </c>
      <c r="BO100" s="341">
        <v>0</v>
      </c>
      <c r="BP100" s="341">
        <v>0</v>
      </c>
      <c r="BQ100" s="341">
        <v>0</v>
      </c>
      <c r="BR100" s="341">
        <v>0</v>
      </c>
      <c r="BS100" s="341">
        <v>0</v>
      </c>
      <c r="BT100" s="341">
        <v>0</v>
      </c>
      <c r="BU100" s="341">
        <v>0</v>
      </c>
      <c r="BV100" s="341">
        <v>0</v>
      </c>
      <c r="BW100" s="341">
        <v>0</v>
      </c>
      <c r="BX100" s="341">
        <v>0</v>
      </c>
      <c r="BY100" s="341">
        <v>0</v>
      </c>
      <c r="BZ100" s="341">
        <v>0</v>
      </c>
      <c r="CA100" s="341">
        <v>0</v>
      </c>
      <c r="CB100" s="341">
        <v>0</v>
      </c>
      <c r="CC100" s="341">
        <v>0</v>
      </c>
      <c r="CD100" s="341">
        <v>0</v>
      </c>
      <c r="CE100" s="341">
        <v>0</v>
      </c>
      <c r="CF100" s="341">
        <v>0</v>
      </c>
      <c r="CG100" s="341">
        <v>0</v>
      </c>
      <c r="CH100" s="341">
        <v>0</v>
      </c>
      <c r="CI100" s="341">
        <v>0</v>
      </c>
      <c r="CJ100" s="341">
        <v>0</v>
      </c>
      <c r="CK100" s="341">
        <v>0</v>
      </c>
      <c r="CL100" s="341">
        <v>0</v>
      </c>
      <c r="CM100" s="341">
        <v>0</v>
      </c>
      <c r="CN100" s="341">
        <v>0</v>
      </c>
      <c r="CO100" s="341">
        <v>0</v>
      </c>
      <c r="CP100" s="341">
        <v>0</v>
      </c>
      <c r="CQ100" s="341">
        <v>0</v>
      </c>
      <c r="CR100" s="341">
        <v>0</v>
      </c>
      <c r="CS100" s="341">
        <v>0</v>
      </c>
      <c r="CT100" s="341">
        <v>0</v>
      </c>
      <c r="CU100" s="341">
        <v>0</v>
      </c>
      <c r="CV100" s="341">
        <v>0</v>
      </c>
      <c r="CW100" s="341">
        <v>0</v>
      </c>
      <c r="CX100" s="341"/>
      <c r="CY100" s="341"/>
    </row>
    <row r="101" spans="1:103" x14ac:dyDescent="0.2">
      <c r="A101" s="414"/>
      <c r="B101" s="415" t="s">
        <v>229</v>
      </c>
      <c r="C101" s="414"/>
      <c r="D101" s="341">
        <v>0</v>
      </c>
      <c r="E101" s="341">
        <v>0</v>
      </c>
      <c r="F101" s="341">
        <v>0</v>
      </c>
      <c r="G101" s="341">
        <v>0</v>
      </c>
      <c r="H101" s="341">
        <v>0</v>
      </c>
      <c r="I101" s="341">
        <v>0</v>
      </c>
      <c r="J101" s="341">
        <v>0</v>
      </c>
      <c r="K101" s="341">
        <v>0</v>
      </c>
      <c r="L101" s="341">
        <v>0</v>
      </c>
      <c r="M101" s="341">
        <v>0</v>
      </c>
      <c r="N101" s="341">
        <v>0</v>
      </c>
      <c r="O101" s="341">
        <v>0</v>
      </c>
      <c r="P101" s="341">
        <v>0</v>
      </c>
      <c r="Q101" s="341">
        <v>0</v>
      </c>
      <c r="R101" s="341">
        <v>0</v>
      </c>
      <c r="S101" s="341">
        <v>0</v>
      </c>
      <c r="T101" s="341">
        <v>0</v>
      </c>
      <c r="U101" s="341">
        <v>0</v>
      </c>
      <c r="V101" s="341">
        <v>0</v>
      </c>
      <c r="W101" s="341">
        <v>0</v>
      </c>
      <c r="X101" s="341">
        <v>0</v>
      </c>
      <c r="Y101" s="341">
        <v>0</v>
      </c>
      <c r="Z101" s="341">
        <v>0</v>
      </c>
      <c r="AA101" s="341">
        <v>0</v>
      </c>
      <c r="AB101" s="341">
        <v>0</v>
      </c>
      <c r="AC101" s="341">
        <v>0</v>
      </c>
      <c r="AD101" s="341">
        <v>0</v>
      </c>
      <c r="AE101" s="341">
        <v>0</v>
      </c>
      <c r="AF101" s="341">
        <v>0</v>
      </c>
      <c r="AG101" s="341">
        <v>0</v>
      </c>
      <c r="AH101" s="341">
        <v>0</v>
      </c>
      <c r="AI101" s="341">
        <v>0</v>
      </c>
      <c r="AJ101" s="341">
        <v>0</v>
      </c>
      <c r="AK101" s="341">
        <v>0</v>
      </c>
      <c r="AL101" s="341">
        <v>0</v>
      </c>
      <c r="AM101" s="341">
        <v>0</v>
      </c>
      <c r="AN101" s="341">
        <v>0</v>
      </c>
      <c r="AO101" s="341">
        <v>0</v>
      </c>
      <c r="AP101" s="341">
        <v>0</v>
      </c>
      <c r="AQ101" s="341">
        <v>0</v>
      </c>
      <c r="AR101" s="341">
        <v>0</v>
      </c>
      <c r="AS101" s="341">
        <v>0</v>
      </c>
      <c r="AT101" s="341">
        <v>0</v>
      </c>
      <c r="AU101" s="341">
        <v>0</v>
      </c>
      <c r="AV101" s="341">
        <v>0</v>
      </c>
      <c r="AW101" s="341">
        <v>0</v>
      </c>
      <c r="AX101" s="341">
        <v>0</v>
      </c>
      <c r="AY101" s="341">
        <v>0</v>
      </c>
      <c r="AZ101" s="341">
        <v>0</v>
      </c>
      <c r="BA101" s="341">
        <v>0</v>
      </c>
      <c r="BB101" s="341">
        <v>0</v>
      </c>
      <c r="BC101" s="341">
        <v>0</v>
      </c>
      <c r="BD101" s="341">
        <v>0</v>
      </c>
      <c r="BE101" s="341">
        <v>0</v>
      </c>
      <c r="BF101" s="341">
        <v>0</v>
      </c>
      <c r="BG101" s="341">
        <v>0</v>
      </c>
      <c r="BH101" s="341">
        <v>0</v>
      </c>
      <c r="BI101" s="341">
        <v>0</v>
      </c>
      <c r="BJ101" s="341">
        <v>0</v>
      </c>
      <c r="BK101" s="341">
        <v>0</v>
      </c>
      <c r="BL101" s="341">
        <v>0</v>
      </c>
      <c r="BM101" s="341">
        <v>0</v>
      </c>
      <c r="BN101" s="341">
        <v>0</v>
      </c>
      <c r="BO101" s="341">
        <v>0</v>
      </c>
      <c r="BP101" s="341">
        <v>0</v>
      </c>
      <c r="BQ101" s="341">
        <v>0</v>
      </c>
      <c r="BR101" s="341">
        <v>0</v>
      </c>
      <c r="BS101" s="341">
        <v>0</v>
      </c>
      <c r="BT101" s="341">
        <v>0</v>
      </c>
      <c r="BU101" s="341">
        <v>0</v>
      </c>
      <c r="BV101" s="341">
        <v>0</v>
      </c>
      <c r="BW101" s="341">
        <v>0</v>
      </c>
      <c r="BX101" s="341">
        <v>0</v>
      </c>
      <c r="BY101" s="341">
        <v>0</v>
      </c>
      <c r="BZ101" s="341">
        <v>0</v>
      </c>
      <c r="CA101" s="341">
        <v>0</v>
      </c>
      <c r="CB101" s="341">
        <v>0</v>
      </c>
      <c r="CC101" s="341">
        <v>0</v>
      </c>
      <c r="CD101" s="341">
        <v>0</v>
      </c>
      <c r="CE101" s="341">
        <v>0</v>
      </c>
      <c r="CF101" s="341">
        <v>0</v>
      </c>
      <c r="CG101" s="341">
        <v>0</v>
      </c>
      <c r="CH101" s="341">
        <v>0</v>
      </c>
      <c r="CI101" s="341">
        <v>0</v>
      </c>
      <c r="CJ101" s="92">
        <f>-'Schedule 8&amp;24'!C50</f>
        <v>0</v>
      </c>
      <c r="CK101" s="92">
        <f>-'Schedule 8&amp;24'!D50</f>
        <v>0</v>
      </c>
      <c r="CL101" s="92">
        <f>-'Schedule 8&amp;24'!E50</f>
        <v>0</v>
      </c>
      <c r="CM101" s="92">
        <f>-'Schedule 8&amp;24'!F50</f>
        <v>0</v>
      </c>
      <c r="CN101" s="92">
        <f>-'Schedule 8&amp;24'!G50</f>
        <v>0</v>
      </c>
      <c r="CO101" s="92">
        <f>-'Schedule 8&amp;24'!H50</f>
        <v>0</v>
      </c>
      <c r="CP101" s="92">
        <f>-'Schedule 8&amp;24'!I50</f>
        <v>0</v>
      </c>
      <c r="CQ101" s="92">
        <f>-'Schedule 8&amp;24'!J50</f>
        <v>0</v>
      </c>
      <c r="CR101" s="92">
        <f>-'Schedule 8&amp;24'!K50</f>
        <v>0</v>
      </c>
      <c r="CS101" s="92">
        <f>-('Schedule 8&amp;24'!L50+'Schedule 8&amp;24'!M50)</f>
        <v>-79726.81</v>
      </c>
      <c r="CT101" s="92">
        <f>-'Schedule 8&amp;24'!N50</f>
        <v>-130365.95</v>
      </c>
      <c r="CU101" s="92">
        <f>-('Schedule 8&amp;24'!O50+'Schedule 8&amp;24'!P50)</f>
        <v>-166276.65</v>
      </c>
      <c r="CV101" s="92">
        <f>-'Schedule 8&amp;24'!Q50</f>
        <v>-181940.47</v>
      </c>
      <c r="CW101" s="92">
        <f>-'Schedule 8&amp;24'!R50</f>
        <v>-160815.59</v>
      </c>
      <c r="CX101" s="92">
        <f>-'Amort Estimate'!D63</f>
        <v>-163229.76545119306</v>
      </c>
      <c r="CY101" s="92">
        <f>-'Amort Estimate'!E63</f>
        <v>-149831.389630285</v>
      </c>
    </row>
    <row r="102" spans="1:103" x14ac:dyDescent="0.2">
      <c r="A102" s="414"/>
      <c r="B102" s="414" t="s">
        <v>230</v>
      </c>
      <c r="C102" s="414"/>
      <c r="D102" s="93">
        <f t="shared" ref="D102:AI102" si="102">SUM(D97:D101)</f>
        <v>0</v>
      </c>
      <c r="E102" s="93">
        <f t="shared" si="102"/>
        <v>0</v>
      </c>
      <c r="F102" s="93">
        <f t="shared" si="102"/>
        <v>0</v>
      </c>
      <c r="G102" s="93">
        <f t="shared" si="102"/>
        <v>0</v>
      </c>
      <c r="H102" s="93">
        <f t="shared" si="102"/>
        <v>0</v>
      </c>
      <c r="I102" s="93">
        <f t="shared" si="102"/>
        <v>0</v>
      </c>
      <c r="J102" s="93">
        <f t="shared" si="102"/>
        <v>0</v>
      </c>
      <c r="K102" s="93">
        <f t="shared" si="102"/>
        <v>0</v>
      </c>
      <c r="L102" s="93">
        <f t="shared" si="102"/>
        <v>0</v>
      </c>
      <c r="M102" s="93">
        <f t="shared" si="102"/>
        <v>0</v>
      </c>
      <c r="N102" s="93">
        <f t="shared" si="102"/>
        <v>0</v>
      </c>
      <c r="O102" s="93">
        <f t="shared" si="102"/>
        <v>0</v>
      </c>
      <c r="P102" s="93">
        <f t="shared" si="102"/>
        <v>0</v>
      </c>
      <c r="Q102" s="93">
        <f t="shared" si="102"/>
        <v>0</v>
      </c>
      <c r="R102" s="93">
        <f t="shared" si="102"/>
        <v>0</v>
      </c>
      <c r="S102" s="93">
        <f t="shared" si="102"/>
        <v>0</v>
      </c>
      <c r="T102" s="93">
        <f t="shared" si="102"/>
        <v>0</v>
      </c>
      <c r="U102" s="93">
        <f t="shared" si="102"/>
        <v>0</v>
      </c>
      <c r="V102" s="93">
        <f t="shared" si="102"/>
        <v>0</v>
      </c>
      <c r="W102" s="93">
        <f t="shared" si="102"/>
        <v>0</v>
      </c>
      <c r="X102" s="93">
        <f t="shared" si="102"/>
        <v>0</v>
      </c>
      <c r="Y102" s="93">
        <f t="shared" si="102"/>
        <v>0</v>
      </c>
      <c r="Z102" s="93">
        <f t="shared" si="102"/>
        <v>0</v>
      </c>
      <c r="AA102" s="93">
        <f t="shared" si="102"/>
        <v>0</v>
      </c>
      <c r="AB102" s="93">
        <f t="shared" si="102"/>
        <v>0</v>
      </c>
      <c r="AC102" s="93">
        <f t="shared" si="102"/>
        <v>0</v>
      </c>
      <c r="AD102" s="93">
        <f t="shared" si="102"/>
        <v>0</v>
      </c>
      <c r="AE102" s="93">
        <f t="shared" si="102"/>
        <v>0</v>
      </c>
      <c r="AF102" s="93">
        <f t="shared" si="102"/>
        <v>0</v>
      </c>
      <c r="AG102" s="93">
        <f t="shared" si="102"/>
        <v>0</v>
      </c>
      <c r="AH102" s="93">
        <f t="shared" si="102"/>
        <v>0</v>
      </c>
      <c r="AI102" s="93">
        <f t="shared" si="102"/>
        <v>0</v>
      </c>
      <c r="AJ102" s="93">
        <f t="shared" ref="AJ102:BO102" si="103">SUM(AJ97:AJ101)</f>
        <v>0</v>
      </c>
      <c r="AK102" s="93">
        <f t="shared" si="103"/>
        <v>0</v>
      </c>
      <c r="AL102" s="93">
        <f t="shared" si="103"/>
        <v>0</v>
      </c>
      <c r="AM102" s="93">
        <f t="shared" si="103"/>
        <v>0</v>
      </c>
      <c r="AN102" s="93">
        <f t="shared" si="103"/>
        <v>0</v>
      </c>
      <c r="AO102" s="93">
        <f t="shared" si="103"/>
        <v>0</v>
      </c>
      <c r="AP102" s="93">
        <f t="shared" si="103"/>
        <v>0</v>
      </c>
      <c r="AQ102" s="93">
        <f t="shared" si="103"/>
        <v>0</v>
      </c>
      <c r="AR102" s="93">
        <f t="shared" si="103"/>
        <v>0</v>
      </c>
      <c r="AS102" s="93">
        <f t="shared" si="103"/>
        <v>0</v>
      </c>
      <c r="AT102" s="93">
        <f t="shared" si="103"/>
        <v>0</v>
      </c>
      <c r="AU102" s="93">
        <f t="shared" si="103"/>
        <v>0</v>
      </c>
      <c r="AV102" s="93">
        <f t="shared" si="103"/>
        <v>0</v>
      </c>
      <c r="AW102" s="93">
        <f t="shared" si="103"/>
        <v>0</v>
      </c>
      <c r="AX102" s="93">
        <f t="shared" si="103"/>
        <v>0</v>
      </c>
      <c r="AY102" s="93">
        <f t="shared" si="103"/>
        <v>0</v>
      </c>
      <c r="AZ102" s="93">
        <f t="shared" si="103"/>
        <v>0</v>
      </c>
      <c r="BA102" s="93">
        <f t="shared" si="103"/>
        <v>0</v>
      </c>
      <c r="BB102" s="93">
        <f t="shared" si="103"/>
        <v>0</v>
      </c>
      <c r="BC102" s="93">
        <f t="shared" si="103"/>
        <v>0</v>
      </c>
      <c r="BD102" s="93">
        <f t="shared" si="103"/>
        <v>0</v>
      </c>
      <c r="BE102" s="93">
        <f t="shared" si="103"/>
        <v>0</v>
      </c>
      <c r="BF102" s="93">
        <f t="shared" si="103"/>
        <v>0</v>
      </c>
      <c r="BG102" s="93">
        <f t="shared" si="103"/>
        <v>0</v>
      </c>
      <c r="BH102" s="93">
        <f t="shared" si="103"/>
        <v>0</v>
      </c>
      <c r="BI102" s="93">
        <f t="shared" si="103"/>
        <v>0</v>
      </c>
      <c r="BJ102" s="93">
        <f t="shared" si="103"/>
        <v>0</v>
      </c>
      <c r="BK102" s="93">
        <f t="shared" si="103"/>
        <v>0</v>
      </c>
      <c r="BL102" s="93">
        <f t="shared" si="103"/>
        <v>0</v>
      </c>
      <c r="BM102" s="93">
        <f t="shared" si="103"/>
        <v>0</v>
      </c>
      <c r="BN102" s="93">
        <f t="shared" si="103"/>
        <v>0</v>
      </c>
      <c r="BO102" s="93">
        <f t="shared" si="103"/>
        <v>0</v>
      </c>
      <c r="BP102" s="93">
        <f t="shared" ref="BP102:CU102" si="104">SUM(BP97:BP101)</f>
        <v>0</v>
      </c>
      <c r="BQ102" s="93">
        <f t="shared" si="104"/>
        <v>0</v>
      </c>
      <c r="BR102" s="93">
        <f t="shared" si="104"/>
        <v>0</v>
      </c>
      <c r="BS102" s="93">
        <f t="shared" si="104"/>
        <v>0</v>
      </c>
      <c r="BT102" s="93">
        <f t="shared" si="104"/>
        <v>0</v>
      </c>
      <c r="BU102" s="93">
        <f t="shared" si="104"/>
        <v>0</v>
      </c>
      <c r="BV102" s="93">
        <f t="shared" si="104"/>
        <v>0</v>
      </c>
      <c r="BW102" s="93">
        <f t="shared" si="104"/>
        <v>0</v>
      </c>
      <c r="BX102" s="93">
        <f t="shared" si="104"/>
        <v>0</v>
      </c>
      <c r="BY102" s="93">
        <f t="shared" si="104"/>
        <v>0</v>
      </c>
      <c r="BZ102" s="93">
        <f t="shared" si="104"/>
        <v>0</v>
      </c>
      <c r="CA102" s="93">
        <f t="shared" si="104"/>
        <v>0</v>
      </c>
      <c r="CB102" s="93">
        <f t="shared" si="104"/>
        <v>0</v>
      </c>
      <c r="CC102" s="93">
        <f t="shared" si="104"/>
        <v>0</v>
      </c>
      <c r="CD102" s="93">
        <f t="shared" si="104"/>
        <v>0</v>
      </c>
      <c r="CE102" s="93">
        <f t="shared" si="104"/>
        <v>0</v>
      </c>
      <c r="CF102" s="93">
        <f t="shared" si="104"/>
        <v>0</v>
      </c>
      <c r="CG102" s="93">
        <f t="shared" si="104"/>
        <v>0</v>
      </c>
      <c r="CH102" s="93">
        <f t="shared" si="104"/>
        <v>0</v>
      </c>
      <c r="CI102" s="93">
        <f t="shared" si="104"/>
        <v>0</v>
      </c>
      <c r="CJ102" s="93">
        <f t="shared" si="104"/>
        <v>0</v>
      </c>
      <c r="CK102" s="93">
        <f t="shared" si="104"/>
        <v>0</v>
      </c>
      <c r="CL102" s="93">
        <f t="shared" si="104"/>
        <v>0</v>
      </c>
      <c r="CM102" s="93">
        <f t="shared" si="104"/>
        <v>0</v>
      </c>
      <c r="CN102" s="93">
        <f t="shared" si="104"/>
        <v>0</v>
      </c>
      <c r="CO102" s="93">
        <f t="shared" si="104"/>
        <v>0</v>
      </c>
      <c r="CP102" s="93">
        <f t="shared" si="104"/>
        <v>0</v>
      </c>
      <c r="CQ102" s="93">
        <f t="shared" si="104"/>
        <v>0</v>
      </c>
      <c r="CR102" s="93">
        <f t="shared" si="104"/>
        <v>0</v>
      </c>
      <c r="CS102" s="93">
        <f t="shared" si="104"/>
        <v>3137855.3166775308</v>
      </c>
      <c r="CT102" s="93">
        <f t="shared" si="104"/>
        <v>-130365.95</v>
      </c>
      <c r="CU102" s="93">
        <f t="shared" si="104"/>
        <v>-166276.65</v>
      </c>
      <c r="CV102" s="93">
        <f t="shared" ref="CV102:CY102" si="105">SUM(CV97:CV101)</f>
        <v>-181940.47</v>
      </c>
      <c r="CW102" s="93">
        <f t="shared" si="105"/>
        <v>-160815.59</v>
      </c>
      <c r="CX102" s="93">
        <f t="shared" si="105"/>
        <v>-163229.76545119306</v>
      </c>
      <c r="CY102" s="93">
        <f t="shared" si="105"/>
        <v>-149831.389630285</v>
      </c>
    </row>
    <row r="103" spans="1:103" x14ac:dyDescent="0.2">
      <c r="A103" s="414"/>
      <c r="B103" s="414" t="s">
        <v>231</v>
      </c>
      <c r="C103" s="414"/>
      <c r="D103" s="339">
        <f t="shared" ref="D103:AI103" si="106">D96+D102</f>
        <v>0</v>
      </c>
      <c r="E103" s="339">
        <f t="shared" si="106"/>
        <v>0</v>
      </c>
      <c r="F103" s="339">
        <f t="shared" si="106"/>
        <v>0</v>
      </c>
      <c r="G103" s="339">
        <f t="shared" si="106"/>
        <v>0</v>
      </c>
      <c r="H103" s="339">
        <f t="shared" si="106"/>
        <v>0</v>
      </c>
      <c r="I103" s="339">
        <f t="shared" si="106"/>
        <v>0</v>
      </c>
      <c r="J103" s="339">
        <f t="shared" si="106"/>
        <v>0</v>
      </c>
      <c r="K103" s="339">
        <f t="shared" si="106"/>
        <v>0</v>
      </c>
      <c r="L103" s="339">
        <f t="shared" si="106"/>
        <v>0</v>
      </c>
      <c r="M103" s="339">
        <f t="shared" si="106"/>
        <v>0</v>
      </c>
      <c r="N103" s="339">
        <f t="shared" si="106"/>
        <v>0</v>
      </c>
      <c r="O103" s="339">
        <f t="shared" si="106"/>
        <v>0</v>
      </c>
      <c r="P103" s="339">
        <f t="shared" si="106"/>
        <v>0</v>
      </c>
      <c r="Q103" s="339">
        <f t="shared" si="106"/>
        <v>0</v>
      </c>
      <c r="R103" s="339">
        <f t="shared" si="106"/>
        <v>0</v>
      </c>
      <c r="S103" s="339">
        <f t="shared" si="106"/>
        <v>0</v>
      </c>
      <c r="T103" s="339">
        <f t="shared" si="106"/>
        <v>0</v>
      </c>
      <c r="U103" s="339">
        <f t="shared" si="106"/>
        <v>0</v>
      </c>
      <c r="V103" s="339">
        <f t="shared" si="106"/>
        <v>0</v>
      </c>
      <c r="W103" s="339">
        <f t="shared" si="106"/>
        <v>0</v>
      </c>
      <c r="X103" s="339">
        <f t="shared" si="106"/>
        <v>0</v>
      </c>
      <c r="Y103" s="339">
        <f t="shared" si="106"/>
        <v>0</v>
      </c>
      <c r="Z103" s="339">
        <f t="shared" si="106"/>
        <v>0</v>
      </c>
      <c r="AA103" s="339">
        <f t="shared" si="106"/>
        <v>0</v>
      </c>
      <c r="AB103" s="339">
        <f t="shared" si="106"/>
        <v>0</v>
      </c>
      <c r="AC103" s="339">
        <f t="shared" si="106"/>
        <v>0</v>
      </c>
      <c r="AD103" s="339">
        <f t="shared" si="106"/>
        <v>0</v>
      </c>
      <c r="AE103" s="339">
        <f t="shared" si="106"/>
        <v>0</v>
      </c>
      <c r="AF103" s="339">
        <f t="shared" si="106"/>
        <v>0</v>
      </c>
      <c r="AG103" s="339">
        <f t="shared" si="106"/>
        <v>0</v>
      </c>
      <c r="AH103" s="339">
        <f t="shared" si="106"/>
        <v>0</v>
      </c>
      <c r="AI103" s="339">
        <f t="shared" si="106"/>
        <v>0</v>
      </c>
      <c r="AJ103" s="339">
        <f t="shared" ref="AJ103:BO103" si="107">AJ96+AJ102</f>
        <v>0</v>
      </c>
      <c r="AK103" s="339">
        <f t="shared" si="107"/>
        <v>0</v>
      </c>
      <c r="AL103" s="339">
        <f t="shared" si="107"/>
        <v>0</v>
      </c>
      <c r="AM103" s="339">
        <f t="shared" si="107"/>
        <v>0</v>
      </c>
      <c r="AN103" s="339">
        <f t="shared" si="107"/>
        <v>0</v>
      </c>
      <c r="AO103" s="339">
        <f t="shared" si="107"/>
        <v>0</v>
      </c>
      <c r="AP103" s="339">
        <f t="shared" si="107"/>
        <v>0</v>
      </c>
      <c r="AQ103" s="339">
        <f t="shared" si="107"/>
        <v>0</v>
      </c>
      <c r="AR103" s="339">
        <f t="shared" si="107"/>
        <v>0</v>
      </c>
      <c r="AS103" s="339">
        <f t="shared" si="107"/>
        <v>0</v>
      </c>
      <c r="AT103" s="339">
        <f t="shared" si="107"/>
        <v>0</v>
      </c>
      <c r="AU103" s="339">
        <f t="shared" si="107"/>
        <v>0</v>
      </c>
      <c r="AV103" s="339">
        <f t="shared" si="107"/>
        <v>0</v>
      </c>
      <c r="AW103" s="339">
        <f t="shared" si="107"/>
        <v>0</v>
      </c>
      <c r="AX103" s="339">
        <f t="shared" si="107"/>
        <v>0</v>
      </c>
      <c r="AY103" s="339">
        <f t="shared" si="107"/>
        <v>0</v>
      </c>
      <c r="AZ103" s="339">
        <f t="shared" si="107"/>
        <v>0</v>
      </c>
      <c r="BA103" s="339">
        <f t="shared" si="107"/>
        <v>0</v>
      </c>
      <c r="BB103" s="339">
        <f t="shared" si="107"/>
        <v>0</v>
      </c>
      <c r="BC103" s="339">
        <f t="shared" si="107"/>
        <v>0</v>
      </c>
      <c r="BD103" s="339">
        <f t="shared" si="107"/>
        <v>0</v>
      </c>
      <c r="BE103" s="339">
        <f t="shared" si="107"/>
        <v>0</v>
      </c>
      <c r="BF103" s="339">
        <f t="shared" si="107"/>
        <v>0</v>
      </c>
      <c r="BG103" s="339">
        <f t="shared" si="107"/>
        <v>0</v>
      </c>
      <c r="BH103" s="339">
        <f t="shared" si="107"/>
        <v>0</v>
      </c>
      <c r="BI103" s="339">
        <f t="shared" si="107"/>
        <v>0</v>
      </c>
      <c r="BJ103" s="339">
        <f t="shared" si="107"/>
        <v>0</v>
      </c>
      <c r="BK103" s="339">
        <f t="shared" si="107"/>
        <v>0</v>
      </c>
      <c r="BL103" s="339">
        <f t="shared" si="107"/>
        <v>0</v>
      </c>
      <c r="BM103" s="339">
        <f t="shared" si="107"/>
        <v>0</v>
      </c>
      <c r="BN103" s="339">
        <f t="shared" si="107"/>
        <v>0</v>
      </c>
      <c r="BO103" s="339">
        <f t="shared" si="107"/>
        <v>0</v>
      </c>
      <c r="BP103" s="339">
        <f t="shared" ref="BP103:CU103" si="108">BP96+BP102</f>
        <v>0</v>
      </c>
      <c r="BQ103" s="339">
        <f t="shared" si="108"/>
        <v>0</v>
      </c>
      <c r="BR103" s="339">
        <f t="shared" si="108"/>
        <v>0</v>
      </c>
      <c r="BS103" s="339">
        <f t="shared" si="108"/>
        <v>0</v>
      </c>
      <c r="BT103" s="339">
        <f t="shared" si="108"/>
        <v>0</v>
      </c>
      <c r="BU103" s="339">
        <f t="shared" si="108"/>
        <v>0</v>
      </c>
      <c r="BV103" s="339">
        <f t="shared" si="108"/>
        <v>0</v>
      </c>
      <c r="BW103" s="339">
        <f t="shared" si="108"/>
        <v>0</v>
      </c>
      <c r="BX103" s="339">
        <f t="shared" si="108"/>
        <v>0</v>
      </c>
      <c r="BY103" s="339">
        <f t="shared" si="108"/>
        <v>0</v>
      </c>
      <c r="BZ103" s="339">
        <f t="shared" si="108"/>
        <v>0</v>
      </c>
      <c r="CA103" s="339">
        <f t="shared" si="108"/>
        <v>0</v>
      </c>
      <c r="CB103" s="339">
        <f t="shared" si="108"/>
        <v>0</v>
      </c>
      <c r="CC103" s="339">
        <f t="shared" si="108"/>
        <v>0</v>
      </c>
      <c r="CD103" s="339">
        <f t="shared" si="108"/>
        <v>0</v>
      </c>
      <c r="CE103" s="339">
        <f t="shared" si="108"/>
        <v>0</v>
      </c>
      <c r="CF103" s="339">
        <f t="shared" si="108"/>
        <v>0</v>
      </c>
      <c r="CG103" s="339">
        <f t="shared" si="108"/>
        <v>0</v>
      </c>
      <c r="CH103" s="339">
        <f t="shared" si="108"/>
        <v>0</v>
      </c>
      <c r="CI103" s="339">
        <f t="shared" si="108"/>
        <v>0</v>
      </c>
      <c r="CJ103" s="339">
        <f t="shared" si="108"/>
        <v>0</v>
      </c>
      <c r="CK103" s="339">
        <f t="shared" si="108"/>
        <v>0</v>
      </c>
      <c r="CL103" s="339">
        <f t="shared" si="108"/>
        <v>0</v>
      </c>
      <c r="CM103" s="339">
        <f t="shared" si="108"/>
        <v>0</v>
      </c>
      <c r="CN103" s="339">
        <f t="shared" si="108"/>
        <v>0</v>
      </c>
      <c r="CO103" s="339">
        <f t="shared" si="108"/>
        <v>0</v>
      </c>
      <c r="CP103" s="339">
        <f t="shared" si="108"/>
        <v>0</v>
      </c>
      <c r="CQ103" s="339">
        <f t="shared" si="108"/>
        <v>0</v>
      </c>
      <c r="CR103" s="339">
        <f t="shared" si="108"/>
        <v>0</v>
      </c>
      <c r="CS103" s="339">
        <f t="shared" si="108"/>
        <v>3137855.3166775308</v>
      </c>
      <c r="CT103" s="339">
        <f t="shared" si="108"/>
        <v>3007489.3666775306</v>
      </c>
      <c r="CU103" s="339">
        <f t="shared" si="108"/>
        <v>2841212.7166775307</v>
      </c>
      <c r="CV103" s="339">
        <f t="shared" ref="CV103:CY103" si="109">CV96+CV102</f>
        <v>2659272.2466775305</v>
      </c>
      <c r="CW103" s="339">
        <f t="shared" si="109"/>
        <v>2498456.6566775306</v>
      </c>
      <c r="CX103" s="339">
        <f t="shared" si="109"/>
        <v>2335226.8912263378</v>
      </c>
      <c r="CY103" s="339">
        <f t="shared" si="109"/>
        <v>2185395.5015960527</v>
      </c>
    </row>
    <row r="104" spans="1:103" x14ac:dyDescent="0.2"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339"/>
      <c r="CG104" s="339"/>
      <c r="CH104" s="339"/>
      <c r="CI104" s="339"/>
      <c r="CJ104" s="339"/>
      <c r="CK104" s="339"/>
      <c r="CL104" s="339"/>
      <c r="CM104" s="339"/>
      <c r="CN104" s="339"/>
      <c r="CO104" s="339"/>
      <c r="CP104" s="339"/>
      <c r="CQ104" s="339"/>
      <c r="CR104" s="339"/>
      <c r="CS104" s="339"/>
      <c r="CT104" s="339"/>
      <c r="CU104" s="339"/>
      <c r="CV104" s="339"/>
      <c r="CW104" s="339"/>
      <c r="CX104" s="339"/>
      <c r="CY104" s="339"/>
    </row>
    <row r="105" spans="1:103" x14ac:dyDescent="0.2">
      <c r="A105" s="418" t="s">
        <v>535</v>
      </c>
      <c r="B105" s="414"/>
      <c r="C105" s="417">
        <v>18239381</v>
      </c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X105" s="338"/>
    </row>
    <row r="106" spans="1:103" x14ac:dyDescent="0.2">
      <c r="A106" s="414"/>
      <c r="B106" s="414" t="s">
        <v>227</v>
      </c>
      <c r="C106" s="417">
        <v>25401001</v>
      </c>
      <c r="D106" s="339">
        <v>0</v>
      </c>
      <c r="E106" s="339">
        <f t="shared" ref="E106:AJ106" si="110">D113</f>
        <v>0</v>
      </c>
      <c r="F106" s="339">
        <f t="shared" si="110"/>
        <v>0</v>
      </c>
      <c r="G106" s="339">
        <f t="shared" si="110"/>
        <v>0</v>
      </c>
      <c r="H106" s="339">
        <f t="shared" si="110"/>
        <v>0</v>
      </c>
      <c r="I106" s="339">
        <f t="shared" si="110"/>
        <v>0</v>
      </c>
      <c r="J106" s="339">
        <f t="shared" si="110"/>
        <v>0</v>
      </c>
      <c r="K106" s="339">
        <f t="shared" si="110"/>
        <v>0</v>
      </c>
      <c r="L106" s="339">
        <f t="shared" si="110"/>
        <v>0</v>
      </c>
      <c r="M106" s="339">
        <f t="shared" si="110"/>
        <v>0</v>
      </c>
      <c r="N106" s="339">
        <f t="shared" si="110"/>
        <v>0</v>
      </c>
      <c r="O106" s="339">
        <f t="shared" si="110"/>
        <v>0</v>
      </c>
      <c r="P106" s="339">
        <f t="shared" si="110"/>
        <v>0</v>
      </c>
      <c r="Q106" s="339">
        <f t="shared" si="110"/>
        <v>0</v>
      </c>
      <c r="R106" s="339">
        <f t="shared" si="110"/>
        <v>0</v>
      </c>
      <c r="S106" s="339">
        <f t="shared" si="110"/>
        <v>0</v>
      </c>
      <c r="T106" s="339">
        <f t="shared" si="110"/>
        <v>0</v>
      </c>
      <c r="U106" s="339">
        <f t="shared" si="110"/>
        <v>0</v>
      </c>
      <c r="V106" s="339">
        <f t="shared" si="110"/>
        <v>0</v>
      </c>
      <c r="W106" s="339">
        <f t="shared" si="110"/>
        <v>0</v>
      </c>
      <c r="X106" s="339">
        <f t="shared" si="110"/>
        <v>0</v>
      </c>
      <c r="Y106" s="339">
        <f t="shared" si="110"/>
        <v>0</v>
      </c>
      <c r="Z106" s="339">
        <f t="shared" si="110"/>
        <v>0</v>
      </c>
      <c r="AA106" s="339">
        <f t="shared" si="110"/>
        <v>0</v>
      </c>
      <c r="AB106" s="339">
        <f t="shared" si="110"/>
        <v>0</v>
      </c>
      <c r="AC106" s="339">
        <f t="shared" si="110"/>
        <v>0</v>
      </c>
      <c r="AD106" s="339">
        <f t="shared" si="110"/>
        <v>0</v>
      </c>
      <c r="AE106" s="339">
        <f t="shared" si="110"/>
        <v>0</v>
      </c>
      <c r="AF106" s="339">
        <f t="shared" si="110"/>
        <v>0</v>
      </c>
      <c r="AG106" s="339">
        <f t="shared" si="110"/>
        <v>0</v>
      </c>
      <c r="AH106" s="339">
        <f t="shared" si="110"/>
        <v>0</v>
      </c>
      <c r="AI106" s="339">
        <f t="shared" si="110"/>
        <v>0</v>
      </c>
      <c r="AJ106" s="339">
        <f t="shared" si="110"/>
        <v>0</v>
      </c>
      <c r="AK106" s="339">
        <f t="shared" ref="AK106:BP106" si="111">AJ113</f>
        <v>0</v>
      </c>
      <c r="AL106" s="339">
        <f t="shared" si="111"/>
        <v>0</v>
      </c>
      <c r="AM106" s="339">
        <f t="shared" si="111"/>
        <v>0</v>
      </c>
      <c r="AN106" s="339">
        <f t="shared" si="111"/>
        <v>0</v>
      </c>
      <c r="AO106" s="339">
        <f t="shared" si="111"/>
        <v>0</v>
      </c>
      <c r="AP106" s="339">
        <f t="shared" si="111"/>
        <v>0</v>
      </c>
      <c r="AQ106" s="339">
        <f t="shared" si="111"/>
        <v>0</v>
      </c>
      <c r="AR106" s="339">
        <f t="shared" si="111"/>
        <v>0</v>
      </c>
      <c r="AS106" s="339">
        <f t="shared" si="111"/>
        <v>0</v>
      </c>
      <c r="AT106" s="339">
        <f t="shared" si="111"/>
        <v>0</v>
      </c>
      <c r="AU106" s="339">
        <f t="shared" si="111"/>
        <v>0</v>
      </c>
      <c r="AV106" s="339">
        <f t="shared" si="111"/>
        <v>0</v>
      </c>
      <c r="AW106" s="339">
        <f t="shared" si="111"/>
        <v>0</v>
      </c>
      <c r="AX106" s="339">
        <f t="shared" si="111"/>
        <v>0</v>
      </c>
      <c r="AY106" s="339">
        <f t="shared" si="111"/>
        <v>0</v>
      </c>
      <c r="AZ106" s="339">
        <f t="shared" si="111"/>
        <v>0</v>
      </c>
      <c r="BA106" s="339">
        <f t="shared" si="111"/>
        <v>0</v>
      </c>
      <c r="BB106" s="339">
        <f t="shared" si="111"/>
        <v>0</v>
      </c>
      <c r="BC106" s="339">
        <f t="shared" si="111"/>
        <v>0</v>
      </c>
      <c r="BD106" s="339">
        <f t="shared" si="111"/>
        <v>0</v>
      </c>
      <c r="BE106" s="339">
        <f t="shared" si="111"/>
        <v>0</v>
      </c>
      <c r="BF106" s="339">
        <f t="shared" si="111"/>
        <v>0</v>
      </c>
      <c r="BG106" s="339">
        <f t="shared" si="111"/>
        <v>0</v>
      </c>
      <c r="BH106" s="339">
        <f t="shared" si="111"/>
        <v>0</v>
      </c>
      <c r="BI106" s="339">
        <f t="shared" si="111"/>
        <v>0</v>
      </c>
      <c r="BJ106" s="339">
        <f t="shared" si="111"/>
        <v>0</v>
      </c>
      <c r="BK106" s="339">
        <f t="shared" si="111"/>
        <v>0</v>
      </c>
      <c r="BL106" s="339">
        <f t="shared" si="111"/>
        <v>0</v>
      </c>
      <c r="BM106" s="339">
        <f t="shared" si="111"/>
        <v>0</v>
      </c>
      <c r="BN106" s="339">
        <f t="shared" si="111"/>
        <v>0</v>
      </c>
      <c r="BO106" s="339">
        <f t="shared" si="111"/>
        <v>0</v>
      </c>
      <c r="BP106" s="339">
        <f t="shared" si="111"/>
        <v>0</v>
      </c>
      <c r="BQ106" s="339">
        <f t="shared" ref="BQ106:CY106" si="112">BP113</f>
        <v>0</v>
      </c>
      <c r="BR106" s="339">
        <f t="shared" si="112"/>
        <v>0</v>
      </c>
      <c r="BS106" s="339">
        <f t="shared" si="112"/>
        <v>0</v>
      </c>
      <c r="BT106" s="339">
        <f t="shared" si="112"/>
        <v>0</v>
      </c>
      <c r="BU106" s="339">
        <f t="shared" si="112"/>
        <v>0</v>
      </c>
      <c r="BV106" s="339">
        <f t="shared" si="112"/>
        <v>0</v>
      </c>
      <c r="BW106" s="339">
        <f t="shared" si="112"/>
        <v>0</v>
      </c>
      <c r="BX106" s="339">
        <f t="shared" si="112"/>
        <v>0</v>
      </c>
      <c r="BY106" s="339">
        <f t="shared" si="112"/>
        <v>0</v>
      </c>
      <c r="BZ106" s="339">
        <f t="shared" si="112"/>
        <v>0</v>
      </c>
      <c r="CA106" s="339">
        <f t="shared" si="112"/>
        <v>0</v>
      </c>
      <c r="CB106" s="339">
        <f t="shared" si="112"/>
        <v>0</v>
      </c>
      <c r="CC106" s="339">
        <f t="shared" si="112"/>
        <v>0</v>
      </c>
      <c r="CD106" s="339">
        <f t="shared" si="112"/>
        <v>0</v>
      </c>
      <c r="CE106" s="339">
        <f t="shared" si="112"/>
        <v>0</v>
      </c>
      <c r="CF106" s="339">
        <f t="shared" si="112"/>
        <v>0</v>
      </c>
      <c r="CG106" s="339">
        <f t="shared" si="112"/>
        <v>0</v>
      </c>
      <c r="CH106" s="339">
        <f t="shared" si="112"/>
        <v>0</v>
      </c>
      <c r="CI106" s="339">
        <f t="shared" si="112"/>
        <v>0</v>
      </c>
      <c r="CJ106" s="339">
        <f t="shared" si="112"/>
        <v>0</v>
      </c>
      <c r="CK106" s="339">
        <f t="shared" si="112"/>
        <v>0</v>
      </c>
      <c r="CL106" s="339">
        <f t="shared" si="112"/>
        <v>0</v>
      </c>
      <c r="CM106" s="339">
        <f t="shared" si="112"/>
        <v>0</v>
      </c>
      <c r="CN106" s="339">
        <f t="shared" si="112"/>
        <v>0</v>
      </c>
      <c r="CO106" s="339">
        <f t="shared" si="112"/>
        <v>0</v>
      </c>
      <c r="CP106" s="339">
        <f t="shared" si="112"/>
        <v>0</v>
      </c>
      <c r="CQ106" s="339">
        <f t="shared" si="112"/>
        <v>0</v>
      </c>
      <c r="CR106" s="339">
        <f t="shared" si="112"/>
        <v>0</v>
      </c>
      <c r="CS106" s="339">
        <f t="shared" si="112"/>
        <v>0</v>
      </c>
      <c r="CT106" s="339">
        <f t="shared" si="112"/>
        <v>1372317.5623344253</v>
      </c>
      <c r="CU106" s="339">
        <f t="shared" si="112"/>
        <v>1316001.3523344253</v>
      </c>
      <c r="CV106" s="339">
        <f t="shared" si="112"/>
        <v>1244404.1123344253</v>
      </c>
      <c r="CW106" s="339">
        <f t="shared" si="112"/>
        <v>1167540.1823344254</v>
      </c>
      <c r="CX106" s="339">
        <f t="shared" si="112"/>
        <v>1103420.1723344254</v>
      </c>
      <c r="CY106" s="339">
        <f t="shared" si="112"/>
        <v>1036463.0835005079</v>
      </c>
    </row>
    <row r="107" spans="1:103" x14ac:dyDescent="0.2">
      <c r="A107" s="414"/>
      <c r="B107" s="415" t="s">
        <v>228</v>
      </c>
      <c r="C107" s="417"/>
      <c r="D107" s="341">
        <v>0</v>
      </c>
      <c r="E107" s="341">
        <v>0</v>
      </c>
      <c r="F107" s="341">
        <v>0</v>
      </c>
      <c r="G107" s="341">
        <v>0</v>
      </c>
      <c r="H107" s="341">
        <v>0</v>
      </c>
      <c r="I107" s="341">
        <v>0</v>
      </c>
      <c r="J107" s="341">
        <v>0</v>
      </c>
      <c r="K107" s="341">
        <v>0</v>
      </c>
      <c r="L107" s="341">
        <v>0</v>
      </c>
      <c r="M107" s="341">
        <v>0</v>
      </c>
      <c r="N107" s="341">
        <v>0</v>
      </c>
      <c r="O107" s="341">
        <v>0</v>
      </c>
      <c r="P107" s="341">
        <v>0</v>
      </c>
      <c r="Q107" s="341">
        <v>0</v>
      </c>
      <c r="R107" s="341">
        <v>0</v>
      </c>
      <c r="S107" s="341">
        <v>0</v>
      </c>
      <c r="T107" s="341">
        <v>0</v>
      </c>
      <c r="U107" s="341">
        <v>0</v>
      </c>
      <c r="V107" s="341">
        <v>0</v>
      </c>
      <c r="W107" s="341">
        <v>0</v>
      </c>
      <c r="X107" s="341">
        <v>0</v>
      </c>
      <c r="Y107" s="341">
        <v>0</v>
      </c>
      <c r="Z107" s="341">
        <v>0</v>
      </c>
      <c r="AA107" s="341">
        <v>0</v>
      </c>
      <c r="AB107" s="341">
        <v>0</v>
      </c>
      <c r="AC107" s="341">
        <v>0</v>
      </c>
      <c r="AD107" s="341">
        <v>0</v>
      </c>
      <c r="AE107" s="341">
        <v>0</v>
      </c>
      <c r="AF107" s="341">
        <v>0</v>
      </c>
      <c r="AG107" s="341">
        <v>0</v>
      </c>
      <c r="AH107" s="341">
        <v>0</v>
      </c>
      <c r="AI107" s="341">
        <v>0</v>
      </c>
      <c r="AJ107" s="341">
        <v>0</v>
      </c>
      <c r="AK107" s="341">
        <v>0</v>
      </c>
      <c r="AL107" s="341">
        <v>0</v>
      </c>
      <c r="AM107" s="341">
        <v>0</v>
      </c>
      <c r="AN107" s="341">
        <v>0</v>
      </c>
      <c r="AO107" s="341">
        <v>0</v>
      </c>
      <c r="AP107" s="341">
        <v>0</v>
      </c>
      <c r="AQ107" s="341">
        <v>0</v>
      </c>
      <c r="AR107" s="341">
        <v>0</v>
      </c>
      <c r="AS107" s="341">
        <v>0</v>
      </c>
      <c r="AT107" s="341">
        <v>0</v>
      </c>
      <c r="AU107" s="341">
        <v>0</v>
      </c>
      <c r="AV107" s="341">
        <v>0</v>
      </c>
      <c r="AW107" s="341">
        <v>0</v>
      </c>
      <c r="AX107" s="341">
        <v>0</v>
      </c>
      <c r="AY107" s="341">
        <v>0</v>
      </c>
      <c r="AZ107" s="341">
        <v>0</v>
      </c>
      <c r="BA107" s="341">
        <v>0</v>
      </c>
      <c r="BB107" s="341">
        <v>0</v>
      </c>
      <c r="BC107" s="341">
        <v>0</v>
      </c>
      <c r="BD107" s="341">
        <v>0</v>
      </c>
      <c r="BE107" s="341">
        <v>0</v>
      </c>
      <c r="BF107" s="341">
        <v>0</v>
      </c>
      <c r="BG107" s="341">
        <v>0</v>
      </c>
      <c r="BH107" s="341">
        <v>0</v>
      </c>
      <c r="BI107" s="341">
        <v>0</v>
      </c>
      <c r="BJ107" s="341">
        <v>0</v>
      </c>
      <c r="BK107" s="341">
        <v>0</v>
      </c>
      <c r="BL107" s="341">
        <v>0</v>
      </c>
      <c r="BM107" s="341">
        <v>0</v>
      </c>
      <c r="BN107" s="341">
        <v>0</v>
      </c>
      <c r="BO107" s="341">
        <v>0</v>
      </c>
      <c r="BP107" s="341">
        <v>0</v>
      </c>
      <c r="BQ107" s="341">
        <v>0</v>
      </c>
      <c r="BR107" s="341">
        <v>0</v>
      </c>
      <c r="BS107" s="341">
        <v>0</v>
      </c>
      <c r="BT107" s="341">
        <v>0</v>
      </c>
      <c r="BU107" s="341">
        <v>0</v>
      </c>
      <c r="BV107" s="341">
        <v>0</v>
      </c>
      <c r="BW107" s="341">
        <v>0</v>
      </c>
      <c r="BX107" s="341">
        <v>0</v>
      </c>
      <c r="BY107" s="341">
        <v>0</v>
      </c>
      <c r="BZ107" s="341">
        <v>0</v>
      </c>
      <c r="CA107" s="341">
        <v>0</v>
      </c>
      <c r="CB107" s="341">
        <v>0</v>
      </c>
      <c r="CC107" s="341">
        <v>0</v>
      </c>
      <c r="CD107" s="341">
        <v>0</v>
      </c>
      <c r="CE107" s="341">
        <v>0</v>
      </c>
      <c r="CF107" s="341">
        <v>0</v>
      </c>
      <c r="CG107" s="341">
        <v>0</v>
      </c>
      <c r="CH107" s="341">
        <v>0</v>
      </c>
      <c r="CI107" s="341">
        <v>0</v>
      </c>
      <c r="CJ107" s="341">
        <v>0</v>
      </c>
      <c r="CK107" s="341">
        <v>0</v>
      </c>
      <c r="CL107" s="341">
        <v>0</v>
      </c>
      <c r="CM107" s="341">
        <v>0</v>
      </c>
      <c r="CN107" s="341">
        <v>0</v>
      </c>
      <c r="CO107" s="341">
        <v>0</v>
      </c>
      <c r="CP107" s="341">
        <v>0</v>
      </c>
      <c r="CQ107" s="341">
        <v>0</v>
      </c>
      <c r="CR107" s="341">
        <v>0</v>
      </c>
      <c r="CS107" s="341">
        <v>0</v>
      </c>
      <c r="CT107" s="341">
        <v>0</v>
      </c>
      <c r="CU107" s="341">
        <v>0</v>
      </c>
      <c r="CV107" s="341">
        <v>0</v>
      </c>
      <c r="CW107" s="341">
        <v>0</v>
      </c>
      <c r="CX107" s="341"/>
      <c r="CY107" s="341"/>
    </row>
    <row r="108" spans="1:103" x14ac:dyDescent="0.2">
      <c r="A108" s="414"/>
      <c r="B108" s="415" t="s">
        <v>441</v>
      </c>
      <c r="C108" s="416"/>
      <c r="D108" s="341">
        <v>0</v>
      </c>
      <c r="E108" s="341">
        <v>0</v>
      </c>
      <c r="F108" s="341">
        <v>0</v>
      </c>
      <c r="G108" s="341">
        <v>0</v>
      </c>
      <c r="H108" s="341">
        <v>0</v>
      </c>
      <c r="I108" s="341">
        <v>0</v>
      </c>
      <c r="J108" s="341">
        <v>0</v>
      </c>
      <c r="K108" s="341">
        <v>0</v>
      </c>
      <c r="L108" s="341">
        <v>0</v>
      </c>
      <c r="M108" s="341">
        <v>0</v>
      </c>
      <c r="N108" s="341">
        <v>0</v>
      </c>
      <c r="O108" s="341">
        <v>0</v>
      </c>
      <c r="P108" s="341">
        <v>0</v>
      </c>
      <c r="Q108" s="341">
        <v>0</v>
      </c>
      <c r="R108" s="341">
        <v>0</v>
      </c>
      <c r="S108" s="341">
        <v>0</v>
      </c>
      <c r="T108" s="341">
        <v>0</v>
      </c>
      <c r="U108" s="341">
        <v>0</v>
      </c>
      <c r="V108" s="341">
        <v>0</v>
      </c>
      <c r="W108" s="341">
        <v>0</v>
      </c>
      <c r="X108" s="341">
        <v>0</v>
      </c>
      <c r="Y108" s="341">
        <v>0</v>
      </c>
      <c r="Z108" s="341">
        <v>0</v>
      </c>
      <c r="AA108" s="341">
        <v>0</v>
      </c>
      <c r="AB108" s="341">
        <v>0</v>
      </c>
      <c r="AC108" s="341">
        <v>0</v>
      </c>
      <c r="AD108" s="341">
        <v>0</v>
      </c>
      <c r="AE108" s="341">
        <v>0</v>
      </c>
      <c r="AF108" s="341">
        <v>0</v>
      </c>
      <c r="AG108" s="341">
        <v>0</v>
      </c>
      <c r="AH108" s="341">
        <v>0</v>
      </c>
      <c r="AI108" s="341">
        <v>0</v>
      </c>
      <c r="AJ108" s="341">
        <v>0</v>
      </c>
      <c r="AK108" s="341">
        <v>0</v>
      </c>
      <c r="AL108" s="341">
        <v>0</v>
      </c>
      <c r="AM108" s="341">
        <v>0</v>
      </c>
      <c r="AN108" s="341">
        <v>0</v>
      </c>
      <c r="AO108" s="341">
        <v>0</v>
      </c>
      <c r="AP108" s="341">
        <v>0</v>
      </c>
      <c r="AQ108" s="341">
        <v>0</v>
      </c>
      <c r="AR108" s="341">
        <v>0</v>
      </c>
      <c r="AS108" s="341">
        <v>0</v>
      </c>
      <c r="AT108" s="341">
        <v>0</v>
      </c>
      <c r="AU108" s="341">
        <v>0</v>
      </c>
      <c r="AV108" s="341">
        <v>0</v>
      </c>
      <c r="AW108" s="341">
        <v>0</v>
      </c>
      <c r="AX108" s="341">
        <v>0</v>
      </c>
      <c r="AY108" s="341">
        <v>0</v>
      </c>
      <c r="AZ108" s="341">
        <v>0</v>
      </c>
      <c r="BA108" s="341">
        <v>0</v>
      </c>
      <c r="BB108" s="341">
        <v>0</v>
      </c>
      <c r="BC108" s="341">
        <v>0</v>
      </c>
      <c r="BD108" s="341">
        <v>0</v>
      </c>
      <c r="BE108" s="341">
        <v>0</v>
      </c>
      <c r="BF108" s="341">
        <v>0</v>
      </c>
      <c r="BG108" s="341">
        <v>0</v>
      </c>
      <c r="BH108" s="341">
        <v>0</v>
      </c>
      <c r="BI108" s="341">
        <v>0</v>
      </c>
      <c r="BJ108" s="341">
        <v>0</v>
      </c>
      <c r="BK108" s="341">
        <v>0</v>
      </c>
      <c r="BL108" s="341">
        <v>0</v>
      </c>
      <c r="BM108" s="341">
        <v>0</v>
      </c>
      <c r="BN108" s="341">
        <v>0</v>
      </c>
      <c r="BO108" s="341">
        <v>0</v>
      </c>
      <c r="BP108" s="341">
        <v>0</v>
      </c>
      <c r="BQ108" s="341">
        <v>0</v>
      </c>
      <c r="BR108" s="341">
        <v>0</v>
      </c>
      <c r="BS108" s="341">
        <v>0</v>
      </c>
      <c r="BT108" s="341">
        <v>0</v>
      </c>
      <c r="BU108" s="341">
        <v>0</v>
      </c>
      <c r="BV108" s="341">
        <v>0</v>
      </c>
      <c r="BW108" s="341">
        <v>0</v>
      </c>
      <c r="BX108" s="341">
        <v>0</v>
      </c>
      <c r="BY108" s="341">
        <v>0</v>
      </c>
      <c r="BZ108" s="341">
        <v>0</v>
      </c>
      <c r="CA108" s="341">
        <v>0</v>
      </c>
      <c r="CB108" s="341">
        <v>0</v>
      </c>
      <c r="CC108" s="341">
        <v>0</v>
      </c>
      <c r="CD108" s="341">
        <v>0</v>
      </c>
      <c r="CE108" s="341">
        <v>0</v>
      </c>
      <c r="CF108" s="341">
        <v>0</v>
      </c>
      <c r="CG108" s="341">
        <v>0</v>
      </c>
      <c r="CH108" s="341">
        <v>0</v>
      </c>
      <c r="CI108" s="341">
        <v>0</v>
      </c>
      <c r="CJ108" s="341">
        <v>0</v>
      </c>
      <c r="CK108" s="341">
        <v>0</v>
      </c>
      <c r="CL108" s="341">
        <v>0</v>
      </c>
      <c r="CM108" s="341">
        <v>0</v>
      </c>
      <c r="CN108" s="341">
        <v>0</v>
      </c>
      <c r="CO108" s="341">
        <v>0</v>
      </c>
      <c r="CP108" s="341">
        <v>0</v>
      </c>
      <c r="CQ108" s="341">
        <v>0</v>
      </c>
      <c r="CR108" s="341">
        <v>0</v>
      </c>
      <c r="CS108" s="530">
        <f>'2019 GRC - SCH 40 Re-class'!$E$18</f>
        <v>1393622.0794311645</v>
      </c>
      <c r="CT108" s="341">
        <v>0</v>
      </c>
      <c r="CU108" s="341">
        <v>0</v>
      </c>
      <c r="CV108" s="341">
        <v>0</v>
      </c>
      <c r="CW108" s="341">
        <v>0</v>
      </c>
      <c r="CX108" s="341"/>
      <c r="CY108" s="341"/>
    </row>
    <row r="109" spans="1:103" x14ac:dyDescent="0.2">
      <c r="A109" s="414"/>
      <c r="B109" s="415" t="s">
        <v>444</v>
      </c>
      <c r="C109" s="416"/>
      <c r="D109" s="341">
        <v>0</v>
      </c>
      <c r="E109" s="341">
        <v>0</v>
      </c>
      <c r="F109" s="341">
        <v>0</v>
      </c>
      <c r="G109" s="341">
        <v>0</v>
      </c>
      <c r="H109" s="341">
        <v>0</v>
      </c>
      <c r="I109" s="341">
        <v>0</v>
      </c>
      <c r="J109" s="341">
        <v>0</v>
      </c>
      <c r="K109" s="341">
        <v>0</v>
      </c>
      <c r="L109" s="341">
        <v>0</v>
      </c>
      <c r="M109" s="341">
        <v>0</v>
      </c>
      <c r="N109" s="341">
        <v>0</v>
      </c>
      <c r="O109" s="341">
        <v>0</v>
      </c>
      <c r="P109" s="341">
        <v>0</v>
      </c>
      <c r="Q109" s="341">
        <v>0</v>
      </c>
      <c r="R109" s="341">
        <v>0</v>
      </c>
      <c r="S109" s="341">
        <v>0</v>
      </c>
      <c r="T109" s="341">
        <v>0</v>
      </c>
      <c r="U109" s="341">
        <v>0</v>
      </c>
      <c r="V109" s="341">
        <v>0</v>
      </c>
      <c r="W109" s="341">
        <v>0</v>
      </c>
      <c r="X109" s="341">
        <v>0</v>
      </c>
      <c r="Y109" s="341">
        <v>0</v>
      </c>
      <c r="Z109" s="341">
        <v>0</v>
      </c>
      <c r="AA109" s="341">
        <v>0</v>
      </c>
      <c r="AB109" s="341">
        <v>0</v>
      </c>
      <c r="AC109" s="341">
        <v>0</v>
      </c>
      <c r="AD109" s="341">
        <v>0</v>
      </c>
      <c r="AE109" s="341">
        <v>0</v>
      </c>
      <c r="AF109" s="341">
        <v>0</v>
      </c>
      <c r="AG109" s="341">
        <v>0</v>
      </c>
      <c r="AH109" s="341">
        <v>0</v>
      </c>
      <c r="AI109" s="341">
        <v>0</v>
      </c>
      <c r="AJ109" s="341">
        <v>0</v>
      </c>
      <c r="AK109" s="341">
        <v>0</v>
      </c>
      <c r="AL109" s="341">
        <v>0</v>
      </c>
      <c r="AM109" s="341">
        <v>0</v>
      </c>
      <c r="AN109" s="341">
        <v>0</v>
      </c>
      <c r="AO109" s="341">
        <v>0</v>
      </c>
      <c r="AP109" s="341">
        <v>0</v>
      </c>
      <c r="AQ109" s="341">
        <v>0</v>
      </c>
      <c r="AR109" s="341">
        <v>0</v>
      </c>
      <c r="AS109" s="341">
        <v>0</v>
      </c>
      <c r="AT109" s="341">
        <v>0</v>
      </c>
      <c r="AU109" s="341">
        <v>0</v>
      </c>
      <c r="AV109" s="341">
        <v>0</v>
      </c>
      <c r="AW109" s="341">
        <v>0</v>
      </c>
      <c r="AX109" s="341">
        <v>0</v>
      </c>
      <c r="AY109" s="341">
        <v>0</v>
      </c>
      <c r="AZ109" s="341">
        <v>0</v>
      </c>
      <c r="BA109" s="341">
        <v>0</v>
      </c>
      <c r="BB109" s="341">
        <v>0</v>
      </c>
      <c r="BC109" s="341">
        <v>0</v>
      </c>
      <c r="BD109" s="341">
        <v>0</v>
      </c>
      <c r="BE109" s="341">
        <v>0</v>
      </c>
      <c r="BF109" s="341">
        <v>0</v>
      </c>
      <c r="BG109" s="341">
        <v>0</v>
      </c>
      <c r="BH109" s="341">
        <v>0</v>
      </c>
      <c r="BI109" s="341">
        <v>0</v>
      </c>
      <c r="BJ109" s="341">
        <v>0</v>
      </c>
      <c r="BK109" s="341">
        <v>0</v>
      </c>
      <c r="BL109" s="341">
        <v>0</v>
      </c>
      <c r="BM109" s="341">
        <v>0</v>
      </c>
      <c r="BN109" s="341">
        <v>0</v>
      </c>
      <c r="BO109" s="341">
        <v>0</v>
      </c>
      <c r="BP109" s="341">
        <v>0</v>
      </c>
      <c r="BQ109" s="341">
        <v>0</v>
      </c>
      <c r="BR109" s="341">
        <v>0</v>
      </c>
      <c r="BS109" s="341">
        <v>0</v>
      </c>
      <c r="BT109" s="341">
        <v>0</v>
      </c>
      <c r="BU109" s="341">
        <v>0</v>
      </c>
      <c r="BV109" s="341">
        <v>0</v>
      </c>
      <c r="BW109" s="341">
        <v>0</v>
      </c>
      <c r="BX109" s="341">
        <v>0</v>
      </c>
      <c r="BY109" s="341">
        <v>0</v>
      </c>
      <c r="BZ109" s="341">
        <v>0</v>
      </c>
      <c r="CA109" s="341">
        <v>0</v>
      </c>
      <c r="CB109" s="341">
        <v>0</v>
      </c>
      <c r="CC109" s="341">
        <v>0</v>
      </c>
      <c r="CD109" s="341">
        <v>0</v>
      </c>
      <c r="CE109" s="341">
        <v>0</v>
      </c>
      <c r="CF109" s="341">
        <v>0</v>
      </c>
      <c r="CG109" s="341">
        <v>0</v>
      </c>
      <c r="CH109" s="341">
        <v>0</v>
      </c>
      <c r="CI109" s="341">
        <v>0</v>
      </c>
      <c r="CJ109" s="341">
        <v>0</v>
      </c>
      <c r="CK109" s="341">
        <v>0</v>
      </c>
      <c r="CL109" s="341">
        <v>0</v>
      </c>
      <c r="CM109" s="341">
        <v>0</v>
      </c>
      <c r="CN109" s="341">
        <v>0</v>
      </c>
      <c r="CO109" s="341">
        <v>0</v>
      </c>
      <c r="CP109" s="341">
        <v>0</v>
      </c>
      <c r="CQ109" s="341">
        <v>0</v>
      </c>
      <c r="CR109" s="341">
        <v>0</v>
      </c>
      <c r="CS109" s="503">
        <f>'2019 GRC - SCH 40 Re-class'!$E$21</f>
        <v>14679.512903260662</v>
      </c>
      <c r="CT109" s="341">
        <v>0</v>
      </c>
      <c r="CU109" s="341">
        <v>0</v>
      </c>
      <c r="CV109" s="341">
        <v>0</v>
      </c>
      <c r="CW109" s="341">
        <v>0</v>
      </c>
      <c r="CX109" s="341"/>
      <c r="CY109" s="341"/>
    </row>
    <row r="110" spans="1:103" x14ac:dyDescent="0.2">
      <c r="A110" s="414"/>
      <c r="B110" s="415" t="s">
        <v>347</v>
      </c>
      <c r="C110" s="416"/>
      <c r="D110" s="341">
        <v>0</v>
      </c>
      <c r="E110" s="341">
        <v>0</v>
      </c>
      <c r="F110" s="341">
        <v>0</v>
      </c>
      <c r="G110" s="341">
        <v>0</v>
      </c>
      <c r="H110" s="341">
        <v>0</v>
      </c>
      <c r="I110" s="341">
        <v>0</v>
      </c>
      <c r="J110" s="341">
        <v>0</v>
      </c>
      <c r="K110" s="341">
        <v>0</v>
      </c>
      <c r="L110" s="341">
        <v>0</v>
      </c>
      <c r="M110" s="341">
        <v>0</v>
      </c>
      <c r="N110" s="341">
        <v>0</v>
      </c>
      <c r="O110" s="341">
        <v>0</v>
      </c>
      <c r="P110" s="341">
        <v>0</v>
      </c>
      <c r="Q110" s="341">
        <v>0</v>
      </c>
      <c r="R110" s="341">
        <v>0</v>
      </c>
      <c r="S110" s="341">
        <v>0</v>
      </c>
      <c r="T110" s="341">
        <v>0</v>
      </c>
      <c r="U110" s="341">
        <v>0</v>
      </c>
      <c r="V110" s="341">
        <v>0</v>
      </c>
      <c r="W110" s="341">
        <v>0</v>
      </c>
      <c r="X110" s="341">
        <v>0</v>
      </c>
      <c r="Y110" s="341">
        <v>0</v>
      </c>
      <c r="Z110" s="341">
        <v>0</v>
      </c>
      <c r="AA110" s="341">
        <v>0</v>
      </c>
      <c r="AB110" s="341">
        <v>0</v>
      </c>
      <c r="AC110" s="341">
        <v>0</v>
      </c>
      <c r="AD110" s="341">
        <v>0</v>
      </c>
      <c r="AE110" s="341">
        <v>0</v>
      </c>
      <c r="AF110" s="341">
        <v>0</v>
      </c>
      <c r="AG110" s="341">
        <v>0</v>
      </c>
      <c r="AH110" s="341">
        <v>0</v>
      </c>
      <c r="AI110" s="341">
        <v>0</v>
      </c>
      <c r="AJ110" s="341">
        <v>0</v>
      </c>
      <c r="AK110" s="341">
        <v>0</v>
      </c>
      <c r="AL110" s="341">
        <v>0</v>
      </c>
      <c r="AM110" s="341">
        <v>0</v>
      </c>
      <c r="AN110" s="341">
        <v>0</v>
      </c>
      <c r="AO110" s="341">
        <v>0</v>
      </c>
      <c r="AP110" s="341">
        <v>0</v>
      </c>
      <c r="AQ110" s="341">
        <v>0</v>
      </c>
      <c r="AR110" s="341">
        <v>0</v>
      </c>
      <c r="AS110" s="341">
        <v>0</v>
      </c>
      <c r="AT110" s="341">
        <v>0</v>
      </c>
      <c r="AU110" s="341">
        <v>0</v>
      </c>
      <c r="AV110" s="341">
        <v>0</v>
      </c>
      <c r="AW110" s="341">
        <v>0</v>
      </c>
      <c r="AX110" s="341">
        <v>0</v>
      </c>
      <c r="AY110" s="341">
        <v>0</v>
      </c>
      <c r="AZ110" s="341">
        <v>0</v>
      </c>
      <c r="BA110" s="341">
        <v>0</v>
      </c>
      <c r="BB110" s="341">
        <v>0</v>
      </c>
      <c r="BC110" s="341">
        <v>0</v>
      </c>
      <c r="BD110" s="341">
        <v>0</v>
      </c>
      <c r="BE110" s="341">
        <v>0</v>
      </c>
      <c r="BF110" s="341">
        <v>0</v>
      </c>
      <c r="BG110" s="341">
        <v>0</v>
      </c>
      <c r="BH110" s="341">
        <v>0</v>
      </c>
      <c r="BI110" s="341">
        <v>0</v>
      </c>
      <c r="BJ110" s="341">
        <v>0</v>
      </c>
      <c r="BK110" s="341">
        <v>0</v>
      </c>
      <c r="BL110" s="341">
        <v>0</v>
      </c>
      <c r="BM110" s="341">
        <v>0</v>
      </c>
      <c r="BN110" s="341">
        <v>0</v>
      </c>
      <c r="BO110" s="341">
        <v>0</v>
      </c>
      <c r="BP110" s="341">
        <v>0</v>
      </c>
      <c r="BQ110" s="341">
        <v>0</v>
      </c>
      <c r="BR110" s="341">
        <v>0</v>
      </c>
      <c r="BS110" s="341">
        <v>0</v>
      </c>
      <c r="BT110" s="341">
        <v>0</v>
      </c>
      <c r="BU110" s="341">
        <v>0</v>
      </c>
      <c r="BV110" s="341">
        <v>0</v>
      </c>
      <c r="BW110" s="341">
        <v>0</v>
      </c>
      <c r="BX110" s="341">
        <v>0</v>
      </c>
      <c r="BY110" s="341">
        <v>0</v>
      </c>
      <c r="BZ110" s="341">
        <v>0</v>
      </c>
      <c r="CA110" s="341">
        <v>0</v>
      </c>
      <c r="CB110" s="341">
        <v>0</v>
      </c>
      <c r="CC110" s="341">
        <v>0</v>
      </c>
      <c r="CD110" s="341">
        <v>0</v>
      </c>
      <c r="CE110" s="341">
        <v>0</v>
      </c>
      <c r="CF110" s="341">
        <v>0</v>
      </c>
      <c r="CG110" s="341">
        <v>0</v>
      </c>
      <c r="CH110" s="341">
        <v>0</v>
      </c>
      <c r="CI110" s="341">
        <v>0</v>
      </c>
      <c r="CJ110" s="341">
        <v>0</v>
      </c>
      <c r="CK110" s="341">
        <v>0</v>
      </c>
      <c r="CL110" s="341">
        <v>0</v>
      </c>
      <c r="CM110" s="341">
        <v>0</v>
      </c>
      <c r="CN110" s="341">
        <v>0</v>
      </c>
      <c r="CO110" s="341">
        <v>0</v>
      </c>
      <c r="CP110" s="341">
        <v>0</v>
      </c>
      <c r="CQ110" s="341">
        <v>0</v>
      </c>
      <c r="CR110" s="341">
        <v>0</v>
      </c>
      <c r="CS110" s="341">
        <v>0</v>
      </c>
      <c r="CT110" s="341">
        <v>0</v>
      </c>
      <c r="CU110" s="341">
        <v>0</v>
      </c>
      <c r="CV110" s="341">
        <v>0</v>
      </c>
      <c r="CW110" s="341">
        <v>0</v>
      </c>
      <c r="CX110" s="341"/>
      <c r="CY110" s="341"/>
    </row>
    <row r="111" spans="1:103" x14ac:dyDescent="0.2">
      <c r="A111" s="414"/>
      <c r="B111" s="415" t="s">
        <v>229</v>
      </c>
      <c r="C111" s="414"/>
      <c r="D111" s="341">
        <v>0</v>
      </c>
      <c r="E111" s="341">
        <v>0</v>
      </c>
      <c r="F111" s="341">
        <v>0</v>
      </c>
      <c r="G111" s="341">
        <v>0</v>
      </c>
      <c r="H111" s="341">
        <v>0</v>
      </c>
      <c r="I111" s="341">
        <v>0</v>
      </c>
      <c r="J111" s="341">
        <v>0</v>
      </c>
      <c r="K111" s="341">
        <v>0</v>
      </c>
      <c r="L111" s="341">
        <v>0</v>
      </c>
      <c r="M111" s="341">
        <v>0</v>
      </c>
      <c r="N111" s="341">
        <v>0</v>
      </c>
      <c r="O111" s="341">
        <v>0</v>
      </c>
      <c r="P111" s="341">
        <v>0</v>
      </c>
      <c r="Q111" s="341">
        <v>0</v>
      </c>
      <c r="R111" s="341">
        <v>0</v>
      </c>
      <c r="S111" s="341">
        <v>0</v>
      </c>
      <c r="T111" s="341">
        <v>0</v>
      </c>
      <c r="U111" s="341">
        <v>0</v>
      </c>
      <c r="V111" s="341">
        <v>0</v>
      </c>
      <c r="W111" s="341">
        <v>0</v>
      </c>
      <c r="X111" s="341">
        <v>0</v>
      </c>
      <c r="Y111" s="341">
        <v>0</v>
      </c>
      <c r="Z111" s="341">
        <v>0</v>
      </c>
      <c r="AA111" s="341">
        <v>0</v>
      </c>
      <c r="AB111" s="341">
        <v>0</v>
      </c>
      <c r="AC111" s="341">
        <v>0</v>
      </c>
      <c r="AD111" s="341">
        <v>0</v>
      </c>
      <c r="AE111" s="341">
        <v>0</v>
      </c>
      <c r="AF111" s="341">
        <v>0</v>
      </c>
      <c r="AG111" s="341">
        <v>0</v>
      </c>
      <c r="AH111" s="341">
        <v>0</v>
      </c>
      <c r="AI111" s="341">
        <v>0</v>
      </c>
      <c r="AJ111" s="341">
        <v>0</v>
      </c>
      <c r="AK111" s="341">
        <v>0</v>
      </c>
      <c r="AL111" s="341">
        <v>0</v>
      </c>
      <c r="AM111" s="341">
        <v>0</v>
      </c>
      <c r="AN111" s="341">
        <v>0</v>
      </c>
      <c r="AO111" s="341">
        <v>0</v>
      </c>
      <c r="AP111" s="341">
        <v>0</v>
      </c>
      <c r="AQ111" s="341">
        <v>0</v>
      </c>
      <c r="AR111" s="341">
        <v>0</v>
      </c>
      <c r="AS111" s="341">
        <v>0</v>
      </c>
      <c r="AT111" s="341">
        <v>0</v>
      </c>
      <c r="AU111" s="341">
        <v>0</v>
      </c>
      <c r="AV111" s="341">
        <v>0</v>
      </c>
      <c r="AW111" s="341">
        <v>0</v>
      </c>
      <c r="AX111" s="341">
        <v>0</v>
      </c>
      <c r="AY111" s="341">
        <v>0</v>
      </c>
      <c r="AZ111" s="341">
        <v>0</v>
      </c>
      <c r="BA111" s="341">
        <v>0</v>
      </c>
      <c r="BB111" s="341">
        <v>0</v>
      </c>
      <c r="BC111" s="341">
        <v>0</v>
      </c>
      <c r="BD111" s="341">
        <v>0</v>
      </c>
      <c r="BE111" s="341">
        <v>0</v>
      </c>
      <c r="BF111" s="341">
        <v>0</v>
      </c>
      <c r="BG111" s="341">
        <v>0</v>
      </c>
      <c r="BH111" s="341">
        <v>0</v>
      </c>
      <c r="BI111" s="341">
        <v>0</v>
      </c>
      <c r="BJ111" s="341">
        <v>0</v>
      </c>
      <c r="BK111" s="341">
        <v>0</v>
      </c>
      <c r="BL111" s="341">
        <v>0</v>
      </c>
      <c r="BM111" s="341">
        <v>0</v>
      </c>
      <c r="BN111" s="341">
        <v>0</v>
      </c>
      <c r="BO111" s="341">
        <v>0</v>
      </c>
      <c r="BP111" s="341">
        <v>0</v>
      </c>
      <c r="BQ111" s="341">
        <v>0</v>
      </c>
      <c r="BR111" s="341">
        <v>0</v>
      </c>
      <c r="BS111" s="341">
        <v>0</v>
      </c>
      <c r="BT111" s="341">
        <v>0</v>
      </c>
      <c r="BU111" s="341">
        <v>0</v>
      </c>
      <c r="BV111" s="341">
        <v>0</v>
      </c>
      <c r="BW111" s="341">
        <v>0</v>
      </c>
      <c r="BX111" s="341">
        <v>0</v>
      </c>
      <c r="BY111" s="341">
        <v>0</v>
      </c>
      <c r="BZ111" s="341">
        <v>0</v>
      </c>
      <c r="CA111" s="341">
        <v>0</v>
      </c>
      <c r="CB111" s="341">
        <v>0</v>
      </c>
      <c r="CC111" s="341">
        <v>0</v>
      </c>
      <c r="CD111" s="341">
        <v>0</v>
      </c>
      <c r="CE111" s="341">
        <v>0</v>
      </c>
      <c r="CF111" s="341">
        <v>0</v>
      </c>
      <c r="CG111" s="341">
        <v>0</v>
      </c>
      <c r="CH111" s="341">
        <v>0</v>
      </c>
      <c r="CI111" s="341">
        <v>0</v>
      </c>
      <c r="CJ111" s="92">
        <f>-'Schedule 7A,11,25,29,35,43'!C50</f>
        <v>0</v>
      </c>
      <c r="CK111" s="92">
        <f>-'Schedule 7A,11,25,29,35,43'!D50</f>
        <v>0</v>
      </c>
      <c r="CL111" s="92">
        <f>-'Schedule 7A,11,25,29,35,43'!E50</f>
        <v>0</v>
      </c>
      <c r="CM111" s="92">
        <f>-'Schedule 7A,11,25,29,35,43'!F50</f>
        <v>0</v>
      </c>
      <c r="CN111" s="92">
        <f>-'Schedule 7A,11,25,29,35,43'!G50</f>
        <v>0</v>
      </c>
      <c r="CO111" s="92">
        <f>-'Schedule 7A,11,25,29,35,43'!H50</f>
        <v>0</v>
      </c>
      <c r="CP111" s="92">
        <f>-'Schedule 7A,11,25,29,35,43'!I50</f>
        <v>0</v>
      </c>
      <c r="CQ111" s="92">
        <f>-'Schedule 7A,11,25,29,35,43'!J50</f>
        <v>0</v>
      </c>
      <c r="CR111" s="92">
        <f>-'Schedule 7A,11,25,29,35,43'!K50</f>
        <v>0</v>
      </c>
      <c r="CS111" s="92">
        <f>-('Schedule 7A,11,25,29,35,43'!L50+'Schedule 7A,11,25,29,35,43'!M50)</f>
        <v>-35984.03</v>
      </c>
      <c r="CT111" s="92">
        <f>-'Schedule 7A,11,25,29,35,43'!N50</f>
        <v>-56316.21</v>
      </c>
      <c r="CU111" s="92">
        <f>-('Schedule 7A,11,25,29,35,43'!O50+'Schedule 7A,11,25,29,35,43'!P50)</f>
        <v>-71597.239999999991</v>
      </c>
      <c r="CV111" s="92">
        <f>-'Schedule 7A,11,25,29,35,43'!Q50</f>
        <v>-76863.929999999993</v>
      </c>
      <c r="CW111" s="92">
        <f>-'Schedule 7A,11,25,29,35,43'!R50</f>
        <v>-64120.01</v>
      </c>
      <c r="CX111" s="92">
        <f>-'Amort Estimate'!D70</f>
        <v>-66957.088833917529</v>
      </c>
      <c r="CY111" s="92">
        <f>-'Amort Estimate'!E70</f>
        <v>-64671.800682170389</v>
      </c>
    </row>
    <row r="112" spans="1:103" x14ac:dyDescent="0.2">
      <c r="A112" s="414"/>
      <c r="B112" s="414" t="s">
        <v>230</v>
      </c>
      <c r="C112" s="414"/>
      <c r="D112" s="93">
        <f t="shared" ref="D112:AI112" si="113">SUM(D107:D111)</f>
        <v>0</v>
      </c>
      <c r="E112" s="93">
        <f t="shared" si="113"/>
        <v>0</v>
      </c>
      <c r="F112" s="93">
        <f t="shared" si="113"/>
        <v>0</v>
      </c>
      <c r="G112" s="93">
        <f t="shared" si="113"/>
        <v>0</v>
      </c>
      <c r="H112" s="93">
        <f t="shared" si="113"/>
        <v>0</v>
      </c>
      <c r="I112" s="93">
        <f t="shared" si="113"/>
        <v>0</v>
      </c>
      <c r="J112" s="93">
        <f t="shared" si="113"/>
        <v>0</v>
      </c>
      <c r="K112" s="93">
        <f t="shared" si="113"/>
        <v>0</v>
      </c>
      <c r="L112" s="93">
        <f t="shared" si="113"/>
        <v>0</v>
      </c>
      <c r="M112" s="93">
        <f t="shared" si="113"/>
        <v>0</v>
      </c>
      <c r="N112" s="93">
        <f t="shared" si="113"/>
        <v>0</v>
      </c>
      <c r="O112" s="93">
        <f t="shared" si="113"/>
        <v>0</v>
      </c>
      <c r="P112" s="93">
        <f t="shared" si="113"/>
        <v>0</v>
      </c>
      <c r="Q112" s="93">
        <f t="shared" si="113"/>
        <v>0</v>
      </c>
      <c r="R112" s="93">
        <f t="shared" si="113"/>
        <v>0</v>
      </c>
      <c r="S112" s="93">
        <f t="shared" si="113"/>
        <v>0</v>
      </c>
      <c r="T112" s="93">
        <f t="shared" si="113"/>
        <v>0</v>
      </c>
      <c r="U112" s="93">
        <f t="shared" si="113"/>
        <v>0</v>
      </c>
      <c r="V112" s="93">
        <f t="shared" si="113"/>
        <v>0</v>
      </c>
      <c r="W112" s="93">
        <f t="shared" si="113"/>
        <v>0</v>
      </c>
      <c r="X112" s="93">
        <f t="shared" si="113"/>
        <v>0</v>
      </c>
      <c r="Y112" s="93">
        <f t="shared" si="113"/>
        <v>0</v>
      </c>
      <c r="Z112" s="93">
        <f t="shared" si="113"/>
        <v>0</v>
      </c>
      <c r="AA112" s="93">
        <f t="shared" si="113"/>
        <v>0</v>
      </c>
      <c r="AB112" s="93">
        <f t="shared" si="113"/>
        <v>0</v>
      </c>
      <c r="AC112" s="93">
        <f t="shared" si="113"/>
        <v>0</v>
      </c>
      <c r="AD112" s="93">
        <f t="shared" si="113"/>
        <v>0</v>
      </c>
      <c r="AE112" s="93">
        <f t="shared" si="113"/>
        <v>0</v>
      </c>
      <c r="AF112" s="93">
        <f t="shared" si="113"/>
        <v>0</v>
      </c>
      <c r="AG112" s="93">
        <f t="shared" si="113"/>
        <v>0</v>
      </c>
      <c r="AH112" s="93">
        <f t="shared" si="113"/>
        <v>0</v>
      </c>
      <c r="AI112" s="93">
        <f t="shared" si="113"/>
        <v>0</v>
      </c>
      <c r="AJ112" s="93">
        <f t="shared" ref="AJ112:BO112" si="114">SUM(AJ107:AJ111)</f>
        <v>0</v>
      </c>
      <c r="AK112" s="93">
        <f t="shared" si="114"/>
        <v>0</v>
      </c>
      <c r="AL112" s="93">
        <f t="shared" si="114"/>
        <v>0</v>
      </c>
      <c r="AM112" s="93">
        <f t="shared" si="114"/>
        <v>0</v>
      </c>
      <c r="AN112" s="93">
        <f t="shared" si="114"/>
        <v>0</v>
      </c>
      <c r="AO112" s="93">
        <f t="shared" si="114"/>
        <v>0</v>
      </c>
      <c r="AP112" s="93">
        <f t="shared" si="114"/>
        <v>0</v>
      </c>
      <c r="AQ112" s="93">
        <f t="shared" si="114"/>
        <v>0</v>
      </c>
      <c r="AR112" s="93">
        <f t="shared" si="114"/>
        <v>0</v>
      </c>
      <c r="AS112" s="93">
        <f t="shared" si="114"/>
        <v>0</v>
      </c>
      <c r="AT112" s="93">
        <f t="shared" si="114"/>
        <v>0</v>
      </c>
      <c r="AU112" s="93">
        <f t="shared" si="114"/>
        <v>0</v>
      </c>
      <c r="AV112" s="93">
        <f t="shared" si="114"/>
        <v>0</v>
      </c>
      <c r="AW112" s="93">
        <f t="shared" si="114"/>
        <v>0</v>
      </c>
      <c r="AX112" s="93">
        <f t="shared" si="114"/>
        <v>0</v>
      </c>
      <c r="AY112" s="93">
        <f t="shared" si="114"/>
        <v>0</v>
      </c>
      <c r="AZ112" s="93">
        <f t="shared" si="114"/>
        <v>0</v>
      </c>
      <c r="BA112" s="93">
        <f t="shared" si="114"/>
        <v>0</v>
      </c>
      <c r="BB112" s="93">
        <f t="shared" si="114"/>
        <v>0</v>
      </c>
      <c r="BC112" s="93">
        <f t="shared" si="114"/>
        <v>0</v>
      </c>
      <c r="BD112" s="93">
        <f t="shared" si="114"/>
        <v>0</v>
      </c>
      <c r="BE112" s="93">
        <f t="shared" si="114"/>
        <v>0</v>
      </c>
      <c r="BF112" s="93">
        <f t="shared" si="114"/>
        <v>0</v>
      </c>
      <c r="BG112" s="93">
        <f t="shared" si="114"/>
        <v>0</v>
      </c>
      <c r="BH112" s="93">
        <f t="shared" si="114"/>
        <v>0</v>
      </c>
      <c r="BI112" s="93">
        <f t="shared" si="114"/>
        <v>0</v>
      </c>
      <c r="BJ112" s="93">
        <f t="shared" si="114"/>
        <v>0</v>
      </c>
      <c r="BK112" s="93">
        <f t="shared" si="114"/>
        <v>0</v>
      </c>
      <c r="BL112" s="93">
        <f t="shared" si="114"/>
        <v>0</v>
      </c>
      <c r="BM112" s="93">
        <f t="shared" si="114"/>
        <v>0</v>
      </c>
      <c r="BN112" s="93">
        <f t="shared" si="114"/>
        <v>0</v>
      </c>
      <c r="BO112" s="93">
        <f t="shared" si="114"/>
        <v>0</v>
      </c>
      <c r="BP112" s="93">
        <f t="shared" ref="BP112:CU112" si="115">SUM(BP107:BP111)</f>
        <v>0</v>
      </c>
      <c r="BQ112" s="93">
        <f t="shared" si="115"/>
        <v>0</v>
      </c>
      <c r="BR112" s="93">
        <f t="shared" si="115"/>
        <v>0</v>
      </c>
      <c r="BS112" s="93">
        <f t="shared" si="115"/>
        <v>0</v>
      </c>
      <c r="BT112" s="93">
        <f t="shared" si="115"/>
        <v>0</v>
      </c>
      <c r="BU112" s="93">
        <f t="shared" si="115"/>
        <v>0</v>
      </c>
      <c r="BV112" s="93">
        <f t="shared" si="115"/>
        <v>0</v>
      </c>
      <c r="BW112" s="93">
        <f t="shared" si="115"/>
        <v>0</v>
      </c>
      <c r="BX112" s="93">
        <f t="shared" si="115"/>
        <v>0</v>
      </c>
      <c r="BY112" s="93">
        <f t="shared" si="115"/>
        <v>0</v>
      </c>
      <c r="BZ112" s="93">
        <f t="shared" si="115"/>
        <v>0</v>
      </c>
      <c r="CA112" s="93">
        <f t="shared" si="115"/>
        <v>0</v>
      </c>
      <c r="CB112" s="93">
        <f t="shared" si="115"/>
        <v>0</v>
      </c>
      <c r="CC112" s="93">
        <f t="shared" si="115"/>
        <v>0</v>
      </c>
      <c r="CD112" s="93">
        <f t="shared" si="115"/>
        <v>0</v>
      </c>
      <c r="CE112" s="93">
        <f t="shared" si="115"/>
        <v>0</v>
      </c>
      <c r="CF112" s="93">
        <f t="shared" si="115"/>
        <v>0</v>
      </c>
      <c r="CG112" s="93">
        <f t="shared" si="115"/>
        <v>0</v>
      </c>
      <c r="CH112" s="93">
        <f t="shared" si="115"/>
        <v>0</v>
      </c>
      <c r="CI112" s="93">
        <f t="shared" si="115"/>
        <v>0</v>
      </c>
      <c r="CJ112" s="93">
        <f t="shared" si="115"/>
        <v>0</v>
      </c>
      <c r="CK112" s="93">
        <f t="shared" si="115"/>
        <v>0</v>
      </c>
      <c r="CL112" s="93">
        <f t="shared" si="115"/>
        <v>0</v>
      </c>
      <c r="CM112" s="93">
        <f t="shared" si="115"/>
        <v>0</v>
      </c>
      <c r="CN112" s="93">
        <f t="shared" si="115"/>
        <v>0</v>
      </c>
      <c r="CO112" s="93">
        <f t="shared" si="115"/>
        <v>0</v>
      </c>
      <c r="CP112" s="93">
        <f t="shared" si="115"/>
        <v>0</v>
      </c>
      <c r="CQ112" s="93">
        <f t="shared" si="115"/>
        <v>0</v>
      </c>
      <c r="CR112" s="93">
        <f t="shared" si="115"/>
        <v>0</v>
      </c>
      <c r="CS112" s="93">
        <f t="shared" si="115"/>
        <v>1372317.5623344253</v>
      </c>
      <c r="CT112" s="93">
        <f t="shared" si="115"/>
        <v>-56316.21</v>
      </c>
      <c r="CU112" s="93">
        <f t="shared" si="115"/>
        <v>-71597.239999999991</v>
      </c>
      <c r="CV112" s="93">
        <f t="shared" ref="CV112:CY112" si="116">SUM(CV107:CV111)</f>
        <v>-76863.929999999993</v>
      </c>
      <c r="CW112" s="93">
        <f t="shared" si="116"/>
        <v>-64120.01</v>
      </c>
      <c r="CX112" s="93">
        <f t="shared" si="116"/>
        <v>-66957.088833917529</v>
      </c>
      <c r="CY112" s="93">
        <f t="shared" si="116"/>
        <v>-64671.800682170389</v>
      </c>
    </row>
    <row r="113" spans="1:103" x14ac:dyDescent="0.2">
      <c r="A113" s="414"/>
      <c r="B113" s="414" t="s">
        <v>231</v>
      </c>
      <c r="C113" s="414"/>
      <c r="D113" s="339">
        <f t="shared" ref="D113:AI113" si="117">D106+D112</f>
        <v>0</v>
      </c>
      <c r="E113" s="339">
        <f t="shared" si="117"/>
        <v>0</v>
      </c>
      <c r="F113" s="339">
        <f t="shared" si="117"/>
        <v>0</v>
      </c>
      <c r="G113" s="339">
        <f t="shared" si="117"/>
        <v>0</v>
      </c>
      <c r="H113" s="339">
        <f t="shared" si="117"/>
        <v>0</v>
      </c>
      <c r="I113" s="339">
        <f t="shared" si="117"/>
        <v>0</v>
      </c>
      <c r="J113" s="339">
        <f t="shared" si="117"/>
        <v>0</v>
      </c>
      <c r="K113" s="339">
        <f t="shared" si="117"/>
        <v>0</v>
      </c>
      <c r="L113" s="339">
        <f t="shared" si="117"/>
        <v>0</v>
      </c>
      <c r="M113" s="339">
        <f t="shared" si="117"/>
        <v>0</v>
      </c>
      <c r="N113" s="339">
        <f t="shared" si="117"/>
        <v>0</v>
      </c>
      <c r="O113" s="339">
        <f t="shared" si="117"/>
        <v>0</v>
      </c>
      <c r="P113" s="339">
        <f t="shared" si="117"/>
        <v>0</v>
      </c>
      <c r="Q113" s="339">
        <f t="shared" si="117"/>
        <v>0</v>
      </c>
      <c r="R113" s="339">
        <f t="shared" si="117"/>
        <v>0</v>
      </c>
      <c r="S113" s="339">
        <f t="shared" si="117"/>
        <v>0</v>
      </c>
      <c r="T113" s="339">
        <f t="shared" si="117"/>
        <v>0</v>
      </c>
      <c r="U113" s="339">
        <f t="shared" si="117"/>
        <v>0</v>
      </c>
      <c r="V113" s="339">
        <f t="shared" si="117"/>
        <v>0</v>
      </c>
      <c r="W113" s="339">
        <f t="shared" si="117"/>
        <v>0</v>
      </c>
      <c r="X113" s="339">
        <f t="shared" si="117"/>
        <v>0</v>
      </c>
      <c r="Y113" s="339">
        <f t="shared" si="117"/>
        <v>0</v>
      </c>
      <c r="Z113" s="339">
        <f t="shared" si="117"/>
        <v>0</v>
      </c>
      <c r="AA113" s="339">
        <f t="shared" si="117"/>
        <v>0</v>
      </c>
      <c r="AB113" s="339">
        <f t="shared" si="117"/>
        <v>0</v>
      </c>
      <c r="AC113" s="339">
        <f t="shared" si="117"/>
        <v>0</v>
      </c>
      <c r="AD113" s="339">
        <f t="shared" si="117"/>
        <v>0</v>
      </c>
      <c r="AE113" s="339">
        <f t="shared" si="117"/>
        <v>0</v>
      </c>
      <c r="AF113" s="339">
        <f t="shared" si="117"/>
        <v>0</v>
      </c>
      <c r="AG113" s="339">
        <f t="shared" si="117"/>
        <v>0</v>
      </c>
      <c r="AH113" s="339">
        <f t="shared" si="117"/>
        <v>0</v>
      </c>
      <c r="AI113" s="339">
        <f t="shared" si="117"/>
        <v>0</v>
      </c>
      <c r="AJ113" s="339">
        <f t="shared" ref="AJ113:BO113" si="118">AJ106+AJ112</f>
        <v>0</v>
      </c>
      <c r="AK113" s="339">
        <f t="shared" si="118"/>
        <v>0</v>
      </c>
      <c r="AL113" s="339">
        <f t="shared" si="118"/>
        <v>0</v>
      </c>
      <c r="AM113" s="339">
        <f t="shared" si="118"/>
        <v>0</v>
      </c>
      <c r="AN113" s="339">
        <f t="shared" si="118"/>
        <v>0</v>
      </c>
      <c r="AO113" s="339">
        <f t="shared" si="118"/>
        <v>0</v>
      </c>
      <c r="AP113" s="339">
        <f t="shared" si="118"/>
        <v>0</v>
      </c>
      <c r="AQ113" s="339">
        <f t="shared" si="118"/>
        <v>0</v>
      </c>
      <c r="AR113" s="339">
        <f t="shared" si="118"/>
        <v>0</v>
      </c>
      <c r="AS113" s="339">
        <f t="shared" si="118"/>
        <v>0</v>
      </c>
      <c r="AT113" s="339">
        <f t="shared" si="118"/>
        <v>0</v>
      </c>
      <c r="AU113" s="339">
        <f t="shared" si="118"/>
        <v>0</v>
      </c>
      <c r="AV113" s="339">
        <f t="shared" si="118"/>
        <v>0</v>
      </c>
      <c r="AW113" s="339">
        <f t="shared" si="118"/>
        <v>0</v>
      </c>
      <c r="AX113" s="339">
        <f t="shared" si="118"/>
        <v>0</v>
      </c>
      <c r="AY113" s="339">
        <f t="shared" si="118"/>
        <v>0</v>
      </c>
      <c r="AZ113" s="339">
        <f t="shared" si="118"/>
        <v>0</v>
      </c>
      <c r="BA113" s="339">
        <f t="shared" si="118"/>
        <v>0</v>
      </c>
      <c r="BB113" s="339">
        <f t="shared" si="118"/>
        <v>0</v>
      </c>
      <c r="BC113" s="339">
        <f t="shared" si="118"/>
        <v>0</v>
      </c>
      <c r="BD113" s="339">
        <f t="shared" si="118"/>
        <v>0</v>
      </c>
      <c r="BE113" s="339">
        <f t="shared" si="118"/>
        <v>0</v>
      </c>
      <c r="BF113" s="339">
        <f t="shared" si="118"/>
        <v>0</v>
      </c>
      <c r="BG113" s="339">
        <f t="shared" si="118"/>
        <v>0</v>
      </c>
      <c r="BH113" s="339">
        <f t="shared" si="118"/>
        <v>0</v>
      </c>
      <c r="BI113" s="339">
        <f t="shared" si="118"/>
        <v>0</v>
      </c>
      <c r="BJ113" s="339">
        <f t="shared" si="118"/>
        <v>0</v>
      </c>
      <c r="BK113" s="339">
        <f t="shared" si="118"/>
        <v>0</v>
      </c>
      <c r="BL113" s="339">
        <f t="shared" si="118"/>
        <v>0</v>
      </c>
      <c r="BM113" s="339">
        <f t="shared" si="118"/>
        <v>0</v>
      </c>
      <c r="BN113" s="339">
        <f t="shared" si="118"/>
        <v>0</v>
      </c>
      <c r="BO113" s="339">
        <f t="shared" si="118"/>
        <v>0</v>
      </c>
      <c r="BP113" s="339">
        <f t="shared" ref="BP113:CU113" si="119">BP106+BP112</f>
        <v>0</v>
      </c>
      <c r="BQ113" s="339">
        <f t="shared" si="119"/>
        <v>0</v>
      </c>
      <c r="BR113" s="339">
        <f t="shared" si="119"/>
        <v>0</v>
      </c>
      <c r="BS113" s="339">
        <f t="shared" si="119"/>
        <v>0</v>
      </c>
      <c r="BT113" s="339">
        <f t="shared" si="119"/>
        <v>0</v>
      </c>
      <c r="BU113" s="339">
        <f t="shared" si="119"/>
        <v>0</v>
      </c>
      <c r="BV113" s="339">
        <f t="shared" si="119"/>
        <v>0</v>
      </c>
      <c r="BW113" s="339">
        <f t="shared" si="119"/>
        <v>0</v>
      </c>
      <c r="BX113" s="339">
        <f t="shared" si="119"/>
        <v>0</v>
      </c>
      <c r="BY113" s="339">
        <f t="shared" si="119"/>
        <v>0</v>
      </c>
      <c r="BZ113" s="339">
        <f t="shared" si="119"/>
        <v>0</v>
      </c>
      <c r="CA113" s="339">
        <f t="shared" si="119"/>
        <v>0</v>
      </c>
      <c r="CB113" s="339">
        <f t="shared" si="119"/>
        <v>0</v>
      </c>
      <c r="CC113" s="339">
        <f t="shared" si="119"/>
        <v>0</v>
      </c>
      <c r="CD113" s="339">
        <f t="shared" si="119"/>
        <v>0</v>
      </c>
      <c r="CE113" s="339">
        <f t="shared" si="119"/>
        <v>0</v>
      </c>
      <c r="CF113" s="339">
        <f t="shared" si="119"/>
        <v>0</v>
      </c>
      <c r="CG113" s="339">
        <f t="shared" si="119"/>
        <v>0</v>
      </c>
      <c r="CH113" s="339">
        <f t="shared" si="119"/>
        <v>0</v>
      </c>
      <c r="CI113" s="339">
        <f t="shared" si="119"/>
        <v>0</v>
      </c>
      <c r="CJ113" s="339">
        <f t="shared" si="119"/>
        <v>0</v>
      </c>
      <c r="CK113" s="339">
        <f t="shared" si="119"/>
        <v>0</v>
      </c>
      <c r="CL113" s="339">
        <f t="shared" si="119"/>
        <v>0</v>
      </c>
      <c r="CM113" s="339">
        <f t="shared" si="119"/>
        <v>0</v>
      </c>
      <c r="CN113" s="339">
        <f t="shared" si="119"/>
        <v>0</v>
      </c>
      <c r="CO113" s="339">
        <f t="shared" si="119"/>
        <v>0</v>
      </c>
      <c r="CP113" s="339">
        <f t="shared" si="119"/>
        <v>0</v>
      </c>
      <c r="CQ113" s="339">
        <f t="shared" si="119"/>
        <v>0</v>
      </c>
      <c r="CR113" s="339">
        <f t="shared" si="119"/>
        <v>0</v>
      </c>
      <c r="CS113" s="339">
        <f t="shared" si="119"/>
        <v>1372317.5623344253</v>
      </c>
      <c r="CT113" s="339">
        <f t="shared" si="119"/>
        <v>1316001.3523344253</v>
      </c>
      <c r="CU113" s="339">
        <f t="shared" si="119"/>
        <v>1244404.1123344253</v>
      </c>
      <c r="CV113" s="339">
        <f t="shared" ref="CV113:CY113" si="120">CV106+CV112</f>
        <v>1167540.1823344254</v>
      </c>
      <c r="CW113" s="339">
        <f t="shared" si="120"/>
        <v>1103420.1723344254</v>
      </c>
      <c r="CX113" s="339">
        <f t="shared" si="120"/>
        <v>1036463.0835005079</v>
      </c>
      <c r="CY113" s="339">
        <f t="shared" si="120"/>
        <v>971791.28281833744</v>
      </c>
    </row>
    <row r="114" spans="1:103" x14ac:dyDescent="0.2"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0"/>
      <c r="BN114" s="90"/>
      <c r="BO114" s="90"/>
      <c r="BP114" s="90"/>
      <c r="BQ114" s="90"/>
      <c r="BR114" s="90"/>
      <c r="BS114" s="90"/>
      <c r="BT114" s="90"/>
      <c r="BU114" s="90"/>
      <c r="BV114" s="90"/>
      <c r="BW114" s="90"/>
      <c r="BX114" s="90"/>
      <c r="BY114" s="90"/>
      <c r="BZ114" s="90"/>
      <c r="CA114" s="90"/>
      <c r="CB114" s="90"/>
      <c r="CC114" s="90"/>
      <c r="CD114" s="90"/>
      <c r="CE114" s="90"/>
      <c r="CF114" s="339"/>
      <c r="CG114" s="339"/>
      <c r="CH114" s="339"/>
      <c r="CI114" s="339"/>
      <c r="CJ114" s="339"/>
      <c r="CK114" s="339"/>
      <c r="CL114" s="339"/>
      <c r="CM114" s="339"/>
      <c r="CN114" s="339"/>
      <c r="CO114" s="339"/>
      <c r="CP114" s="339"/>
      <c r="CQ114" s="339"/>
      <c r="CR114" s="339"/>
      <c r="CS114" s="339"/>
      <c r="CT114" s="339"/>
      <c r="CU114" s="339"/>
      <c r="CV114" s="339"/>
      <c r="CW114" s="339"/>
      <c r="CX114" s="339"/>
      <c r="CY114" s="339"/>
    </row>
    <row r="115" spans="1:103" x14ac:dyDescent="0.2">
      <c r="A115" s="418" t="s">
        <v>536</v>
      </c>
      <c r="B115" s="414"/>
      <c r="C115" s="417">
        <v>18239461</v>
      </c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0"/>
      <c r="BZ115" s="90"/>
      <c r="CA115" s="90"/>
      <c r="CB115" s="90"/>
      <c r="CC115" s="90"/>
      <c r="CD115" s="90"/>
      <c r="CE115" s="90"/>
      <c r="CX115" s="338"/>
    </row>
    <row r="116" spans="1:103" x14ac:dyDescent="0.2">
      <c r="A116" s="414"/>
      <c r="B116" s="414" t="s">
        <v>227</v>
      </c>
      <c r="C116" s="417">
        <v>25401081</v>
      </c>
      <c r="D116" s="339">
        <v>0</v>
      </c>
      <c r="E116" s="339">
        <f t="shared" ref="E116:AJ116" si="121">D123</f>
        <v>0</v>
      </c>
      <c r="F116" s="339">
        <f t="shared" si="121"/>
        <v>0</v>
      </c>
      <c r="G116" s="339">
        <f t="shared" si="121"/>
        <v>0</v>
      </c>
      <c r="H116" s="339">
        <f t="shared" si="121"/>
        <v>0</v>
      </c>
      <c r="I116" s="339">
        <f t="shared" si="121"/>
        <v>0</v>
      </c>
      <c r="J116" s="339">
        <f t="shared" si="121"/>
        <v>0</v>
      </c>
      <c r="K116" s="339">
        <f t="shared" si="121"/>
        <v>0</v>
      </c>
      <c r="L116" s="339">
        <f t="shared" si="121"/>
        <v>0</v>
      </c>
      <c r="M116" s="339">
        <f t="shared" si="121"/>
        <v>0</v>
      </c>
      <c r="N116" s="339">
        <f t="shared" si="121"/>
        <v>0</v>
      </c>
      <c r="O116" s="339">
        <f t="shared" si="121"/>
        <v>0</v>
      </c>
      <c r="P116" s="339">
        <f t="shared" si="121"/>
        <v>0</v>
      </c>
      <c r="Q116" s="339">
        <f t="shared" si="121"/>
        <v>0</v>
      </c>
      <c r="R116" s="339">
        <f t="shared" si="121"/>
        <v>0</v>
      </c>
      <c r="S116" s="339">
        <f t="shared" si="121"/>
        <v>0</v>
      </c>
      <c r="T116" s="339">
        <f t="shared" si="121"/>
        <v>0</v>
      </c>
      <c r="U116" s="339">
        <f t="shared" si="121"/>
        <v>0</v>
      </c>
      <c r="V116" s="339">
        <f t="shared" si="121"/>
        <v>0</v>
      </c>
      <c r="W116" s="339">
        <f t="shared" si="121"/>
        <v>0</v>
      </c>
      <c r="X116" s="339">
        <f t="shared" si="121"/>
        <v>0</v>
      </c>
      <c r="Y116" s="339">
        <f t="shared" si="121"/>
        <v>0</v>
      </c>
      <c r="Z116" s="339">
        <f t="shared" si="121"/>
        <v>0</v>
      </c>
      <c r="AA116" s="339">
        <f t="shared" si="121"/>
        <v>0</v>
      </c>
      <c r="AB116" s="339">
        <f t="shared" si="121"/>
        <v>0</v>
      </c>
      <c r="AC116" s="339">
        <f t="shared" si="121"/>
        <v>0</v>
      </c>
      <c r="AD116" s="339">
        <f t="shared" si="121"/>
        <v>0</v>
      </c>
      <c r="AE116" s="339">
        <f t="shared" si="121"/>
        <v>0</v>
      </c>
      <c r="AF116" s="339">
        <f t="shared" si="121"/>
        <v>0</v>
      </c>
      <c r="AG116" s="339">
        <f t="shared" si="121"/>
        <v>0</v>
      </c>
      <c r="AH116" s="339">
        <f t="shared" si="121"/>
        <v>0</v>
      </c>
      <c r="AI116" s="339">
        <f t="shared" si="121"/>
        <v>0</v>
      </c>
      <c r="AJ116" s="339">
        <f t="shared" si="121"/>
        <v>0</v>
      </c>
      <c r="AK116" s="339">
        <f t="shared" ref="AK116:BP116" si="122">AJ123</f>
        <v>0</v>
      </c>
      <c r="AL116" s="339">
        <f t="shared" si="122"/>
        <v>0</v>
      </c>
      <c r="AM116" s="339">
        <f t="shared" si="122"/>
        <v>0</v>
      </c>
      <c r="AN116" s="339">
        <f t="shared" si="122"/>
        <v>0</v>
      </c>
      <c r="AO116" s="339">
        <f t="shared" si="122"/>
        <v>0</v>
      </c>
      <c r="AP116" s="339">
        <f t="shared" si="122"/>
        <v>0</v>
      </c>
      <c r="AQ116" s="339">
        <f t="shared" si="122"/>
        <v>0</v>
      </c>
      <c r="AR116" s="339">
        <f t="shared" si="122"/>
        <v>0</v>
      </c>
      <c r="AS116" s="339">
        <f t="shared" si="122"/>
        <v>0</v>
      </c>
      <c r="AT116" s="339">
        <f t="shared" si="122"/>
        <v>0</v>
      </c>
      <c r="AU116" s="339">
        <f t="shared" si="122"/>
        <v>0</v>
      </c>
      <c r="AV116" s="339">
        <f t="shared" si="122"/>
        <v>0</v>
      </c>
      <c r="AW116" s="339">
        <f t="shared" si="122"/>
        <v>0</v>
      </c>
      <c r="AX116" s="339">
        <f t="shared" si="122"/>
        <v>0</v>
      </c>
      <c r="AY116" s="339">
        <f t="shared" si="122"/>
        <v>0</v>
      </c>
      <c r="AZ116" s="339">
        <f t="shared" si="122"/>
        <v>0</v>
      </c>
      <c r="BA116" s="339">
        <f t="shared" si="122"/>
        <v>0</v>
      </c>
      <c r="BB116" s="339">
        <f t="shared" si="122"/>
        <v>0</v>
      </c>
      <c r="BC116" s="339">
        <f t="shared" si="122"/>
        <v>0</v>
      </c>
      <c r="BD116" s="339">
        <f t="shared" si="122"/>
        <v>0</v>
      </c>
      <c r="BE116" s="339">
        <f t="shared" si="122"/>
        <v>0</v>
      </c>
      <c r="BF116" s="339">
        <f t="shared" si="122"/>
        <v>0</v>
      </c>
      <c r="BG116" s="339">
        <f t="shared" si="122"/>
        <v>0</v>
      </c>
      <c r="BH116" s="339">
        <f t="shared" si="122"/>
        <v>0</v>
      </c>
      <c r="BI116" s="339">
        <f t="shared" si="122"/>
        <v>0</v>
      </c>
      <c r="BJ116" s="339">
        <f t="shared" si="122"/>
        <v>0</v>
      </c>
      <c r="BK116" s="339">
        <f t="shared" si="122"/>
        <v>0</v>
      </c>
      <c r="BL116" s="339">
        <f t="shared" si="122"/>
        <v>0</v>
      </c>
      <c r="BM116" s="339">
        <f t="shared" si="122"/>
        <v>0</v>
      </c>
      <c r="BN116" s="339">
        <f t="shared" si="122"/>
        <v>0</v>
      </c>
      <c r="BO116" s="339">
        <f t="shared" si="122"/>
        <v>0</v>
      </c>
      <c r="BP116" s="339">
        <f t="shared" si="122"/>
        <v>0</v>
      </c>
      <c r="BQ116" s="339">
        <f t="shared" ref="BQ116:CY116" si="123">BP123</f>
        <v>0</v>
      </c>
      <c r="BR116" s="339">
        <f t="shared" si="123"/>
        <v>0</v>
      </c>
      <c r="BS116" s="339">
        <f t="shared" si="123"/>
        <v>0</v>
      </c>
      <c r="BT116" s="339">
        <f t="shared" si="123"/>
        <v>0</v>
      </c>
      <c r="BU116" s="339">
        <f t="shared" si="123"/>
        <v>0</v>
      </c>
      <c r="BV116" s="339">
        <f t="shared" si="123"/>
        <v>0</v>
      </c>
      <c r="BW116" s="339">
        <f t="shared" si="123"/>
        <v>0</v>
      </c>
      <c r="BX116" s="339">
        <f t="shared" si="123"/>
        <v>0</v>
      </c>
      <c r="BY116" s="339">
        <f t="shared" si="123"/>
        <v>0</v>
      </c>
      <c r="BZ116" s="339">
        <f t="shared" si="123"/>
        <v>0</v>
      </c>
      <c r="CA116" s="339">
        <f t="shared" si="123"/>
        <v>0</v>
      </c>
      <c r="CB116" s="339">
        <f t="shared" si="123"/>
        <v>0</v>
      </c>
      <c r="CC116" s="339">
        <f t="shared" si="123"/>
        <v>0</v>
      </c>
      <c r="CD116" s="339">
        <f t="shared" si="123"/>
        <v>0</v>
      </c>
      <c r="CE116" s="339">
        <f t="shared" si="123"/>
        <v>0</v>
      </c>
      <c r="CF116" s="339">
        <f t="shared" si="123"/>
        <v>0</v>
      </c>
      <c r="CG116" s="339">
        <f t="shared" si="123"/>
        <v>0</v>
      </c>
      <c r="CH116" s="339">
        <f t="shared" si="123"/>
        <v>0</v>
      </c>
      <c r="CI116" s="339">
        <f t="shared" si="123"/>
        <v>0</v>
      </c>
      <c r="CJ116" s="339">
        <f t="shared" si="123"/>
        <v>0</v>
      </c>
      <c r="CK116" s="339">
        <f t="shared" si="123"/>
        <v>0</v>
      </c>
      <c r="CL116" s="339">
        <f t="shared" si="123"/>
        <v>0</v>
      </c>
      <c r="CM116" s="339">
        <f t="shared" si="123"/>
        <v>0</v>
      </c>
      <c r="CN116" s="339">
        <f t="shared" si="123"/>
        <v>0</v>
      </c>
      <c r="CO116" s="339">
        <f t="shared" si="123"/>
        <v>0</v>
      </c>
      <c r="CP116" s="339">
        <f t="shared" si="123"/>
        <v>0</v>
      </c>
      <c r="CQ116" s="339">
        <f t="shared" si="123"/>
        <v>0</v>
      </c>
      <c r="CR116" s="339">
        <f t="shared" si="123"/>
        <v>0</v>
      </c>
      <c r="CS116" s="339">
        <f t="shared" si="123"/>
        <v>0</v>
      </c>
      <c r="CT116" s="339">
        <f t="shared" si="123"/>
        <v>714891.72778832109</v>
      </c>
      <c r="CU116" s="339">
        <f t="shared" si="123"/>
        <v>703015.96778832108</v>
      </c>
      <c r="CV116" s="339">
        <f t="shared" si="123"/>
        <v>680503.26778832113</v>
      </c>
      <c r="CW116" s="339">
        <f t="shared" si="123"/>
        <v>636244.29778832116</v>
      </c>
      <c r="CX116" s="339">
        <f t="shared" si="123"/>
        <v>614440.76778832113</v>
      </c>
      <c r="CY116" s="339">
        <f t="shared" si="123"/>
        <v>575285.02412003651</v>
      </c>
    </row>
    <row r="117" spans="1:103" x14ac:dyDescent="0.2">
      <c r="A117" s="414"/>
      <c r="B117" s="415" t="s">
        <v>228</v>
      </c>
      <c r="C117" s="417"/>
      <c r="D117" s="341">
        <v>0</v>
      </c>
      <c r="E117" s="341">
        <v>0</v>
      </c>
      <c r="F117" s="341">
        <v>0</v>
      </c>
      <c r="G117" s="341">
        <v>0</v>
      </c>
      <c r="H117" s="341">
        <v>0</v>
      </c>
      <c r="I117" s="341">
        <v>0</v>
      </c>
      <c r="J117" s="341">
        <v>0</v>
      </c>
      <c r="K117" s="341">
        <v>0</v>
      </c>
      <c r="L117" s="341">
        <v>0</v>
      </c>
      <c r="M117" s="341">
        <v>0</v>
      </c>
      <c r="N117" s="341">
        <v>0</v>
      </c>
      <c r="O117" s="341">
        <v>0</v>
      </c>
      <c r="P117" s="341">
        <v>0</v>
      </c>
      <c r="Q117" s="341">
        <v>0</v>
      </c>
      <c r="R117" s="341">
        <v>0</v>
      </c>
      <c r="S117" s="341">
        <v>0</v>
      </c>
      <c r="T117" s="341">
        <v>0</v>
      </c>
      <c r="U117" s="341">
        <v>0</v>
      </c>
      <c r="V117" s="341">
        <v>0</v>
      </c>
      <c r="W117" s="341">
        <v>0</v>
      </c>
      <c r="X117" s="341">
        <v>0</v>
      </c>
      <c r="Y117" s="341">
        <v>0</v>
      </c>
      <c r="Z117" s="341">
        <v>0</v>
      </c>
      <c r="AA117" s="341">
        <v>0</v>
      </c>
      <c r="AB117" s="341">
        <v>0</v>
      </c>
      <c r="AC117" s="341">
        <v>0</v>
      </c>
      <c r="AD117" s="341">
        <v>0</v>
      </c>
      <c r="AE117" s="341">
        <v>0</v>
      </c>
      <c r="AF117" s="341">
        <v>0</v>
      </c>
      <c r="AG117" s="341">
        <v>0</v>
      </c>
      <c r="AH117" s="341">
        <v>0</v>
      </c>
      <c r="AI117" s="341">
        <v>0</v>
      </c>
      <c r="AJ117" s="341">
        <v>0</v>
      </c>
      <c r="AK117" s="341">
        <v>0</v>
      </c>
      <c r="AL117" s="341">
        <v>0</v>
      </c>
      <c r="AM117" s="341">
        <v>0</v>
      </c>
      <c r="AN117" s="341">
        <v>0</v>
      </c>
      <c r="AO117" s="341">
        <v>0</v>
      </c>
      <c r="AP117" s="341">
        <v>0</v>
      </c>
      <c r="AQ117" s="341">
        <v>0</v>
      </c>
      <c r="AR117" s="341">
        <v>0</v>
      </c>
      <c r="AS117" s="341">
        <v>0</v>
      </c>
      <c r="AT117" s="341">
        <v>0</v>
      </c>
      <c r="AU117" s="341">
        <v>0</v>
      </c>
      <c r="AV117" s="341">
        <v>0</v>
      </c>
      <c r="AW117" s="341">
        <v>0</v>
      </c>
      <c r="AX117" s="341">
        <v>0</v>
      </c>
      <c r="AY117" s="341">
        <v>0</v>
      </c>
      <c r="AZ117" s="341">
        <v>0</v>
      </c>
      <c r="BA117" s="341">
        <v>0</v>
      </c>
      <c r="BB117" s="341">
        <v>0</v>
      </c>
      <c r="BC117" s="341">
        <v>0</v>
      </c>
      <c r="BD117" s="341">
        <v>0</v>
      </c>
      <c r="BE117" s="341">
        <v>0</v>
      </c>
      <c r="BF117" s="341">
        <v>0</v>
      </c>
      <c r="BG117" s="341">
        <v>0</v>
      </c>
      <c r="BH117" s="341">
        <v>0</v>
      </c>
      <c r="BI117" s="341">
        <v>0</v>
      </c>
      <c r="BJ117" s="341">
        <v>0</v>
      </c>
      <c r="BK117" s="341">
        <v>0</v>
      </c>
      <c r="BL117" s="341">
        <v>0</v>
      </c>
      <c r="BM117" s="341">
        <v>0</v>
      </c>
      <c r="BN117" s="341">
        <v>0</v>
      </c>
      <c r="BO117" s="341">
        <v>0</v>
      </c>
      <c r="BP117" s="341">
        <v>0</v>
      </c>
      <c r="BQ117" s="341">
        <v>0</v>
      </c>
      <c r="BR117" s="341">
        <v>0</v>
      </c>
      <c r="BS117" s="341">
        <v>0</v>
      </c>
      <c r="BT117" s="341">
        <v>0</v>
      </c>
      <c r="BU117" s="341">
        <v>0</v>
      </c>
      <c r="BV117" s="341">
        <v>0</v>
      </c>
      <c r="BW117" s="341">
        <v>0</v>
      </c>
      <c r="BX117" s="341">
        <v>0</v>
      </c>
      <c r="BY117" s="341">
        <v>0</v>
      </c>
      <c r="BZ117" s="341">
        <v>0</v>
      </c>
      <c r="CA117" s="341">
        <v>0</v>
      </c>
      <c r="CB117" s="341">
        <v>0</v>
      </c>
      <c r="CC117" s="341">
        <v>0</v>
      </c>
      <c r="CD117" s="341">
        <v>0</v>
      </c>
      <c r="CE117" s="341">
        <v>0</v>
      </c>
      <c r="CF117" s="341">
        <v>0</v>
      </c>
      <c r="CG117" s="341">
        <v>0</v>
      </c>
      <c r="CH117" s="341">
        <v>0</v>
      </c>
      <c r="CI117" s="341">
        <v>0</v>
      </c>
      <c r="CJ117" s="341">
        <v>0</v>
      </c>
      <c r="CK117" s="341">
        <v>0</v>
      </c>
      <c r="CL117" s="341">
        <v>0</v>
      </c>
      <c r="CM117" s="341">
        <v>0</v>
      </c>
      <c r="CN117" s="341">
        <v>0</v>
      </c>
      <c r="CO117" s="341">
        <v>0</v>
      </c>
      <c r="CP117" s="341">
        <v>0</v>
      </c>
      <c r="CQ117" s="341">
        <v>0</v>
      </c>
      <c r="CR117" s="341">
        <v>0</v>
      </c>
      <c r="CS117" s="341">
        <v>0</v>
      </c>
      <c r="CT117" s="341">
        <v>0</v>
      </c>
      <c r="CU117" s="341">
        <v>0</v>
      </c>
      <c r="CV117" s="341">
        <v>0</v>
      </c>
      <c r="CW117" s="341">
        <v>0</v>
      </c>
      <c r="CX117" s="341"/>
      <c r="CY117" s="341"/>
    </row>
    <row r="118" spans="1:103" x14ac:dyDescent="0.2">
      <c r="A118" s="414"/>
      <c r="B118" s="415" t="s">
        <v>441</v>
      </c>
      <c r="C118" s="416"/>
      <c r="D118" s="341">
        <v>0</v>
      </c>
      <c r="E118" s="341">
        <v>0</v>
      </c>
      <c r="F118" s="341">
        <v>0</v>
      </c>
      <c r="G118" s="341">
        <v>0</v>
      </c>
      <c r="H118" s="341">
        <v>0</v>
      </c>
      <c r="I118" s="341">
        <v>0</v>
      </c>
      <c r="J118" s="341">
        <v>0</v>
      </c>
      <c r="K118" s="341">
        <v>0</v>
      </c>
      <c r="L118" s="341">
        <v>0</v>
      </c>
      <c r="M118" s="341">
        <v>0</v>
      </c>
      <c r="N118" s="341">
        <v>0</v>
      </c>
      <c r="O118" s="341">
        <v>0</v>
      </c>
      <c r="P118" s="341">
        <v>0</v>
      </c>
      <c r="Q118" s="341">
        <v>0</v>
      </c>
      <c r="R118" s="341">
        <v>0</v>
      </c>
      <c r="S118" s="341">
        <v>0</v>
      </c>
      <c r="T118" s="341">
        <v>0</v>
      </c>
      <c r="U118" s="341">
        <v>0</v>
      </c>
      <c r="V118" s="341">
        <v>0</v>
      </c>
      <c r="W118" s="341">
        <v>0</v>
      </c>
      <c r="X118" s="341">
        <v>0</v>
      </c>
      <c r="Y118" s="341">
        <v>0</v>
      </c>
      <c r="Z118" s="341">
        <v>0</v>
      </c>
      <c r="AA118" s="341">
        <v>0</v>
      </c>
      <c r="AB118" s="341">
        <v>0</v>
      </c>
      <c r="AC118" s="341">
        <v>0</v>
      </c>
      <c r="AD118" s="341">
        <v>0</v>
      </c>
      <c r="AE118" s="341">
        <v>0</v>
      </c>
      <c r="AF118" s="341">
        <v>0</v>
      </c>
      <c r="AG118" s="341">
        <v>0</v>
      </c>
      <c r="AH118" s="341">
        <v>0</v>
      </c>
      <c r="AI118" s="341">
        <v>0</v>
      </c>
      <c r="AJ118" s="341">
        <v>0</v>
      </c>
      <c r="AK118" s="341">
        <v>0</v>
      </c>
      <c r="AL118" s="341">
        <v>0</v>
      </c>
      <c r="AM118" s="341">
        <v>0</v>
      </c>
      <c r="AN118" s="341">
        <v>0</v>
      </c>
      <c r="AO118" s="341">
        <v>0</v>
      </c>
      <c r="AP118" s="341">
        <v>0</v>
      </c>
      <c r="AQ118" s="341">
        <v>0</v>
      </c>
      <c r="AR118" s="341">
        <v>0</v>
      </c>
      <c r="AS118" s="341">
        <v>0</v>
      </c>
      <c r="AT118" s="341">
        <v>0</v>
      </c>
      <c r="AU118" s="341">
        <v>0</v>
      </c>
      <c r="AV118" s="341">
        <v>0</v>
      </c>
      <c r="AW118" s="341">
        <v>0</v>
      </c>
      <c r="AX118" s="341">
        <v>0</v>
      </c>
      <c r="AY118" s="341">
        <v>0</v>
      </c>
      <c r="AZ118" s="341">
        <v>0</v>
      </c>
      <c r="BA118" s="341">
        <v>0</v>
      </c>
      <c r="BB118" s="341">
        <v>0</v>
      </c>
      <c r="BC118" s="341">
        <v>0</v>
      </c>
      <c r="BD118" s="341">
        <v>0</v>
      </c>
      <c r="BE118" s="341">
        <v>0</v>
      </c>
      <c r="BF118" s="341">
        <v>0</v>
      </c>
      <c r="BG118" s="341">
        <v>0</v>
      </c>
      <c r="BH118" s="341">
        <v>0</v>
      </c>
      <c r="BI118" s="341">
        <v>0</v>
      </c>
      <c r="BJ118" s="341">
        <v>0</v>
      </c>
      <c r="BK118" s="341">
        <v>0</v>
      </c>
      <c r="BL118" s="341">
        <v>0</v>
      </c>
      <c r="BM118" s="341">
        <v>0</v>
      </c>
      <c r="BN118" s="341">
        <v>0</v>
      </c>
      <c r="BO118" s="341">
        <v>0</v>
      </c>
      <c r="BP118" s="341">
        <v>0</v>
      </c>
      <c r="BQ118" s="341">
        <v>0</v>
      </c>
      <c r="BR118" s="341">
        <v>0</v>
      </c>
      <c r="BS118" s="341">
        <v>0</v>
      </c>
      <c r="BT118" s="341">
        <v>0</v>
      </c>
      <c r="BU118" s="341">
        <v>0</v>
      </c>
      <c r="BV118" s="341">
        <v>0</v>
      </c>
      <c r="BW118" s="341">
        <v>0</v>
      </c>
      <c r="BX118" s="341">
        <v>0</v>
      </c>
      <c r="BY118" s="341">
        <v>0</v>
      </c>
      <c r="BZ118" s="341">
        <v>0</v>
      </c>
      <c r="CA118" s="341">
        <v>0</v>
      </c>
      <c r="CB118" s="341">
        <v>0</v>
      </c>
      <c r="CC118" s="341">
        <v>0</v>
      </c>
      <c r="CD118" s="341">
        <v>0</v>
      </c>
      <c r="CE118" s="341">
        <v>0</v>
      </c>
      <c r="CF118" s="341">
        <v>0</v>
      </c>
      <c r="CG118" s="341">
        <v>0</v>
      </c>
      <c r="CH118" s="341">
        <v>0</v>
      </c>
      <c r="CI118" s="341">
        <v>0</v>
      </c>
      <c r="CJ118" s="341">
        <v>0</v>
      </c>
      <c r="CK118" s="341">
        <v>0</v>
      </c>
      <c r="CL118" s="341">
        <v>0</v>
      </c>
      <c r="CM118" s="341">
        <v>0</v>
      </c>
      <c r="CN118" s="341">
        <v>0</v>
      </c>
      <c r="CO118" s="341">
        <v>0</v>
      </c>
      <c r="CP118" s="341">
        <v>0</v>
      </c>
      <c r="CQ118" s="341">
        <v>0</v>
      </c>
      <c r="CR118" s="341">
        <v>0</v>
      </c>
      <c r="CS118" s="341">
        <v>0</v>
      </c>
      <c r="CT118" s="341">
        <v>0</v>
      </c>
      <c r="CU118" s="341">
        <v>0</v>
      </c>
      <c r="CV118" s="341">
        <v>0</v>
      </c>
      <c r="CW118" s="341">
        <v>0</v>
      </c>
      <c r="CX118" s="341"/>
      <c r="CY118" s="341"/>
    </row>
    <row r="119" spans="1:103" x14ac:dyDescent="0.2">
      <c r="A119" s="414"/>
      <c r="B119" s="415" t="s">
        <v>444</v>
      </c>
      <c r="C119" s="416"/>
      <c r="D119" s="341">
        <v>0</v>
      </c>
      <c r="E119" s="341">
        <v>0</v>
      </c>
      <c r="F119" s="341">
        <v>0</v>
      </c>
      <c r="G119" s="341">
        <v>0</v>
      </c>
      <c r="H119" s="341">
        <v>0</v>
      </c>
      <c r="I119" s="341">
        <v>0</v>
      </c>
      <c r="J119" s="341">
        <v>0</v>
      </c>
      <c r="K119" s="341">
        <v>0</v>
      </c>
      <c r="L119" s="341">
        <v>0</v>
      </c>
      <c r="M119" s="341">
        <v>0</v>
      </c>
      <c r="N119" s="341">
        <v>0</v>
      </c>
      <c r="O119" s="341">
        <v>0</v>
      </c>
      <c r="P119" s="341">
        <v>0</v>
      </c>
      <c r="Q119" s="341">
        <v>0</v>
      </c>
      <c r="R119" s="341">
        <v>0</v>
      </c>
      <c r="S119" s="341">
        <v>0</v>
      </c>
      <c r="T119" s="341">
        <v>0</v>
      </c>
      <c r="U119" s="341">
        <v>0</v>
      </c>
      <c r="V119" s="341">
        <v>0</v>
      </c>
      <c r="W119" s="341">
        <v>0</v>
      </c>
      <c r="X119" s="341">
        <v>0</v>
      </c>
      <c r="Y119" s="341">
        <v>0</v>
      </c>
      <c r="Z119" s="341">
        <v>0</v>
      </c>
      <c r="AA119" s="341">
        <v>0</v>
      </c>
      <c r="AB119" s="341">
        <v>0</v>
      </c>
      <c r="AC119" s="341">
        <v>0</v>
      </c>
      <c r="AD119" s="341">
        <v>0</v>
      </c>
      <c r="AE119" s="341">
        <v>0</v>
      </c>
      <c r="AF119" s="341">
        <v>0</v>
      </c>
      <c r="AG119" s="341">
        <v>0</v>
      </c>
      <c r="AH119" s="341">
        <v>0</v>
      </c>
      <c r="AI119" s="341">
        <v>0</v>
      </c>
      <c r="AJ119" s="341">
        <v>0</v>
      </c>
      <c r="AK119" s="341">
        <v>0</v>
      </c>
      <c r="AL119" s="341">
        <v>0</v>
      </c>
      <c r="AM119" s="341">
        <v>0</v>
      </c>
      <c r="AN119" s="341">
        <v>0</v>
      </c>
      <c r="AO119" s="341">
        <v>0</v>
      </c>
      <c r="AP119" s="341">
        <v>0</v>
      </c>
      <c r="AQ119" s="341">
        <v>0</v>
      </c>
      <c r="AR119" s="341">
        <v>0</v>
      </c>
      <c r="AS119" s="341">
        <v>0</v>
      </c>
      <c r="AT119" s="341">
        <v>0</v>
      </c>
      <c r="AU119" s="341">
        <v>0</v>
      </c>
      <c r="AV119" s="341">
        <v>0</v>
      </c>
      <c r="AW119" s="341">
        <v>0</v>
      </c>
      <c r="AX119" s="341">
        <v>0</v>
      </c>
      <c r="AY119" s="341">
        <v>0</v>
      </c>
      <c r="AZ119" s="341">
        <v>0</v>
      </c>
      <c r="BA119" s="341">
        <v>0</v>
      </c>
      <c r="BB119" s="341">
        <v>0</v>
      </c>
      <c r="BC119" s="341">
        <v>0</v>
      </c>
      <c r="BD119" s="341">
        <v>0</v>
      </c>
      <c r="BE119" s="341">
        <v>0</v>
      </c>
      <c r="BF119" s="341">
        <v>0</v>
      </c>
      <c r="BG119" s="341">
        <v>0</v>
      </c>
      <c r="BH119" s="341">
        <v>0</v>
      </c>
      <c r="BI119" s="341">
        <v>0</v>
      </c>
      <c r="BJ119" s="341">
        <v>0</v>
      </c>
      <c r="BK119" s="341">
        <v>0</v>
      </c>
      <c r="BL119" s="341">
        <v>0</v>
      </c>
      <c r="BM119" s="341">
        <v>0</v>
      </c>
      <c r="BN119" s="341">
        <v>0</v>
      </c>
      <c r="BO119" s="341">
        <v>0</v>
      </c>
      <c r="BP119" s="341">
        <v>0</v>
      </c>
      <c r="BQ119" s="341">
        <v>0</v>
      </c>
      <c r="BR119" s="341">
        <v>0</v>
      </c>
      <c r="BS119" s="341">
        <v>0</v>
      </c>
      <c r="BT119" s="341">
        <v>0</v>
      </c>
      <c r="BU119" s="341">
        <v>0</v>
      </c>
      <c r="BV119" s="341">
        <v>0</v>
      </c>
      <c r="BW119" s="341">
        <v>0</v>
      </c>
      <c r="BX119" s="341">
        <v>0</v>
      </c>
      <c r="BY119" s="341">
        <v>0</v>
      </c>
      <c r="BZ119" s="341">
        <v>0</v>
      </c>
      <c r="CA119" s="341">
        <v>0</v>
      </c>
      <c r="CB119" s="341">
        <v>0</v>
      </c>
      <c r="CC119" s="341">
        <v>0</v>
      </c>
      <c r="CD119" s="341">
        <v>0</v>
      </c>
      <c r="CE119" s="341">
        <v>0</v>
      </c>
      <c r="CF119" s="341">
        <v>0</v>
      </c>
      <c r="CG119" s="341">
        <v>0</v>
      </c>
      <c r="CH119" s="341">
        <v>0</v>
      </c>
      <c r="CI119" s="341">
        <v>0</v>
      </c>
      <c r="CJ119" s="341">
        <v>0</v>
      </c>
      <c r="CK119" s="341">
        <v>0</v>
      </c>
      <c r="CL119" s="341">
        <v>0</v>
      </c>
      <c r="CM119" s="341">
        <v>0</v>
      </c>
      <c r="CN119" s="341">
        <v>0</v>
      </c>
      <c r="CO119" s="341">
        <v>0</v>
      </c>
      <c r="CP119" s="341">
        <v>0</v>
      </c>
      <c r="CQ119" s="341">
        <v>0</v>
      </c>
      <c r="CR119" s="341">
        <v>0</v>
      </c>
      <c r="CS119" s="503">
        <f>'2019 GRC - SCH 40 Re-class'!$G$21</f>
        <v>726354.21778832108</v>
      </c>
      <c r="CT119" s="341">
        <v>0</v>
      </c>
      <c r="CU119" s="341">
        <v>0</v>
      </c>
      <c r="CV119" s="341">
        <v>0</v>
      </c>
      <c r="CW119" s="341">
        <v>0</v>
      </c>
      <c r="CX119" s="341"/>
      <c r="CY119" s="341"/>
    </row>
    <row r="120" spans="1:103" x14ac:dyDescent="0.2">
      <c r="A120" s="414"/>
      <c r="B120" s="415" t="s">
        <v>347</v>
      </c>
      <c r="C120" s="416"/>
      <c r="D120" s="341">
        <v>0</v>
      </c>
      <c r="E120" s="341">
        <v>0</v>
      </c>
      <c r="F120" s="341">
        <v>0</v>
      </c>
      <c r="G120" s="341">
        <v>0</v>
      </c>
      <c r="H120" s="341">
        <v>0</v>
      </c>
      <c r="I120" s="341">
        <v>0</v>
      </c>
      <c r="J120" s="341">
        <v>0</v>
      </c>
      <c r="K120" s="341">
        <v>0</v>
      </c>
      <c r="L120" s="341">
        <v>0</v>
      </c>
      <c r="M120" s="341">
        <v>0</v>
      </c>
      <c r="N120" s="341">
        <v>0</v>
      </c>
      <c r="O120" s="341">
        <v>0</v>
      </c>
      <c r="P120" s="341">
        <v>0</v>
      </c>
      <c r="Q120" s="341">
        <v>0</v>
      </c>
      <c r="R120" s="341">
        <v>0</v>
      </c>
      <c r="S120" s="341">
        <v>0</v>
      </c>
      <c r="T120" s="341">
        <v>0</v>
      </c>
      <c r="U120" s="341">
        <v>0</v>
      </c>
      <c r="V120" s="341">
        <v>0</v>
      </c>
      <c r="W120" s="341">
        <v>0</v>
      </c>
      <c r="X120" s="341">
        <v>0</v>
      </c>
      <c r="Y120" s="341">
        <v>0</v>
      </c>
      <c r="Z120" s="341">
        <v>0</v>
      </c>
      <c r="AA120" s="341">
        <v>0</v>
      </c>
      <c r="AB120" s="341">
        <v>0</v>
      </c>
      <c r="AC120" s="341">
        <v>0</v>
      </c>
      <c r="AD120" s="341">
        <v>0</v>
      </c>
      <c r="AE120" s="341">
        <v>0</v>
      </c>
      <c r="AF120" s="341">
        <v>0</v>
      </c>
      <c r="AG120" s="341">
        <v>0</v>
      </c>
      <c r="AH120" s="341">
        <v>0</v>
      </c>
      <c r="AI120" s="341">
        <v>0</v>
      </c>
      <c r="AJ120" s="341">
        <v>0</v>
      </c>
      <c r="AK120" s="341">
        <v>0</v>
      </c>
      <c r="AL120" s="341">
        <v>0</v>
      </c>
      <c r="AM120" s="341">
        <v>0</v>
      </c>
      <c r="AN120" s="341">
        <v>0</v>
      </c>
      <c r="AO120" s="341">
        <v>0</v>
      </c>
      <c r="AP120" s="341">
        <v>0</v>
      </c>
      <c r="AQ120" s="341">
        <v>0</v>
      </c>
      <c r="AR120" s="341">
        <v>0</v>
      </c>
      <c r="AS120" s="341">
        <v>0</v>
      </c>
      <c r="AT120" s="341">
        <v>0</v>
      </c>
      <c r="AU120" s="341">
        <v>0</v>
      </c>
      <c r="AV120" s="341">
        <v>0</v>
      </c>
      <c r="AW120" s="341">
        <v>0</v>
      </c>
      <c r="AX120" s="341">
        <v>0</v>
      </c>
      <c r="AY120" s="341">
        <v>0</v>
      </c>
      <c r="AZ120" s="341">
        <v>0</v>
      </c>
      <c r="BA120" s="341">
        <v>0</v>
      </c>
      <c r="BB120" s="341">
        <v>0</v>
      </c>
      <c r="BC120" s="341">
        <v>0</v>
      </c>
      <c r="BD120" s="341">
        <v>0</v>
      </c>
      <c r="BE120" s="341">
        <v>0</v>
      </c>
      <c r="BF120" s="341">
        <v>0</v>
      </c>
      <c r="BG120" s="341">
        <v>0</v>
      </c>
      <c r="BH120" s="341">
        <v>0</v>
      </c>
      <c r="BI120" s="341">
        <v>0</v>
      </c>
      <c r="BJ120" s="341">
        <v>0</v>
      </c>
      <c r="BK120" s="341">
        <v>0</v>
      </c>
      <c r="BL120" s="341">
        <v>0</v>
      </c>
      <c r="BM120" s="341">
        <v>0</v>
      </c>
      <c r="BN120" s="341">
        <v>0</v>
      </c>
      <c r="BO120" s="341">
        <v>0</v>
      </c>
      <c r="BP120" s="341">
        <v>0</v>
      </c>
      <c r="BQ120" s="341">
        <v>0</v>
      </c>
      <c r="BR120" s="341">
        <v>0</v>
      </c>
      <c r="BS120" s="341">
        <v>0</v>
      </c>
      <c r="BT120" s="341">
        <v>0</v>
      </c>
      <c r="BU120" s="341">
        <v>0</v>
      </c>
      <c r="BV120" s="341">
        <v>0</v>
      </c>
      <c r="BW120" s="341">
        <v>0</v>
      </c>
      <c r="BX120" s="341">
        <v>0</v>
      </c>
      <c r="BY120" s="341">
        <v>0</v>
      </c>
      <c r="BZ120" s="341">
        <v>0</v>
      </c>
      <c r="CA120" s="341">
        <v>0</v>
      </c>
      <c r="CB120" s="341">
        <v>0</v>
      </c>
      <c r="CC120" s="341">
        <v>0</v>
      </c>
      <c r="CD120" s="341">
        <v>0</v>
      </c>
      <c r="CE120" s="341">
        <v>0</v>
      </c>
      <c r="CF120" s="341">
        <v>0</v>
      </c>
      <c r="CG120" s="341">
        <v>0</v>
      </c>
      <c r="CH120" s="341">
        <v>0</v>
      </c>
      <c r="CI120" s="341">
        <v>0</v>
      </c>
      <c r="CJ120" s="341">
        <v>0</v>
      </c>
      <c r="CK120" s="341">
        <v>0</v>
      </c>
      <c r="CL120" s="341">
        <v>0</v>
      </c>
      <c r="CM120" s="341">
        <v>0</v>
      </c>
      <c r="CN120" s="341">
        <v>0</v>
      </c>
      <c r="CO120" s="341">
        <v>0</v>
      </c>
      <c r="CP120" s="341">
        <v>0</v>
      </c>
      <c r="CQ120" s="341">
        <v>0</v>
      </c>
      <c r="CR120" s="341">
        <v>0</v>
      </c>
      <c r="CS120" s="341">
        <v>0</v>
      </c>
      <c r="CT120" s="341">
        <v>0</v>
      </c>
      <c r="CU120" s="341">
        <v>0</v>
      </c>
      <c r="CV120" s="341">
        <v>0</v>
      </c>
      <c r="CW120" s="341">
        <v>0</v>
      </c>
      <c r="CX120" s="341"/>
      <c r="CY120" s="341"/>
    </row>
    <row r="121" spans="1:103" x14ac:dyDescent="0.2">
      <c r="A121" s="414"/>
      <c r="B121" s="415" t="s">
        <v>229</v>
      </c>
      <c r="C121" s="414"/>
      <c r="D121" s="341">
        <v>0</v>
      </c>
      <c r="E121" s="341">
        <v>0</v>
      </c>
      <c r="F121" s="341">
        <v>0</v>
      </c>
      <c r="G121" s="341">
        <v>0</v>
      </c>
      <c r="H121" s="341">
        <v>0</v>
      </c>
      <c r="I121" s="341">
        <v>0</v>
      </c>
      <c r="J121" s="341">
        <v>0</v>
      </c>
      <c r="K121" s="341">
        <v>0</v>
      </c>
      <c r="L121" s="341">
        <v>0</v>
      </c>
      <c r="M121" s="341">
        <v>0</v>
      </c>
      <c r="N121" s="341">
        <v>0</v>
      </c>
      <c r="O121" s="341">
        <v>0</v>
      </c>
      <c r="P121" s="341">
        <v>0</v>
      </c>
      <c r="Q121" s="341">
        <v>0</v>
      </c>
      <c r="R121" s="341">
        <v>0</v>
      </c>
      <c r="S121" s="341">
        <v>0</v>
      </c>
      <c r="T121" s="341">
        <v>0</v>
      </c>
      <c r="U121" s="341">
        <v>0</v>
      </c>
      <c r="V121" s="341">
        <v>0</v>
      </c>
      <c r="W121" s="341">
        <v>0</v>
      </c>
      <c r="X121" s="341">
        <v>0</v>
      </c>
      <c r="Y121" s="341">
        <v>0</v>
      </c>
      <c r="Z121" s="341">
        <v>0</v>
      </c>
      <c r="AA121" s="341">
        <v>0</v>
      </c>
      <c r="AB121" s="341">
        <v>0</v>
      </c>
      <c r="AC121" s="341">
        <v>0</v>
      </c>
      <c r="AD121" s="341">
        <v>0</v>
      </c>
      <c r="AE121" s="341">
        <v>0</v>
      </c>
      <c r="AF121" s="341">
        <v>0</v>
      </c>
      <c r="AG121" s="341">
        <v>0</v>
      </c>
      <c r="AH121" s="341">
        <v>0</v>
      </c>
      <c r="AI121" s="341">
        <v>0</v>
      </c>
      <c r="AJ121" s="341">
        <v>0</v>
      </c>
      <c r="AK121" s="341">
        <v>0</v>
      </c>
      <c r="AL121" s="341">
        <v>0</v>
      </c>
      <c r="AM121" s="341">
        <v>0</v>
      </c>
      <c r="AN121" s="341">
        <v>0</v>
      </c>
      <c r="AO121" s="341">
        <v>0</v>
      </c>
      <c r="AP121" s="341">
        <v>0</v>
      </c>
      <c r="AQ121" s="341">
        <v>0</v>
      </c>
      <c r="AR121" s="341">
        <v>0</v>
      </c>
      <c r="AS121" s="341">
        <v>0</v>
      </c>
      <c r="AT121" s="341">
        <v>0</v>
      </c>
      <c r="AU121" s="341">
        <v>0</v>
      </c>
      <c r="AV121" s="341">
        <v>0</v>
      </c>
      <c r="AW121" s="341">
        <v>0</v>
      </c>
      <c r="AX121" s="341">
        <v>0</v>
      </c>
      <c r="AY121" s="341">
        <v>0</v>
      </c>
      <c r="AZ121" s="341">
        <v>0</v>
      </c>
      <c r="BA121" s="341">
        <v>0</v>
      </c>
      <c r="BB121" s="341">
        <v>0</v>
      </c>
      <c r="BC121" s="341">
        <v>0</v>
      </c>
      <c r="BD121" s="341">
        <v>0</v>
      </c>
      <c r="BE121" s="341">
        <v>0</v>
      </c>
      <c r="BF121" s="341">
        <v>0</v>
      </c>
      <c r="BG121" s="341">
        <v>0</v>
      </c>
      <c r="BH121" s="341">
        <v>0</v>
      </c>
      <c r="BI121" s="341">
        <v>0</v>
      </c>
      <c r="BJ121" s="341">
        <v>0</v>
      </c>
      <c r="BK121" s="341">
        <v>0</v>
      </c>
      <c r="BL121" s="341">
        <v>0</v>
      </c>
      <c r="BM121" s="341">
        <v>0</v>
      </c>
      <c r="BN121" s="341">
        <v>0</v>
      </c>
      <c r="BO121" s="341">
        <v>0</v>
      </c>
      <c r="BP121" s="341">
        <v>0</v>
      </c>
      <c r="BQ121" s="341">
        <v>0</v>
      </c>
      <c r="BR121" s="341">
        <v>0</v>
      </c>
      <c r="BS121" s="341">
        <v>0</v>
      </c>
      <c r="BT121" s="341">
        <v>0</v>
      </c>
      <c r="BU121" s="341">
        <v>0</v>
      </c>
      <c r="BV121" s="341">
        <v>0</v>
      </c>
      <c r="BW121" s="341">
        <v>0</v>
      </c>
      <c r="BX121" s="341">
        <v>0</v>
      </c>
      <c r="BY121" s="341">
        <v>0</v>
      </c>
      <c r="BZ121" s="341">
        <v>0</v>
      </c>
      <c r="CA121" s="341">
        <v>0</v>
      </c>
      <c r="CB121" s="341">
        <v>0</v>
      </c>
      <c r="CC121" s="341">
        <v>0</v>
      </c>
      <c r="CD121" s="341">
        <v>0</v>
      </c>
      <c r="CE121" s="341">
        <v>0</v>
      </c>
      <c r="CF121" s="341">
        <v>0</v>
      </c>
      <c r="CG121" s="341">
        <v>0</v>
      </c>
      <c r="CH121" s="341">
        <v>0</v>
      </c>
      <c r="CI121" s="341">
        <v>0</v>
      </c>
      <c r="CJ121" s="92">
        <f>-'Schedule SC'!C50</f>
        <v>0</v>
      </c>
      <c r="CK121" s="92">
        <f>-'Schedule SC'!D50</f>
        <v>0</v>
      </c>
      <c r="CL121" s="92">
        <f>-'Schedule SC'!E50</f>
        <v>0</v>
      </c>
      <c r="CM121" s="92">
        <f>-'Schedule SC'!F50</f>
        <v>0</v>
      </c>
      <c r="CN121" s="92">
        <f>-'Schedule SC'!G50</f>
        <v>0</v>
      </c>
      <c r="CO121" s="92">
        <f>-'Schedule SC'!H50</f>
        <v>0</v>
      </c>
      <c r="CP121" s="92">
        <f>-'Schedule SC'!I50</f>
        <v>0</v>
      </c>
      <c r="CQ121" s="92">
        <f>-'Schedule SC'!J50</f>
        <v>0</v>
      </c>
      <c r="CR121" s="92">
        <f>-'Schedule SC'!K50</f>
        <v>0</v>
      </c>
      <c r="CS121" s="92">
        <f>-('Schedule SC'!L50+'Schedule SC'!M50)</f>
        <v>-11462.49</v>
      </c>
      <c r="CT121" s="92">
        <f>-('Schedule SC'!N50)</f>
        <v>-11875.76</v>
      </c>
      <c r="CU121" s="92">
        <f>-('Schedule SC'!O50+'Schedule SC'!P50)</f>
        <v>-22512.7</v>
      </c>
      <c r="CV121" s="92">
        <f>-('Schedule SC'!Q50)</f>
        <v>-44258.97</v>
      </c>
      <c r="CW121" s="92">
        <f>-('Schedule SC'!R50)</f>
        <v>-21803.53</v>
      </c>
      <c r="CX121" s="92">
        <f>-'Amort Estimate'!D77</f>
        <v>-39155.743668284595</v>
      </c>
      <c r="CY121" s="92">
        <f>-'Amort Estimate'!E77</f>
        <v>-37175.31069413964</v>
      </c>
    </row>
    <row r="122" spans="1:103" x14ac:dyDescent="0.2">
      <c r="A122" s="414"/>
      <c r="B122" s="414" t="s">
        <v>230</v>
      </c>
      <c r="C122" s="414"/>
      <c r="D122" s="93">
        <f t="shared" ref="D122:AI122" si="124">SUM(D117:D121)</f>
        <v>0</v>
      </c>
      <c r="E122" s="93">
        <f t="shared" si="124"/>
        <v>0</v>
      </c>
      <c r="F122" s="93">
        <f t="shared" si="124"/>
        <v>0</v>
      </c>
      <c r="G122" s="93">
        <f t="shared" si="124"/>
        <v>0</v>
      </c>
      <c r="H122" s="93">
        <f t="shared" si="124"/>
        <v>0</v>
      </c>
      <c r="I122" s="93">
        <f t="shared" si="124"/>
        <v>0</v>
      </c>
      <c r="J122" s="93">
        <f t="shared" si="124"/>
        <v>0</v>
      </c>
      <c r="K122" s="93">
        <f t="shared" si="124"/>
        <v>0</v>
      </c>
      <c r="L122" s="93">
        <f t="shared" si="124"/>
        <v>0</v>
      </c>
      <c r="M122" s="93">
        <f t="shared" si="124"/>
        <v>0</v>
      </c>
      <c r="N122" s="93">
        <f t="shared" si="124"/>
        <v>0</v>
      </c>
      <c r="O122" s="93">
        <f t="shared" si="124"/>
        <v>0</v>
      </c>
      <c r="P122" s="93">
        <f t="shared" si="124"/>
        <v>0</v>
      </c>
      <c r="Q122" s="93">
        <f t="shared" si="124"/>
        <v>0</v>
      </c>
      <c r="R122" s="93">
        <f t="shared" si="124"/>
        <v>0</v>
      </c>
      <c r="S122" s="93">
        <f t="shared" si="124"/>
        <v>0</v>
      </c>
      <c r="T122" s="93">
        <f t="shared" si="124"/>
        <v>0</v>
      </c>
      <c r="U122" s="93">
        <f t="shared" si="124"/>
        <v>0</v>
      </c>
      <c r="V122" s="93">
        <f t="shared" si="124"/>
        <v>0</v>
      </c>
      <c r="W122" s="93">
        <f t="shared" si="124"/>
        <v>0</v>
      </c>
      <c r="X122" s="93">
        <f t="shared" si="124"/>
        <v>0</v>
      </c>
      <c r="Y122" s="93">
        <f t="shared" si="124"/>
        <v>0</v>
      </c>
      <c r="Z122" s="93">
        <f t="shared" si="124"/>
        <v>0</v>
      </c>
      <c r="AA122" s="93">
        <f t="shared" si="124"/>
        <v>0</v>
      </c>
      <c r="AB122" s="93">
        <f t="shared" si="124"/>
        <v>0</v>
      </c>
      <c r="AC122" s="93">
        <f t="shared" si="124"/>
        <v>0</v>
      </c>
      <c r="AD122" s="93">
        <f t="shared" si="124"/>
        <v>0</v>
      </c>
      <c r="AE122" s="93">
        <f t="shared" si="124"/>
        <v>0</v>
      </c>
      <c r="AF122" s="93">
        <f t="shared" si="124"/>
        <v>0</v>
      </c>
      <c r="AG122" s="93">
        <f t="shared" si="124"/>
        <v>0</v>
      </c>
      <c r="AH122" s="93">
        <f t="shared" si="124"/>
        <v>0</v>
      </c>
      <c r="AI122" s="93">
        <f t="shared" si="124"/>
        <v>0</v>
      </c>
      <c r="AJ122" s="93">
        <f t="shared" ref="AJ122:BO122" si="125">SUM(AJ117:AJ121)</f>
        <v>0</v>
      </c>
      <c r="AK122" s="93">
        <f t="shared" si="125"/>
        <v>0</v>
      </c>
      <c r="AL122" s="93">
        <f t="shared" si="125"/>
        <v>0</v>
      </c>
      <c r="AM122" s="93">
        <f t="shared" si="125"/>
        <v>0</v>
      </c>
      <c r="AN122" s="93">
        <f t="shared" si="125"/>
        <v>0</v>
      </c>
      <c r="AO122" s="93">
        <f t="shared" si="125"/>
        <v>0</v>
      </c>
      <c r="AP122" s="93">
        <f t="shared" si="125"/>
        <v>0</v>
      </c>
      <c r="AQ122" s="93">
        <f t="shared" si="125"/>
        <v>0</v>
      </c>
      <c r="AR122" s="93">
        <f t="shared" si="125"/>
        <v>0</v>
      </c>
      <c r="AS122" s="93">
        <f t="shared" si="125"/>
        <v>0</v>
      </c>
      <c r="AT122" s="93">
        <f t="shared" si="125"/>
        <v>0</v>
      </c>
      <c r="AU122" s="93">
        <f t="shared" si="125"/>
        <v>0</v>
      </c>
      <c r="AV122" s="93">
        <f t="shared" si="125"/>
        <v>0</v>
      </c>
      <c r="AW122" s="93">
        <f t="shared" si="125"/>
        <v>0</v>
      </c>
      <c r="AX122" s="93">
        <f t="shared" si="125"/>
        <v>0</v>
      </c>
      <c r="AY122" s="93">
        <f t="shared" si="125"/>
        <v>0</v>
      </c>
      <c r="AZ122" s="93">
        <f t="shared" si="125"/>
        <v>0</v>
      </c>
      <c r="BA122" s="93">
        <f t="shared" si="125"/>
        <v>0</v>
      </c>
      <c r="BB122" s="93">
        <f t="shared" si="125"/>
        <v>0</v>
      </c>
      <c r="BC122" s="93">
        <f t="shared" si="125"/>
        <v>0</v>
      </c>
      <c r="BD122" s="93">
        <f t="shared" si="125"/>
        <v>0</v>
      </c>
      <c r="BE122" s="93">
        <f t="shared" si="125"/>
        <v>0</v>
      </c>
      <c r="BF122" s="93">
        <f t="shared" si="125"/>
        <v>0</v>
      </c>
      <c r="BG122" s="93">
        <f t="shared" si="125"/>
        <v>0</v>
      </c>
      <c r="BH122" s="93">
        <f t="shared" si="125"/>
        <v>0</v>
      </c>
      <c r="BI122" s="93">
        <f t="shared" si="125"/>
        <v>0</v>
      </c>
      <c r="BJ122" s="93">
        <f t="shared" si="125"/>
        <v>0</v>
      </c>
      <c r="BK122" s="93">
        <f t="shared" si="125"/>
        <v>0</v>
      </c>
      <c r="BL122" s="93">
        <f t="shared" si="125"/>
        <v>0</v>
      </c>
      <c r="BM122" s="93">
        <f t="shared" si="125"/>
        <v>0</v>
      </c>
      <c r="BN122" s="93">
        <f t="shared" si="125"/>
        <v>0</v>
      </c>
      <c r="BO122" s="93">
        <f t="shared" si="125"/>
        <v>0</v>
      </c>
      <c r="BP122" s="93">
        <f t="shared" ref="BP122:CU122" si="126">SUM(BP117:BP121)</f>
        <v>0</v>
      </c>
      <c r="BQ122" s="93">
        <f t="shared" si="126"/>
        <v>0</v>
      </c>
      <c r="BR122" s="93">
        <f t="shared" si="126"/>
        <v>0</v>
      </c>
      <c r="BS122" s="93">
        <f t="shared" si="126"/>
        <v>0</v>
      </c>
      <c r="BT122" s="93">
        <f t="shared" si="126"/>
        <v>0</v>
      </c>
      <c r="BU122" s="93">
        <f t="shared" si="126"/>
        <v>0</v>
      </c>
      <c r="BV122" s="93">
        <f t="shared" si="126"/>
        <v>0</v>
      </c>
      <c r="BW122" s="93">
        <f t="shared" si="126"/>
        <v>0</v>
      </c>
      <c r="BX122" s="93">
        <f t="shared" si="126"/>
        <v>0</v>
      </c>
      <c r="BY122" s="93">
        <f t="shared" si="126"/>
        <v>0</v>
      </c>
      <c r="BZ122" s="93">
        <f t="shared" si="126"/>
        <v>0</v>
      </c>
      <c r="CA122" s="93">
        <f t="shared" si="126"/>
        <v>0</v>
      </c>
      <c r="CB122" s="93">
        <f t="shared" si="126"/>
        <v>0</v>
      </c>
      <c r="CC122" s="93">
        <f t="shared" si="126"/>
        <v>0</v>
      </c>
      <c r="CD122" s="93">
        <f t="shared" si="126"/>
        <v>0</v>
      </c>
      <c r="CE122" s="93">
        <f t="shared" si="126"/>
        <v>0</v>
      </c>
      <c r="CF122" s="93">
        <f t="shared" si="126"/>
        <v>0</v>
      </c>
      <c r="CG122" s="93">
        <f t="shared" si="126"/>
        <v>0</v>
      </c>
      <c r="CH122" s="93">
        <f t="shared" si="126"/>
        <v>0</v>
      </c>
      <c r="CI122" s="93">
        <f t="shared" si="126"/>
        <v>0</v>
      </c>
      <c r="CJ122" s="93">
        <f t="shared" si="126"/>
        <v>0</v>
      </c>
      <c r="CK122" s="93">
        <f t="shared" si="126"/>
        <v>0</v>
      </c>
      <c r="CL122" s="93">
        <f t="shared" si="126"/>
        <v>0</v>
      </c>
      <c r="CM122" s="93">
        <f t="shared" si="126"/>
        <v>0</v>
      </c>
      <c r="CN122" s="93">
        <f t="shared" si="126"/>
        <v>0</v>
      </c>
      <c r="CO122" s="93">
        <f t="shared" si="126"/>
        <v>0</v>
      </c>
      <c r="CP122" s="93">
        <f t="shared" si="126"/>
        <v>0</v>
      </c>
      <c r="CQ122" s="93">
        <f t="shared" si="126"/>
        <v>0</v>
      </c>
      <c r="CR122" s="93">
        <f t="shared" si="126"/>
        <v>0</v>
      </c>
      <c r="CS122" s="93">
        <f t="shared" si="126"/>
        <v>714891.72778832109</v>
      </c>
      <c r="CT122" s="93">
        <f t="shared" si="126"/>
        <v>-11875.76</v>
      </c>
      <c r="CU122" s="93">
        <f t="shared" si="126"/>
        <v>-22512.7</v>
      </c>
      <c r="CV122" s="93">
        <f t="shared" ref="CV122:CY122" si="127">SUM(CV117:CV121)</f>
        <v>-44258.97</v>
      </c>
      <c r="CW122" s="93">
        <f t="shared" si="127"/>
        <v>-21803.53</v>
      </c>
      <c r="CX122" s="93">
        <f t="shared" si="127"/>
        <v>-39155.743668284595</v>
      </c>
      <c r="CY122" s="93">
        <f t="shared" si="127"/>
        <v>-37175.31069413964</v>
      </c>
    </row>
    <row r="123" spans="1:103" x14ac:dyDescent="0.2">
      <c r="A123" s="414"/>
      <c r="B123" s="414" t="s">
        <v>231</v>
      </c>
      <c r="C123" s="414"/>
      <c r="D123" s="339">
        <f t="shared" ref="D123:AI123" si="128">D116+D122</f>
        <v>0</v>
      </c>
      <c r="E123" s="339">
        <f t="shared" si="128"/>
        <v>0</v>
      </c>
      <c r="F123" s="339">
        <f t="shared" si="128"/>
        <v>0</v>
      </c>
      <c r="G123" s="339">
        <f t="shared" si="128"/>
        <v>0</v>
      </c>
      <c r="H123" s="339">
        <f t="shared" si="128"/>
        <v>0</v>
      </c>
      <c r="I123" s="339">
        <f t="shared" si="128"/>
        <v>0</v>
      </c>
      <c r="J123" s="339">
        <f t="shared" si="128"/>
        <v>0</v>
      </c>
      <c r="K123" s="339">
        <f t="shared" si="128"/>
        <v>0</v>
      </c>
      <c r="L123" s="339">
        <f t="shared" si="128"/>
        <v>0</v>
      </c>
      <c r="M123" s="339">
        <f t="shared" si="128"/>
        <v>0</v>
      </c>
      <c r="N123" s="339">
        <f t="shared" si="128"/>
        <v>0</v>
      </c>
      <c r="O123" s="339">
        <f t="shared" si="128"/>
        <v>0</v>
      </c>
      <c r="P123" s="339">
        <f t="shared" si="128"/>
        <v>0</v>
      </c>
      <c r="Q123" s="339">
        <f t="shared" si="128"/>
        <v>0</v>
      </c>
      <c r="R123" s="339">
        <f t="shared" si="128"/>
        <v>0</v>
      </c>
      <c r="S123" s="339">
        <f t="shared" si="128"/>
        <v>0</v>
      </c>
      <c r="T123" s="339">
        <f t="shared" si="128"/>
        <v>0</v>
      </c>
      <c r="U123" s="339">
        <f t="shared" si="128"/>
        <v>0</v>
      </c>
      <c r="V123" s="339">
        <f t="shared" si="128"/>
        <v>0</v>
      </c>
      <c r="W123" s="339">
        <f t="shared" si="128"/>
        <v>0</v>
      </c>
      <c r="X123" s="339">
        <f t="shared" si="128"/>
        <v>0</v>
      </c>
      <c r="Y123" s="339">
        <f t="shared" si="128"/>
        <v>0</v>
      </c>
      <c r="Z123" s="339">
        <f t="shared" si="128"/>
        <v>0</v>
      </c>
      <c r="AA123" s="339">
        <f t="shared" si="128"/>
        <v>0</v>
      </c>
      <c r="AB123" s="339">
        <f t="shared" si="128"/>
        <v>0</v>
      </c>
      <c r="AC123" s="339">
        <f t="shared" si="128"/>
        <v>0</v>
      </c>
      <c r="AD123" s="339">
        <f t="shared" si="128"/>
        <v>0</v>
      </c>
      <c r="AE123" s="339">
        <f t="shared" si="128"/>
        <v>0</v>
      </c>
      <c r="AF123" s="339">
        <f t="shared" si="128"/>
        <v>0</v>
      </c>
      <c r="AG123" s="339">
        <f t="shared" si="128"/>
        <v>0</v>
      </c>
      <c r="AH123" s="339">
        <f t="shared" si="128"/>
        <v>0</v>
      </c>
      <c r="AI123" s="339">
        <f t="shared" si="128"/>
        <v>0</v>
      </c>
      <c r="AJ123" s="339">
        <f t="shared" ref="AJ123:BO123" si="129">AJ116+AJ122</f>
        <v>0</v>
      </c>
      <c r="AK123" s="339">
        <f t="shared" si="129"/>
        <v>0</v>
      </c>
      <c r="AL123" s="339">
        <f t="shared" si="129"/>
        <v>0</v>
      </c>
      <c r="AM123" s="339">
        <f t="shared" si="129"/>
        <v>0</v>
      </c>
      <c r="AN123" s="339">
        <f t="shared" si="129"/>
        <v>0</v>
      </c>
      <c r="AO123" s="339">
        <f t="shared" si="129"/>
        <v>0</v>
      </c>
      <c r="AP123" s="339">
        <f t="shared" si="129"/>
        <v>0</v>
      </c>
      <c r="AQ123" s="339">
        <f t="shared" si="129"/>
        <v>0</v>
      </c>
      <c r="AR123" s="339">
        <f t="shared" si="129"/>
        <v>0</v>
      </c>
      <c r="AS123" s="339">
        <f t="shared" si="129"/>
        <v>0</v>
      </c>
      <c r="AT123" s="339">
        <f t="shared" si="129"/>
        <v>0</v>
      </c>
      <c r="AU123" s="339">
        <f t="shared" si="129"/>
        <v>0</v>
      </c>
      <c r="AV123" s="339">
        <f t="shared" si="129"/>
        <v>0</v>
      </c>
      <c r="AW123" s="339">
        <f t="shared" si="129"/>
        <v>0</v>
      </c>
      <c r="AX123" s="339">
        <f t="shared" si="129"/>
        <v>0</v>
      </c>
      <c r="AY123" s="339">
        <f t="shared" si="129"/>
        <v>0</v>
      </c>
      <c r="AZ123" s="339">
        <f t="shared" si="129"/>
        <v>0</v>
      </c>
      <c r="BA123" s="339">
        <f t="shared" si="129"/>
        <v>0</v>
      </c>
      <c r="BB123" s="339">
        <f t="shared" si="129"/>
        <v>0</v>
      </c>
      <c r="BC123" s="339">
        <f t="shared" si="129"/>
        <v>0</v>
      </c>
      <c r="BD123" s="339">
        <f t="shared" si="129"/>
        <v>0</v>
      </c>
      <c r="BE123" s="339">
        <f t="shared" si="129"/>
        <v>0</v>
      </c>
      <c r="BF123" s="339">
        <f t="shared" si="129"/>
        <v>0</v>
      </c>
      <c r="BG123" s="339">
        <f t="shared" si="129"/>
        <v>0</v>
      </c>
      <c r="BH123" s="339">
        <f t="shared" si="129"/>
        <v>0</v>
      </c>
      <c r="BI123" s="339">
        <f t="shared" si="129"/>
        <v>0</v>
      </c>
      <c r="BJ123" s="339">
        <f t="shared" si="129"/>
        <v>0</v>
      </c>
      <c r="BK123" s="339">
        <f t="shared" si="129"/>
        <v>0</v>
      </c>
      <c r="BL123" s="339">
        <f t="shared" si="129"/>
        <v>0</v>
      </c>
      <c r="BM123" s="339">
        <f t="shared" si="129"/>
        <v>0</v>
      </c>
      <c r="BN123" s="339">
        <f t="shared" si="129"/>
        <v>0</v>
      </c>
      <c r="BO123" s="339">
        <f t="shared" si="129"/>
        <v>0</v>
      </c>
      <c r="BP123" s="339">
        <f t="shared" ref="BP123:CU123" si="130">BP116+BP122</f>
        <v>0</v>
      </c>
      <c r="BQ123" s="339">
        <f t="shared" si="130"/>
        <v>0</v>
      </c>
      <c r="BR123" s="339">
        <f t="shared" si="130"/>
        <v>0</v>
      </c>
      <c r="BS123" s="339">
        <f t="shared" si="130"/>
        <v>0</v>
      </c>
      <c r="BT123" s="339">
        <f t="shared" si="130"/>
        <v>0</v>
      </c>
      <c r="BU123" s="339">
        <f t="shared" si="130"/>
        <v>0</v>
      </c>
      <c r="BV123" s="339">
        <f t="shared" si="130"/>
        <v>0</v>
      </c>
      <c r="BW123" s="339">
        <f t="shared" si="130"/>
        <v>0</v>
      </c>
      <c r="BX123" s="339">
        <f t="shared" si="130"/>
        <v>0</v>
      </c>
      <c r="BY123" s="339">
        <f t="shared" si="130"/>
        <v>0</v>
      </c>
      <c r="BZ123" s="339">
        <f t="shared" si="130"/>
        <v>0</v>
      </c>
      <c r="CA123" s="339">
        <f t="shared" si="130"/>
        <v>0</v>
      </c>
      <c r="CB123" s="339">
        <f t="shared" si="130"/>
        <v>0</v>
      </c>
      <c r="CC123" s="339">
        <f t="shared" si="130"/>
        <v>0</v>
      </c>
      <c r="CD123" s="339">
        <f t="shared" si="130"/>
        <v>0</v>
      </c>
      <c r="CE123" s="339">
        <f t="shared" si="130"/>
        <v>0</v>
      </c>
      <c r="CF123" s="339">
        <f t="shared" si="130"/>
        <v>0</v>
      </c>
      <c r="CG123" s="339">
        <f t="shared" si="130"/>
        <v>0</v>
      </c>
      <c r="CH123" s="339">
        <f t="shared" si="130"/>
        <v>0</v>
      </c>
      <c r="CI123" s="339">
        <f t="shared" si="130"/>
        <v>0</v>
      </c>
      <c r="CJ123" s="339">
        <f t="shared" si="130"/>
        <v>0</v>
      </c>
      <c r="CK123" s="339">
        <f t="shared" si="130"/>
        <v>0</v>
      </c>
      <c r="CL123" s="339">
        <f t="shared" si="130"/>
        <v>0</v>
      </c>
      <c r="CM123" s="339">
        <f t="shared" si="130"/>
        <v>0</v>
      </c>
      <c r="CN123" s="339">
        <f t="shared" si="130"/>
        <v>0</v>
      </c>
      <c r="CO123" s="339">
        <f t="shared" si="130"/>
        <v>0</v>
      </c>
      <c r="CP123" s="339">
        <f t="shared" si="130"/>
        <v>0</v>
      </c>
      <c r="CQ123" s="339">
        <f t="shared" si="130"/>
        <v>0</v>
      </c>
      <c r="CR123" s="339">
        <f t="shared" si="130"/>
        <v>0</v>
      </c>
      <c r="CS123" s="339">
        <f t="shared" si="130"/>
        <v>714891.72778832109</v>
      </c>
      <c r="CT123" s="339">
        <f t="shared" si="130"/>
        <v>703015.96778832108</v>
      </c>
      <c r="CU123" s="339">
        <f t="shared" si="130"/>
        <v>680503.26778832113</v>
      </c>
      <c r="CV123" s="339">
        <f t="shared" ref="CV123:CY123" si="131">CV116+CV122</f>
        <v>636244.29778832116</v>
      </c>
      <c r="CW123" s="339">
        <f t="shared" si="131"/>
        <v>614440.76778832113</v>
      </c>
      <c r="CX123" s="339">
        <f t="shared" si="131"/>
        <v>575285.02412003651</v>
      </c>
      <c r="CY123" s="339">
        <f t="shared" si="131"/>
        <v>538109.71342589683</v>
      </c>
    </row>
    <row r="124" spans="1:103" x14ac:dyDescent="0.2"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0"/>
      <c r="BZ124" s="90"/>
      <c r="CA124" s="90"/>
      <c r="CB124" s="90"/>
      <c r="CC124" s="90"/>
      <c r="CD124" s="90"/>
      <c r="CE124" s="90"/>
      <c r="CF124" s="339"/>
      <c r="CG124" s="339"/>
      <c r="CH124" s="339"/>
      <c r="CI124" s="339"/>
      <c r="CJ124" s="339"/>
      <c r="CK124" s="339"/>
      <c r="CL124" s="339"/>
      <c r="CM124" s="339"/>
      <c r="CN124" s="339"/>
      <c r="CO124" s="339"/>
      <c r="CP124" s="339"/>
      <c r="CQ124" s="339"/>
      <c r="CR124" s="339"/>
      <c r="CS124" s="339"/>
      <c r="CT124" s="339"/>
      <c r="CU124" s="339"/>
      <c r="CV124" s="339"/>
      <c r="CW124" s="339"/>
      <c r="CX124" s="339"/>
      <c r="CY124" s="339"/>
    </row>
    <row r="125" spans="1:103" x14ac:dyDescent="0.2">
      <c r="A125" s="418" t="s">
        <v>537</v>
      </c>
      <c r="B125" s="414"/>
      <c r="C125" s="417">
        <v>18239441</v>
      </c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  <c r="BZ125" s="90"/>
      <c r="CA125" s="90"/>
      <c r="CB125" s="90"/>
      <c r="CC125" s="90"/>
      <c r="CD125" s="90"/>
      <c r="CE125" s="90"/>
      <c r="CX125" s="338"/>
    </row>
    <row r="126" spans="1:103" x14ac:dyDescent="0.2">
      <c r="A126" s="414"/>
      <c r="B126" s="414" t="s">
        <v>227</v>
      </c>
      <c r="C126" s="417">
        <v>25401061</v>
      </c>
      <c r="D126" s="339">
        <v>0</v>
      </c>
      <c r="E126" s="339">
        <f t="shared" ref="E126:AJ126" si="132">D133</f>
        <v>0</v>
      </c>
      <c r="F126" s="339">
        <f t="shared" si="132"/>
        <v>0</v>
      </c>
      <c r="G126" s="339">
        <f t="shared" si="132"/>
        <v>0</v>
      </c>
      <c r="H126" s="339">
        <f t="shared" si="132"/>
        <v>0</v>
      </c>
      <c r="I126" s="339">
        <f t="shared" si="132"/>
        <v>0</v>
      </c>
      <c r="J126" s="339">
        <f t="shared" si="132"/>
        <v>0</v>
      </c>
      <c r="K126" s="339">
        <f t="shared" si="132"/>
        <v>0</v>
      </c>
      <c r="L126" s="339">
        <f t="shared" si="132"/>
        <v>0</v>
      </c>
      <c r="M126" s="339">
        <f t="shared" si="132"/>
        <v>0</v>
      </c>
      <c r="N126" s="339">
        <f t="shared" si="132"/>
        <v>0</v>
      </c>
      <c r="O126" s="339">
        <f t="shared" si="132"/>
        <v>0</v>
      </c>
      <c r="P126" s="339">
        <f t="shared" si="132"/>
        <v>0</v>
      </c>
      <c r="Q126" s="339">
        <f t="shared" si="132"/>
        <v>0</v>
      </c>
      <c r="R126" s="339">
        <f t="shared" si="132"/>
        <v>0</v>
      </c>
      <c r="S126" s="339">
        <f t="shared" si="132"/>
        <v>0</v>
      </c>
      <c r="T126" s="339">
        <f t="shared" si="132"/>
        <v>0</v>
      </c>
      <c r="U126" s="339">
        <f t="shared" si="132"/>
        <v>0</v>
      </c>
      <c r="V126" s="339">
        <f t="shared" si="132"/>
        <v>0</v>
      </c>
      <c r="W126" s="339">
        <f t="shared" si="132"/>
        <v>0</v>
      </c>
      <c r="X126" s="339">
        <f t="shared" si="132"/>
        <v>0</v>
      </c>
      <c r="Y126" s="339">
        <f t="shared" si="132"/>
        <v>0</v>
      </c>
      <c r="Z126" s="339">
        <f t="shared" si="132"/>
        <v>0</v>
      </c>
      <c r="AA126" s="339">
        <f t="shared" si="132"/>
        <v>0</v>
      </c>
      <c r="AB126" s="339">
        <f t="shared" si="132"/>
        <v>0</v>
      </c>
      <c r="AC126" s="339">
        <f t="shared" si="132"/>
        <v>0</v>
      </c>
      <c r="AD126" s="339">
        <f t="shared" si="132"/>
        <v>0</v>
      </c>
      <c r="AE126" s="339">
        <f t="shared" si="132"/>
        <v>0</v>
      </c>
      <c r="AF126" s="339">
        <f t="shared" si="132"/>
        <v>0</v>
      </c>
      <c r="AG126" s="339">
        <f t="shared" si="132"/>
        <v>0</v>
      </c>
      <c r="AH126" s="339">
        <f t="shared" si="132"/>
        <v>0</v>
      </c>
      <c r="AI126" s="339">
        <f t="shared" si="132"/>
        <v>0</v>
      </c>
      <c r="AJ126" s="339">
        <f t="shared" si="132"/>
        <v>0</v>
      </c>
      <c r="AK126" s="339">
        <f t="shared" ref="AK126:BP126" si="133">AJ133</f>
        <v>0</v>
      </c>
      <c r="AL126" s="339">
        <f t="shared" si="133"/>
        <v>0</v>
      </c>
      <c r="AM126" s="339">
        <f t="shared" si="133"/>
        <v>0</v>
      </c>
      <c r="AN126" s="339">
        <f t="shared" si="133"/>
        <v>0</v>
      </c>
      <c r="AO126" s="339">
        <f t="shared" si="133"/>
        <v>0</v>
      </c>
      <c r="AP126" s="339">
        <f t="shared" si="133"/>
        <v>0</v>
      </c>
      <c r="AQ126" s="339">
        <f t="shared" si="133"/>
        <v>0</v>
      </c>
      <c r="AR126" s="339">
        <f t="shared" si="133"/>
        <v>0</v>
      </c>
      <c r="AS126" s="339">
        <f t="shared" si="133"/>
        <v>0</v>
      </c>
      <c r="AT126" s="339">
        <f t="shared" si="133"/>
        <v>0</v>
      </c>
      <c r="AU126" s="339">
        <f t="shared" si="133"/>
        <v>0</v>
      </c>
      <c r="AV126" s="339">
        <f t="shared" si="133"/>
        <v>0</v>
      </c>
      <c r="AW126" s="339">
        <f t="shared" si="133"/>
        <v>0</v>
      </c>
      <c r="AX126" s="339">
        <f t="shared" si="133"/>
        <v>0</v>
      </c>
      <c r="AY126" s="339">
        <f t="shared" si="133"/>
        <v>0</v>
      </c>
      <c r="AZ126" s="339">
        <f t="shared" si="133"/>
        <v>0</v>
      </c>
      <c r="BA126" s="339">
        <f t="shared" si="133"/>
        <v>0</v>
      </c>
      <c r="BB126" s="339">
        <f t="shared" si="133"/>
        <v>0</v>
      </c>
      <c r="BC126" s="339">
        <f t="shared" si="133"/>
        <v>0</v>
      </c>
      <c r="BD126" s="339">
        <f t="shared" si="133"/>
        <v>0</v>
      </c>
      <c r="BE126" s="339">
        <f t="shared" si="133"/>
        <v>0</v>
      </c>
      <c r="BF126" s="339">
        <f t="shared" si="133"/>
        <v>0</v>
      </c>
      <c r="BG126" s="339">
        <f t="shared" si="133"/>
        <v>0</v>
      </c>
      <c r="BH126" s="339">
        <f t="shared" si="133"/>
        <v>0</v>
      </c>
      <c r="BI126" s="339">
        <f t="shared" si="133"/>
        <v>0</v>
      </c>
      <c r="BJ126" s="339">
        <f t="shared" si="133"/>
        <v>0</v>
      </c>
      <c r="BK126" s="339">
        <f t="shared" si="133"/>
        <v>0</v>
      </c>
      <c r="BL126" s="339">
        <f t="shared" si="133"/>
        <v>0</v>
      </c>
      <c r="BM126" s="339">
        <f t="shared" si="133"/>
        <v>0</v>
      </c>
      <c r="BN126" s="339">
        <f t="shared" si="133"/>
        <v>0</v>
      </c>
      <c r="BO126" s="339">
        <f t="shared" si="133"/>
        <v>0</v>
      </c>
      <c r="BP126" s="339">
        <f t="shared" si="133"/>
        <v>0</v>
      </c>
      <c r="BQ126" s="339">
        <f t="shared" ref="BQ126:CY126" si="134">BP133</f>
        <v>0</v>
      </c>
      <c r="BR126" s="339">
        <f t="shared" si="134"/>
        <v>0</v>
      </c>
      <c r="BS126" s="339">
        <f t="shared" si="134"/>
        <v>0</v>
      </c>
      <c r="BT126" s="339">
        <f t="shared" si="134"/>
        <v>0</v>
      </c>
      <c r="BU126" s="339">
        <f t="shared" si="134"/>
        <v>0</v>
      </c>
      <c r="BV126" s="339">
        <f t="shared" si="134"/>
        <v>0</v>
      </c>
      <c r="BW126" s="339">
        <f t="shared" si="134"/>
        <v>0</v>
      </c>
      <c r="BX126" s="339">
        <f t="shared" si="134"/>
        <v>0</v>
      </c>
      <c r="BY126" s="339">
        <f t="shared" si="134"/>
        <v>0</v>
      </c>
      <c r="BZ126" s="339">
        <f t="shared" si="134"/>
        <v>0</v>
      </c>
      <c r="CA126" s="339">
        <f t="shared" si="134"/>
        <v>0</v>
      </c>
      <c r="CB126" s="339">
        <f t="shared" si="134"/>
        <v>0</v>
      </c>
      <c r="CC126" s="339">
        <f t="shared" si="134"/>
        <v>0</v>
      </c>
      <c r="CD126" s="339">
        <f t="shared" si="134"/>
        <v>0</v>
      </c>
      <c r="CE126" s="339">
        <f t="shared" si="134"/>
        <v>0</v>
      </c>
      <c r="CF126" s="339">
        <f t="shared" si="134"/>
        <v>0</v>
      </c>
      <c r="CG126" s="339">
        <f t="shared" si="134"/>
        <v>0</v>
      </c>
      <c r="CH126" s="339">
        <f t="shared" si="134"/>
        <v>0</v>
      </c>
      <c r="CI126" s="339">
        <f t="shared" si="134"/>
        <v>0</v>
      </c>
      <c r="CJ126" s="339">
        <f t="shared" si="134"/>
        <v>0</v>
      </c>
      <c r="CK126" s="339">
        <f t="shared" si="134"/>
        <v>0</v>
      </c>
      <c r="CL126" s="339">
        <f t="shared" si="134"/>
        <v>0</v>
      </c>
      <c r="CM126" s="339">
        <f t="shared" si="134"/>
        <v>0</v>
      </c>
      <c r="CN126" s="339">
        <f t="shared" si="134"/>
        <v>0</v>
      </c>
      <c r="CO126" s="339">
        <f t="shared" si="134"/>
        <v>0</v>
      </c>
      <c r="CP126" s="339">
        <f t="shared" si="134"/>
        <v>0</v>
      </c>
      <c r="CQ126" s="339">
        <f t="shared" si="134"/>
        <v>0</v>
      </c>
      <c r="CR126" s="339">
        <f t="shared" si="134"/>
        <v>0</v>
      </c>
      <c r="CS126" s="339">
        <f t="shared" si="134"/>
        <v>0</v>
      </c>
      <c r="CT126" s="339">
        <f t="shared" si="134"/>
        <v>669468.24728694186</v>
      </c>
      <c r="CU126" s="339">
        <f t="shared" si="134"/>
        <v>640874.51728694187</v>
      </c>
      <c r="CV126" s="339">
        <f t="shared" si="134"/>
        <v>609295.58728694182</v>
      </c>
      <c r="CW126" s="339">
        <f t="shared" si="134"/>
        <v>597148.16728694178</v>
      </c>
      <c r="CX126" s="339">
        <f t="shared" si="134"/>
        <v>565164.15728694177</v>
      </c>
      <c r="CY126" s="339">
        <f t="shared" si="134"/>
        <v>533808.36863594176</v>
      </c>
    </row>
    <row r="127" spans="1:103" x14ac:dyDescent="0.2">
      <c r="A127" s="414"/>
      <c r="B127" s="415" t="s">
        <v>228</v>
      </c>
      <c r="C127" s="417"/>
      <c r="D127" s="341">
        <v>0</v>
      </c>
      <c r="E127" s="341">
        <v>0</v>
      </c>
      <c r="F127" s="341">
        <v>0</v>
      </c>
      <c r="G127" s="341">
        <v>0</v>
      </c>
      <c r="H127" s="341">
        <v>0</v>
      </c>
      <c r="I127" s="341">
        <v>0</v>
      </c>
      <c r="J127" s="341">
        <v>0</v>
      </c>
      <c r="K127" s="341">
        <v>0</v>
      </c>
      <c r="L127" s="341">
        <v>0</v>
      </c>
      <c r="M127" s="341">
        <v>0</v>
      </c>
      <c r="N127" s="341">
        <v>0</v>
      </c>
      <c r="O127" s="341">
        <v>0</v>
      </c>
      <c r="P127" s="341">
        <v>0</v>
      </c>
      <c r="Q127" s="341">
        <v>0</v>
      </c>
      <c r="R127" s="341">
        <v>0</v>
      </c>
      <c r="S127" s="341">
        <v>0</v>
      </c>
      <c r="T127" s="341">
        <v>0</v>
      </c>
      <c r="U127" s="341">
        <v>0</v>
      </c>
      <c r="V127" s="341">
        <v>0</v>
      </c>
      <c r="W127" s="341">
        <v>0</v>
      </c>
      <c r="X127" s="341">
        <v>0</v>
      </c>
      <c r="Y127" s="341">
        <v>0</v>
      </c>
      <c r="Z127" s="341">
        <v>0</v>
      </c>
      <c r="AA127" s="341">
        <v>0</v>
      </c>
      <c r="AB127" s="341">
        <v>0</v>
      </c>
      <c r="AC127" s="341">
        <v>0</v>
      </c>
      <c r="AD127" s="341">
        <v>0</v>
      </c>
      <c r="AE127" s="341">
        <v>0</v>
      </c>
      <c r="AF127" s="341">
        <v>0</v>
      </c>
      <c r="AG127" s="341">
        <v>0</v>
      </c>
      <c r="AH127" s="341">
        <v>0</v>
      </c>
      <c r="AI127" s="341">
        <v>0</v>
      </c>
      <c r="AJ127" s="341">
        <v>0</v>
      </c>
      <c r="AK127" s="341">
        <v>0</v>
      </c>
      <c r="AL127" s="341">
        <v>0</v>
      </c>
      <c r="AM127" s="341">
        <v>0</v>
      </c>
      <c r="AN127" s="341">
        <v>0</v>
      </c>
      <c r="AO127" s="341">
        <v>0</v>
      </c>
      <c r="AP127" s="341">
        <v>0</v>
      </c>
      <c r="AQ127" s="341">
        <v>0</v>
      </c>
      <c r="AR127" s="341">
        <v>0</v>
      </c>
      <c r="AS127" s="341">
        <v>0</v>
      </c>
      <c r="AT127" s="341">
        <v>0</v>
      </c>
      <c r="AU127" s="341">
        <v>0</v>
      </c>
      <c r="AV127" s="341">
        <v>0</v>
      </c>
      <c r="AW127" s="341">
        <v>0</v>
      </c>
      <c r="AX127" s="341">
        <v>0</v>
      </c>
      <c r="AY127" s="341">
        <v>0</v>
      </c>
      <c r="AZ127" s="341">
        <v>0</v>
      </c>
      <c r="BA127" s="341">
        <v>0</v>
      </c>
      <c r="BB127" s="341">
        <v>0</v>
      </c>
      <c r="BC127" s="341">
        <v>0</v>
      </c>
      <c r="BD127" s="341">
        <v>0</v>
      </c>
      <c r="BE127" s="341">
        <v>0</v>
      </c>
      <c r="BF127" s="341">
        <v>0</v>
      </c>
      <c r="BG127" s="341">
        <v>0</v>
      </c>
      <c r="BH127" s="341">
        <v>0</v>
      </c>
      <c r="BI127" s="341">
        <v>0</v>
      </c>
      <c r="BJ127" s="341">
        <v>0</v>
      </c>
      <c r="BK127" s="341">
        <v>0</v>
      </c>
      <c r="BL127" s="341">
        <v>0</v>
      </c>
      <c r="BM127" s="341">
        <v>0</v>
      </c>
      <c r="BN127" s="341">
        <v>0</v>
      </c>
      <c r="BO127" s="341">
        <v>0</v>
      </c>
      <c r="BP127" s="341">
        <v>0</v>
      </c>
      <c r="BQ127" s="341">
        <v>0</v>
      </c>
      <c r="BR127" s="341">
        <v>0</v>
      </c>
      <c r="BS127" s="341">
        <v>0</v>
      </c>
      <c r="BT127" s="341">
        <v>0</v>
      </c>
      <c r="BU127" s="341">
        <v>0</v>
      </c>
      <c r="BV127" s="341">
        <v>0</v>
      </c>
      <c r="BW127" s="341">
        <v>0</v>
      </c>
      <c r="BX127" s="341">
        <v>0</v>
      </c>
      <c r="BY127" s="341">
        <v>0</v>
      </c>
      <c r="BZ127" s="341">
        <v>0</v>
      </c>
      <c r="CA127" s="341">
        <v>0</v>
      </c>
      <c r="CB127" s="341">
        <v>0</v>
      </c>
      <c r="CC127" s="341">
        <v>0</v>
      </c>
      <c r="CD127" s="341">
        <v>0</v>
      </c>
      <c r="CE127" s="341">
        <v>0</v>
      </c>
      <c r="CF127" s="341">
        <v>0</v>
      </c>
      <c r="CG127" s="341">
        <v>0</v>
      </c>
      <c r="CH127" s="341">
        <v>0</v>
      </c>
      <c r="CI127" s="341">
        <v>0</v>
      </c>
      <c r="CJ127" s="341">
        <v>0</v>
      </c>
      <c r="CK127" s="341">
        <v>0</v>
      </c>
      <c r="CL127" s="341">
        <v>0</v>
      </c>
      <c r="CM127" s="341">
        <v>0</v>
      </c>
      <c r="CN127" s="341">
        <v>0</v>
      </c>
      <c r="CO127" s="341">
        <v>0</v>
      </c>
      <c r="CP127" s="341">
        <v>0</v>
      </c>
      <c r="CQ127" s="341">
        <v>0</v>
      </c>
      <c r="CR127" s="341">
        <v>0</v>
      </c>
      <c r="CS127" s="341">
        <v>0</v>
      </c>
      <c r="CT127" s="341">
        <v>0</v>
      </c>
      <c r="CU127" s="341">
        <v>0</v>
      </c>
      <c r="CV127" s="341">
        <v>0</v>
      </c>
      <c r="CW127" s="341">
        <v>0</v>
      </c>
      <c r="CX127" s="341"/>
      <c r="CY127" s="341"/>
    </row>
    <row r="128" spans="1:103" x14ac:dyDescent="0.2">
      <c r="A128" s="414"/>
      <c r="B128" s="415" t="s">
        <v>441</v>
      </c>
      <c r="C128" s="416"/>
      <c r="D128" s="341">
        <v>0</v>
      </c>
      <c r="E128" s="341">
        <v>0</v>
      </c>
      <c r="F128" s="341">
        <v>0</v>
      </c>
      <c r="G128" s="341">
        <v>0</v>
      </c>
      <c r="H128" s="341">
        <v>0</v>
      </c>
      <c r="I128" s="341">
        <v>0</v>
      </c>
      <c r="J128" s="341">
        <v>0</v>
      </c>
      <c r="K128" s="341">
        <v>0</v>
      </c>
      <c r="L128" s="341">
        <v>0</v>
      </c>
      <c r="M128" s="341">
        <v>0</v>
      </c>
      <c r="N128" s="341">
        <v>0</v>
      </c>
      <c r="O128" s="341">
        <v>0</v>
      </c>
      <c r="P128" s="341">
        <v>0</v>
      </c>
      <c r="Q128" s="341">
        <v>0</v>
      </c>
      <c r="R128" s="341">
        <v>0</v>
      </c>
      <c r="S128" s="341">
        <v>0</v>
      </c>
      <c r="T128" s="341">
        <v>0</v>
      </c>
      <c r="U128" s="341">
        <v>0</v>
      </c>
      <c r="V128" s="341">
        <v>0</v>
      </c>
      <c r="W128" s="341">
        <v>0</v>
      </c>
      <c r="X128" s="341">
        <v>0</v>
      </c>
      <c r="Y128" s="341">
        <v>0</v>
      </c>
      <c r="Z128" s="341">
        <v>0</v>
      </c>
      <c r="AA128" s="341">
        <v>0</v>
      </c>
      <c r="AB128" s="341">
        <v>0</v>
      </c>
      <c r="AC128" s="341">
        <v>0</v>
      </c>
      <c r="AD128" s="341">
        <v>0</v>
      </c>
      <c r="AE128" s="341">
        <v>0</v>
      </c>
      <c r="AF128" s="341">
        <v>0</v>
      </c>
      <c r="AG128" s="341">
        <v>0</v>
      </c>
      <c r="AH128" s="341">
        <v>0</v>
      </c>
      <c r="AI128" s="341">
        <v>0</v>
      </c>
      <c r="AJ128" s="341">
        <v>0</v>
      </c>
      <c r="AK128" s="341">
        <v>0</v>
      </c>
      <c r="AL128" s="341">
        <v>0</v>
      </c>
      <c r="AM128" s="341">
        <v>0</v>
      </c>
      <c r="AN128" s="341">
        <v>0</v>
      </c>
      <c r="AO128" s="341">
        <v>0</v>
      </c>
      <c r="AP128" s="341">
        <v>0</v>
      </c>
      <c r="AQ128" s="341">
        <v>0</v>
      </c>
      <c r="AR128" s="341">
        <v>0</v>
      </c>
      <c r="AS128" s="341">
        <v>0</v>
      </c>
      <c r="AT128" s="341">
        <v>0</v>
      </c>
      <c r="AU128" s="341">
        <v>0</v>
      </c>
      <c r="AV128" s="341">
        <v>0</v>
      </c>
      <c r="AW128" s="341">
        <v>0</v>
      </c>
      <c r="AX128" s="341">
        <v>0</v>
      </c>
      <c r="AY128" s="341">
        <v>0</v>
      </c>
      <c r="AZ128" s="341">
        <v>0</v>
      </c>
      <c r="BA128" s="341">
        <v>0</v>
      </c>
      <c r="BB128" s="341">
        <v>0</v>
      </c>
      <c r="BC128" s="341">
        <v>0</v>
      </c>
      <c r="BD128" s="341">
        <v>0</v>
      </c>
      <c r="BE128" s="341">
        <v>0</v>
      </c>
      <c r="BF128" s="341">
        <v>0</v>
      </c>
      <c r="BG128" s="341">
        <v>0</v>
      </c>
      <c r="BH128" s="341">
        <v>0</v>
      </c>
      <c r="BI128" s="341">
        <v>0</v>
      </c>
      <c r="BJ128" s="341">
        <v>0</v>
      </c>
      <c r="BK128" s="341">
        <v>0</v>
      </c>
      <c r="BL128" s="341">
        <v>0</v>
      </c>
      <c r="BM128" s="341">
        <v>0</v>
      </c>
      <c r="BN128" s="341">
        <v>0</v>
      </c>
      <c r="BO128" s="341">
        <v>0</v>
      </c>
      <c r="BP128" s="341">
        <v>0</v>
      </c>
      <c r="BQ128" s="341">
        <v>0</v>
      </c>
      <c r="BR128" s="341">
        <v>0</v>
      </c>
      <c r="BS128" s="341">
        <v>0</v>
      </c>
      <c r="BT128" s="341">
        <v>0</v>
      </c>
      <c r="BU128" s="341">
        <v>0</v>
      </c>
      <c r="BV128" s="341">
        <v>0</v>
      </c>
      <c r="BW128" s="341">
        <v>0</v>
      </c>
      <c r="BX128" s="341">
        <v>0</v>
      </c>
      <c r="BY128" s="341">
        <v>0</v>
      </c>
      <c r="BZ128" s="341">
        <v>0</v>
      </c>
      <c r="CA128" s="341">
        <v>0</v>
      </c>
      <c r="CB128" s="341">
        <v>0</v>
      </c>
      <c r="CC128" s="341">
        <v>0</v>
      </c>
      <c r="CD128" s="341">
        <v>0</v>
      </c>
      <c r="CE128" s="341">
        <v>0</v>
      </c>
      <c r="CF128" s="341">
        <v>0</v>
      </c>
      <c r="CG128" s="341">
        <v>0</v>
      </c>
      <c r="CH128" s="341">
        <v>0</v>
      </c>
      <c r="CI128" s="341">
        <v>0</v>
      </c>
      <c r="CJ128" s="341">
        <v>0</v>
      </c>
      <c r="CK128" s="341">
        <v>0</v>
      </c>
      <c r="CL128" s="341">
        <v>0</v>
      </c>
      <c r="CM128" s="341">
        <v>0</v>
      </c>
      <c r="CN128" s="341">
        <v>0</v>
      </c>
      <c r="CO128" s="341">
        <v>0</v>
      </c>
      <c r="CP128" s="341">
        <v>0</v>
      </c>
      <c r="CQ128" s="341">
        <v>0</v>
      </c>
      <c r="CR128" s="341">
        <v>0</v>
      </c>
      <c r="CS128" s="530">
        <f>'2019 GRC - SCH 40 Re-class'!$H$18</f>
        <v>578949.07160571008</v>
      </c>
      <c r="CT128" s="341">
        <v>0</v>
      </c>
      <c r="CU128" s="341">
        <v>0</v>
      </c>
      <c r="CV128" s="341">
        <v>0</v>
      </c>
      <c r="CW128" s="341">
        <v>0</v>
      </c>
      <c r="CX128" s="341"/>
      <c r="CY128" s="341"/>
    </row>
    <row r="129" spans="1:103" x14ac:dyDescent="0.2">
      <c r="A129" s="414"/>
      <c r="B129" s="415" t="s">
        <v>444</v>
      </c>
      <c r="C129" s="416"/>
      <c r="D129" s="341">
        <v>0</v>
      </c>
      <c r="E129" s="341">
        <v>0</v>
      </c>
      <c r="F129" s="341">
        <v>0</v>
      </c>
      <c r="G129" s="341">
        <v>0</v>
      </c>
      <c r="H129" s="341">
        <v>0</v>
      </c>
      <c r="I129" s="341">
        <v>0</v>
      </c>
      <c r="J129" s="341">
        <v>0</v>
      </c>
      <c r="K129" s="341">
        <v>0</v>
      </c>
      <c r="L129" s="341">
        <v>0</v>
      </c>
      <c r="M129" s="341">
        <v>0</v>
      </c>
      <c r="N129" s="341">
        <v>0</v>
      </c>
      <c r="O129" s="341">
        <v>0</v>
      </c>
      <c r="P129" s="341">
        <v>0</v>
      </c>
      <c r="Q129" s="341">
        <v>0</v>
      </c>
      <c r="R129" s="341">
        <v>0</v>
      </c>
      <c r="S129" s="341">
        <v>0</v>
      </c>
      <c r="T129" s="341">
        <v>0</v>
      </c>
      <c r="U129" s="341">
        <v>0</v>
      </c>
      <c r="V129" s="341">
        <v>0</v>
      </c>
      <c r="W129" s="341">
        <v>0</v>
      </c>
      <c r="X129" s="341">
        <v>0</v>
      </c>
      <c r="Y129" s="341">
        <v>0</v>
      </c>
      <c r="Z129" s="341">
        <v>0</v>
      </c>
      <c r="AA129" s="341">
        <v>0</v>
      </c>
      <c r="AB129" s="341">
        <v>0</v>
      </c>
      <c r="AC129" s="341">
        <v>0</v>
      </c>
      <c r="AD129" s="341">
        <v>0</v>
      </c>
      <c r="AE129" s="341">
        <v>0</v>
      </c>
      <c r="AF129" s="341">
        <v>0</v>
      </c>
      <c r="AG129" s="341">
        <v>0</v>
      </c>
      <c r="AH129" s="341">
        <v>0</v>
      </c>
      <c r="AI129" s="341">
        <v>0</v>
      </c>
      <c r="AJ129" s="341">
        <v>0</v>
      </c>
      <c r="AK129" s="341">
        <v>0</v>
      </c>
      <c r="AL129" s="341">
        <v>0</v>
      </c>
      <c r="AM129" s="341">
        <v>0</v>
      </c>
      <c r="AN129" s="341">
        <v>0</v>
      </c>
      <c r="AO129" s="341">
        <v>0</v>
      </c>
      <c r="AP129" s="341">
        <v>0</v>
      </c>
      <c r="AQ129" s="341">
        <v>0</v>
      </c>
      <c r="AR129" s="341">
        <v>0</v>
      </c>
      <c r="AS129" s="341">
        <v>0</v>
      </c>
      <c r="AT129" s="341">
        <v>0</v>
      </c>
      <c r="AU129" s="341">
        <v>0</v>
      </c>
      <c r="AV129" s="341">
        <v>0</v>
      </c>
      <c r="AW129" s="341">
        <v>0</v>
      </c>
      <c r="AX129" s="341">
        <v>0</v>
      </c>
      <c r="AY129" s="341">
        <v>0</v>
      </c>
      <c r="AZ129" s="341">
        <v>0</v>
      </c>
      <c r="BA129" s="341">
        <v>0</v>
      </c>
      <c r="BB129" s="341">
        <v>0</v>
      </c>
      <c r="BC129" s="341">
        <v>0</v>
      </c>
      <c r="BD129" s="341">
        <v>0</v>
      </c>
      <c r="BE129" s="341">
        <v>0</v>
      </c>
      <c r="BF129" s="341">
        <v>0</v>
      </c>
      <c r="BG129" s="341">
        <v>0</v>
      </c>
      <c r="BH129" s="341">
        <v>0</v>
      </c>
      <c r="BI129" s="341">
        <v>0</v>
      </c>
      <c r="BJ129" s="341">
        <v>0</v>
      </c>
      <c r="BK129" s="341">
        <v>0</v>
      </c>
      <c r="BL129" s="341">
        <v>0</v>
      </c>
      <c r="BM129" s="341">
        <v>0</v>
      </c>
      <c r="BN129" s="341">
        <v>0</v>
      </c>
      <c r="BO129" s="341">
        <v>0</v>
      </c>
      <c r="BP129" s="341">
        <v>0</v>
      </c>
      <c r="BQ129" s="341">
        <v>0</v>
      </c>
      <c r="BR129" s="341">
        <v>0</v>
      </c>
      <c r="BS129" s="341">
        <v>0</v>
      </c>
      <c r="BT129" s="341">
        <v>0</v>
      </c>
      <c r="BU129" s="341">
        <v>0</v>
      </c>
      <c r="BV129" s="341">
        <v>0</v>
      </c>
      <c r="BW129" s="341">
        <v>0</v>
      </c>
      <c r="BX129" s="341">
        <v>0</v>
      </c>
      <c r="BY129" s="341">
        <v>0</v>
      </c>
      <c r="BZ129" s="341">
        <v>0</v>
      </c>
      <c r="CA129" s="341">
        <v>0</v>
      </c>
      <c r="CB129" s="341">
        <v>0</v>
      </c>
      <c r="CC129" s="341">
        <v>0</v>
      </c>
      <c r="CD129" s="341">
        <v>0</v>
      </c>
      <c r="CE129" s="341">
        <v>0</v>
      </c>
      <c r="CF129" s="341">
        <v>0</v>
      </c>
      <c r="CG129" s="341">
        <v>0</v>
      </c>
      <c r="CH129" s="341">
        <v>0</v>
      </c>
      <c r="CI129" s="341">
        <v>0</v>
      </c>
      <c r="CJ129" s="341">
        <v>0</v>
      </c>
      <c r="CK129" s="341">
        <v>0</v>
      </c>
      <c r="CL129" s="341">
        <v>0</v>
      </c>
      <c r="CM129" s="341">
        <v>0</v>
      </c>
      <c r="CN129" s="341">
        <v>0</v>
      </c>
      <c r="CO129" s="341">
        <v>0</v>
      </c>
      <c r="CP129" s="341">
        <v>0</v>
      </c>
      <c r="CQ129" s="341">
        <v>0</v>
      </c>
      <c r="CR129" s="341">
        <v>0</v>
      </c>
      <c r="CS129" s="503">
        <f>'2019 GRC - SCH 40 Re-class'!$H$21</f>
        <v>95289.945681231824</v>
      </c>
      <c r="CT129" s="341">
        <v>0</v>
      </c>
      <c r="CU129" s="341">
        <v>0</v>
      </c>
      <c r="CV129" s="341">
        <v>0</v>
      </c>
      <c r="CW129" s="341">
        <v>0</v>
      </c>
      <c r="CX129" s="341"/>
      <c r="CY129" s="341"/>
    </row>
    <row r="130" spans="1:103" x14ac:dyDescent="0.2">
      <c r="A130" s="414"/>
      <c r="B130" s="415" t="s">
        <v>347</v>
      </c>
      <c r="C130" s="416"/>
      <c r="D130" s="341">
        <v>0</v>
      </c>
      <c r="E130" s="341">
        <v>0</v>
      </c>
      <c r="F130" s="341">
        <v>0</v>
      </c>
      <c r="G130" s="341">
        <v>0</v>
      </c>
      <c r="H130" s="341">
        <v>0</v>
      </c>
      <c r="I130" s="341">
        <v>0</v>
      </c>
      <c r="J130" s="341">
        <v>0</v>
      </c>
      <c r="K130" s="341">
        <v>0</v>
      </c>
      <c r="L130" s="341">
        <v>0</v>
      </c>
      <c r="M130" s="341">
        <v>0</v>
      </c>
      <c r="N130" s="341">
        <v>0</v>
      </c>
      <c r="O130" s="341">
        <v>0</v>
      </c>
      <c r="P130" s="341">
        <v>0</v>
      </c>
      <c r="Q130" s="341">
        <v>0</v>
      </c>
      <c r="R130" s="341">
        <v>0</v>
      </c>
      <c r="S130" s="341">
        <v>0</v>
      </c>
      <c r="T130" s="341">
        <v>0</v>
      </c>
      <c r="U130" s="341">
        <v>0</v>
      </c>
      <c r="V130" s="341">
        <v>0</v>
      </c>
      <c r="W130" s="341">
        <v>0</v>
      </c>
      <c r="X130" s="341">
        <v>0</v>
      </c>
      <c r="Y130" s="341">
        <v>0</v>
      </c>
      <c r="Z130" s="341">
        <v>0</v>
      </c>
      <c r="AA130" s="341">
        <v>0</v>
      </c>
      <c r="AB130" s="341">
        <v>0</v>
      </c>
      <c r="AC130" s="341">
        <v>0</v>
      </c>
      <c r="AD130" s="341">
        <v>0</v>
      </c>
      <c r="AE130" s="341">
        <v>0</v>
      </c>
      <c r="AF130" s="341">
        <v>0</v>
      </c>
      <c r="AG130" s="341">
        <v>0</v>
      </c>
      <c r="AH130" s="341">
        <v>0</v>
      </c>
      <c r="AI130" s="341">
        <v>0</v>
      </c>
      <c r="AJ130" s="341">
        <v>0</v>
      </c>
      <c r="AK130" s="341">
        <v>0</v>
      </c>
      <c r="AL130" s="341">
        <v>0</v>
      </c>
      <c r="AM130" s="341">
        <v>0</v>
      </c>
      <c r="AN130" s="341">
        <v>0</v>
      </c>
      <c r="AO130" s="341">
        <v>0</v>
      </c>
      <c r="AP130" s="341">
        <v>0</v>
      </c>
      <c r="AQ130" s="341">
        <v>0</v>
      </c>
      <c r="AR130" s="341">
        <v>0</v>
      </c>
      <c r="AS130" s="341">
        <v>0</v>
      </c>
      <c r="AT130" s="341">
        <v>0</v>
      </c>
      <c r="AU130" s="341">
        <v>0</v>
      </c>
      <c r="AV130" s="341">
        <v>0</v>
      </c>
      <c r="AW130" s="341">
        <v>0</v>
      </c>
      <c r="AX130" s="341">
        <v>0</v>
      </c>
      <c r="AY130" s="341">
        <v>0</v>
      </c>
      <c r="AZ130" s="341">
        <v>0</v>
      </c>
      <c r="BA130" s="341">
        <v>0</v>
      </c>
      <c r="BB130" s="341">
        <v>0</v>
      </c>
      <c r="BC130" s="341">
        <v>0</v>
      </c>
      <c r="BD130" s="341">
        <v>0</v>
      </c>
      <c r="BE130" s="341">
        <v>0</v>
      </c>
      <c r="BF130" s="341">
        <v>0</v>
      </c>
      <c r="BG130" s="341">
        <v>0</v>
      </c>
      <c r="BH130" s="341">
        <v>0</v>
      </c>
      <c r="BI130" s="341">
        <v>0</v>
      </c>
      <c r="BJ130" s="341">
        <v>0</v>
      </c>
      <c r="BK130" s="341">
        <v>0</v>
      </c>
      <c r="BL130" s="341">
        <v>0</v>
      </c>
      <c r="BM130" s="341">
        <v>0</v>
      </c>
      <c r="BN130" s="341">
        <v>0</v>
      </c>
      <c r="BO130" s="341">
        <v>0</v>
      </c>
      <c r="BP130" s="341">
        <v>0</v>
      </c>
      <c r="BQ130" s="341">
        <v>0</v>
      </c>
      <c r="BR130" s="341">
        <v>0</v>
      </c>
      <c r="BS130" s="341">
        <v>0</v>
      </c>
      <c r="BT130" s="341">
        <v>0</v>
      </c>
      <c r="BU130" s="341">
        <v>0</v>
      </c>
      <c r="BV130" s="341">
        <v>0</v>
      </c>
      <c r="BW130" s="341">
        <v>0</v>
      </c>
      <c r="BX130" s="341">
        <v>0</v>
      </c>
      <c r="BY130" s="341">
        <v>0</v>
      </c>
      <c r="BZ130" s="341">
        <v>0</v>
      </c>
      <c r="CA130" s="341">
        <v>0</v>
      </c>
      <c r="CB130" s="341">
        <v>0</v>
      </c>
      <c r="CC130" s="341">
        <v>0</v>
      </c>
      <c r="CD130" s="341">
        <v>0</v>
      </c>
      <c r="CE130" s="341">
        <v>0</v>
      </c>
      <c r="CF130" s="341">
        <v>0</v>
      </c>
      <c r="CG130" s="341">
        <v>0</v>
      </c>
      <c r="CH130" s="341">
        <v>0</v>
      </c>
      <c r="CI130" s="341">
        <v>0</v>
      </c>
      <c r="CJ130" s="341">
        <v>0</v>
      </c>
      <c r="CK130" s="341">
        <v>0</v>
      </c>
      <c r="CL130" s="341">
        <v>0</v>
      </c>
      <c r="CM130" s="341">
        <v>0</v>
      </c>
      <c r="CN130" s="341">
        <v>0</v>
      </c>
      <c r="CO130" s="341">
        <v>0</v>
      </c>
      <c r="CP130" s="341">
        <v>0</v>
      </c>
      <c r="CQ130" s="341">
        <v>0</v>
      </c>
      <c r="CR130" s="341">
        <v>0</v>
      </c>
      <c r="CS130" s="341">
        <v>0</v>
      </c>
      <c r="CT130" s="341">
        <v>0</v>
      </c>
      <c r="CU130" s="341">
        <v>0</v>
      </c>
      <c r="CV130" s="341">
        <v>0</v>
      </c>
      <c r="CW130" s="341">
        <v>0</v>
      </c>
      <c r="CX130" s="341"/>
      <c r="CY130" s="341"/>
    </row>
    <row r="131" spans="1:103" x14ac:dyDescent="0.2">
      <c r="A131" s="414"/>
      <c r="B131" s="415" t="s">
        <v>229</v>
      </c>
      <c r="C131" s="414"/>
      <c r="D131" s="341">
        <v>0</v>
      </c>
      <c r="E131" s="341">
        <v>0</v>
      </c>
      <c r="F131" s="341">
        <v>0</v>
      </c>
      <c r="G131" s="341">
        <v>0</v>
      </c>
      <c r="H131" s="341">
        <v>0</v>
      </c>
      <c r="I131" s="341">
        <v>0</v>
      </c>
      <c r="J131" s="341">
        <v>0</v>
      </c>
      <c r="K131" s="341">
        <v>0</v>
      </c>
      <c r="L131" s="341">
        <v>0</v>
      </c>
      <c r="M131" s="341">
        <v>0</v>
      </c>
      <c r="N131" s="341">
        <v>0</v>
      </c>
      <c r="O131" s="341">
        <v>0</v>
      </c>
      <c r="P131" s="341">
        <v>0</v>
      </c>
      <c r="Q131" s="341">
        <v>0</v>
      </c>
      <c r="R131" s="341">
        <v>0</v>
      </c>
      <c r="S131" s="341">
        <v>0</v>
      </c>
      <c r="T131" s="341">
        <v>0</v>
      </c>
      <c r="U131" s="341">
        <v>0</v>
      </c>
      <c r="V131" s="341">
        <v>0</v>
      </c>
      <c r="W131" s="341">
        <v>0</v>
      </c>
      <c r="X131" s="341">
        <v>0</v>
      </c>
      <c r="Y131" s="341">
        <v>0</v>
      </c>
      <c r="Z131" s="341">
        <v>0</v>
      </c>
      <c r="AA131" s="341">
        <v>0</v>
      </c>
      <c r="AB131" s="341">
        <v>0</v>
      </c>
      <c r="AC131" s="341">
        <v>0</v>
      </c>
      <c r="AD131" s="341">
        <v>0</v>
      </c>
      <c r="AE131" s="341">
        <v>0</v>
      </c>
      <c r="AF131" s="341">
        <v>0</v>
      </c>
      <c r="AG131" s="341">
        <v>0</v>
      </c>
      <c r="AH131" s="341">
        <v>0</v>
      </c>
      <c r="AI131" s="341">
        <v>0</v>
      </c>
      <c r="AJ131" s="341">
        <v>0</v>
      </c>
      <c r="AK131" s="341">
        <v>0</v>
      </c>
      <c r="AL131" s="341">
        <v>0</v>
      </c>
      <c r="AM131" s="341">
        <v>0</v>
      </c>
      <c r="AN131" s="341">
        <v>0</v>
      </c>
      <c r="AO131" s="341">
        <v>0</v>
      </c>
      <c r="AP131" s="341">
        <v>0</v>
      </c>
      <c r="AQ131" s="341">
        <v>0</v>
      </c>
      <c r="AR131" s="341">
        <v>0</v>
      </c>
      <c r="AS131" s="341">
        <v>0</v>
      </c>
      <c r="AT131" s="341">
        <v>0</v>
      </c>
      <c r="AU131" s="341">
        <v>0</v>
      </c>
      <c r="AV131" s="341">
        <v>0</v>
      </c>
      <c r="AW131" s="341">
        <v>0</v>
      </c>
      <c r="AX131" s="341">
        <v>0</v>
      </c>
      <c r="AY131" s="341">
        <v>0</v>
      </c>
      <c r="AZ131" s="341">
        <v>0</v>
      </c>
      <c r="BA131" s="341">
        <v>0</v>
      </c>
      <c r="BB131" s="341">
        <v>0</v>
      </c>
      <c r="BC131" s="341">
        <v>0</v>
      </c>
      <c r="BD131" s="341">
        <v>0</v>
      </c>
      <c r="BE131" s="341">
        <v>0</v>
      </c>
      <c r="BF131" s="341">
        <v>0</v>
      </c>
      <c r="BG131" s="341">
        <v>0</v>
      </c>
      <c r="BH131" s="341">
        <v>0</v>
      </c>
      <c r="BI131" s="341">
        <v>0</v>
      </c>
      <c r="BJ131" s="341">
        <v>0</v>
      </c>
      <c r="BK131" s="341">
        <v>0</v>
      </c>
      <c r="BL131" s="341">
        <v>0</v>
      </c>
      <c r="BM131" s="341">
        <v>0</v>
      </c>
      <c r="BN131" s="341">
        <v>0</v>
      </c>
      <c r="BO131" s="341">
        <v>0</v>
      </c>
      <c r="BP131" s="341">
        <v>0</v>
      </c>
      <c r="BQ131" s="341">
        <v>0</v>
      </c>
      <c r="BR131" s="341">
        <v>0</v>
      </c>
      <c r="BS131" s="341">
        <v>0</v>
      </c>
      <c r="BT131" s="341">
        <v>0</v>
      </c>
      <c r="BU131" s="341">
        <v>0</v>
      </c>
      <c r="BV131" s="341">
        <v>0</v>
      </c>
      <c r="BW131" s="341">
        <v>0</v>
      </c>
      <c r="BX131" s="341">
        <v>0</v>
      </c>
      <c r="BY131" s="341">
        <v>0</v>
      </c>
      <c r="BZ131" s="341">
        <v>0</v>
      </c>
      <c r="CA131" s="341">
        <v>0</v>
      </c>
      <c r="CB131" s="341">
        <v>0</v>
      </c>
      <c r="CC131" s="341">
        <v>0</v>
      </c>
      <c r="CD131" s="341">
        <v>0</v>
      </c>
      <c r="CE131" s="341">
        <v>0</v>
      </c>
      <c r="CF131" s="341">
        <v>0</v>
      </c>
      <c r="CG131" s="341">
        <v>0</v>
      </c>
      <c r="CH131" s="341">
        <v>0</v>
      </c>
      <c r="CI131" s="341">
        <v>0</v>
      </c>
      <c r="CJ131" s="92">
        <f>-'Schedule 12&amp;26'!C50</f>
        <v>0</v>
      </c>
      <c r="CK131" s="92">
        <f>-'Schedule 12&amp;26'!D50</f>
        <v>0</v>
      </c>
      <c r="CL131" s="92">
        <f>-'Schedule 12&amp;26'!E50</f>
        <v>0</v>
      </c>
      <c r="CM131" s="92">
        <f>-'Schedule 12&amp;26'!F50</f>
        <v>0</v>
      </c>
      <c r="CN131" s="92">
        <f>-'Schedule 12&amp;26'!G50</f>
        <v>0</v>
      </c>
      <c r="CO131" s="92">
        <f>-'Schedule 12&amp;26'!H50</f>
        <v>0</v>
      </c>
      <c r="CP131" s="92">
        <f>-'Schedule 12&amp;26'!I50</f>
        <v>0</v>
      </c>
      <c r="CQ131" s="92">
        <f>-'Schedule 12&amp;26'!J50</f>
        <v>0</v>
      </c>
      <c r="CR131" s="92">
        <f>-'Schedule 12&amp;26'!K50</f>
        <v>0</v>
      </c>
      <c r="CS131" s="92">
        <f>-('Schedule 12&amp;26'!L50+'Schedule 12&amp;26'!M50)</f>
        <v>-4770.7700000000004</v>
      </c>
      <c r="CT131" s="92">
        <f>-('Schedule 12&amp;26'!N50)</f>
        <v>-28593.73</v>
      </c>
      <c r="CU131" s="92">
        <f>-('Schedule 12&amp;26'!O50+'Schedule 12&amp;26'!P50)</f>
        <v>-31578.93</v>
      </c>
      <c r="CV131" s="92">
        <f>-('Schedule 12&amp;26'!Q50)</f>
        <v>-12147.42</v>
      </c>
      <c r="CW131" s="92">
        <f>-('Schedule 12&amp;26'!R50)</f>
        <v>-31984.01</v>
      </c>
      <c r="CX131" s="92">
        <f>-'Amort Estimate'!D84</f>
        <v>-31355.788651000003</v>
      </c>
      <c r="CY131" s="92">
        <f>-'Amort Estimate'!E84</f>
        <v>-30977.244881000002</v>
      </c>
    </row>
    <row r="132" spans="1:103" x14ac:dyDescent="0.2">
      <c r="A132" s="414"/>
      <c r="B132" s="414" t="s">
        <v>230</v>
      </c>
      <c r="C132" s="414"/>
      <c r="D132" s="93">
        <f t="shared" ref="D132:AI132" si="135">SUM(D127:D131)</f>
        <v>0</v>
      </c>
      <c r="E132" s="93">
        <f t="shared" si="135"/>
        <v>0</v>
      </c>
      <c r="F132" s="93">
        <f t="shared" si="135"/>
        <v>0</v>
      </c>
      <c r="G132" s="93">
        <f t="shared" si="135"/>
        <v>0</v>
      </c>
      <c r="H132" s="93">
        <f t="shared" si="135"/>
        <v>0</v>
      </c>
      <c r="I132" s="93">
        <f t="shared" si="135"/>
        <v>0</v>
      </c>
      <c r="J132" s="93">
        <f t="shared" si="135"/>
        <v>0</v>
      </c>
      <c r="K132" s="93">
        <f t="shared" si="135"/>
        <v>0</v>
      </c>
      <c r="L132" s="93">
        <f t="shared" si="135"/>
        <v>0</v>
      </c>
      <c r="M132" s="93">
        <f t="shared" si="135"/>
        <v>0</v>
      </c>
      <c r="N132" s="93">
        <f t="shared" si="135"/>
        <v>0</v>
      </c>
      <c r="O132" s="93">
        <f t="shared" si="135"/>
        <v>0</v>
      </c>
      <c r="P132" s="93">
        <f t="shared" si="135"/>
        <v>0</v>
      </c>
      <c r="Q132" s="93">
        <f t="shared" si="135"/>
        <v>0</v>
      </c>
      <c r="R132" s="93">
        <f t="shared" si="135"/>
        <v>0</v>
      </c>
      <c r="S132" s="93">
        <f t="shared" si="135"/>
        <v>0</v>
      </c>
      <c r="T132" s="93">
        <f t="shared" si="135"/>
        <v>0</v>
      </c>
      <c r="U132" s="93">
        <f t="shared" si="135"/>
        <v>0</v>
      </c>
      <c r="V132" s="93">
        <f t="shared" si="135"/>
        <v>0</v>
      </c>
      <c r="W132" s="93">
        <f t="shared" si="135"/>
        <v>0</v>
      </c>
      <c r="X132" s="93">
        <f t="shared" si="135"/>
        <v>0</v>
      </c>
      <c r="Y132" s="93">
        <f t="shared" si="135"/>
        <v>0</v>
      </c>
      <c r="Z132" s="93">
        <f t="shared" si="135"/>
        <v>0</v>
      </c>
      <c r="AA132" s="93">
        <f t="shared" si="135"/>
        <v>0</v>
      </c>
      <c r="AB132" s="93">
        <f t="shared" si="135"/>
        <v>0</v>
      </c>
      <c r="AC132" s="93">
        <f t="shared" si="135"/>
        <v>0</v>
      </c>
      <c r="AD132" s="93">
        <f t="shared" si="135"/>
        <v>0</v>
      </c>
      <c r="AE132" s="93">
        <f t="shared" si="135"/>
        <v>0</v>
      </c>
      <c r="AF132" s="93">
        <f t="shared" si="135"/>
        <v>0</v>
      </c>
      <c r="AG132" s="93">
        <f t="shared" si="135"/>
        <v>0</v>
      </c>
      <c r="AH132" s="93">
        <f t="shared" si="135"/>
        <v>0</v>
      </c>
      <c r="AI132" s="93">
        <f t="shared" si="135"/>
        <v>0</v>
      </c>
      <c r="AJ132" s="93">
        <f t="shared" ref="AJ132:BO132" si="136">SUM(AJ127:AJ131)</f>
        <v>0</v>
      </c>
      <c r="AK132" s="93">
        <f t="shared" si="136"/>
        <v>0</v>
      </c>
      <c r="AL132" s="93">
        <f t="shared" si="136"/>
        <v>0</v>
      </c>
      <c r="AM132" s="93">
        <f t="shared" si="136"/>
        <v>0</v>
      </c>
      <c r="AN132" s="93">
        <f t="shared" si="136"/>
        <v>0</v>
      </c>
      <c r="AO132" s="93">
        <f t="shared" si="136"/>
        <v>0</v>
      </c>
      <c r="AP132" s="93">
        <f t="shared" si="136"/>
        <v>0</v>
      </c>
      <c r="AQ132" s="93">
        <f t="shared" si="136"/>
        <v>0</v>
      </c>
      <c r="AR132" s="93">
        <f t="shared" si="136"/>
        <v>0</v>
      </c>
      <c r="AS132" s="93">
        <f t="shared" si="136"/>
        <v>0</v>
      </c>
      <c r="AT132" s="93">
        <f t="shared" si="136"/>
        <v>0</v>
      </c>
      <c r="AU132" s="93">
        <f t="shared" si="136"/>
        <v>0</v>
      </c>
      <c r="AV132" s="93">
        <f t="shared" si="136"/>
        <v>0</v>
      </c>
      <c r="AW132" s="93">
        <f t="shared" si="136"/>
        <v>0</v>
      </c>
      <c r="AX132" s="93">
        <f t="shared" si="136"/>
        <v>0</v>
      </c>
      <c r="AY132" s="93">
        <f t="shared" si="136"/>
        <v>0</v>
      </c>
      <c r="AZ132" s="93">
        <f t="shared" si="136"/>
        <v>0</v>
      </c>
      <c r="BA132" s="93">
        <f t="shared" si="136"/>
        <v>0</v>
      </c>
      <c r="BB132" s="93">
        <f t="shared" si="136"/>
        <v>0</v>
      </c>
      <c r="BC132" s="93">
        <f t="shared" si="136"/>
        <v>0</v>
      </c>
      <c r="BD132" s="93">
        <f t="shared" si="136"/>
        <v>0</v>
      </c>
      <c r="BE132" s="93">
        <f t="shared" si="136"/>
        <v>0</v>
      </c>
      <c r="BF132" s="93">
        <f t="shared" si="136"/>
        <v>0</v>
      </c>
      <c r="BG132" s="93">
        <f t="shared" si="136"/>
        <v>0</v>
      </c>
      <c r="BH132" s="93">
        <f t="shared" si="136"/>
        <v>0</v>
      </c>
      <c r="BI132" s="93">
        <f t="shared" si="136"/>
        <v>0</v>
      </c>
      <c r="BJ132" s="93">
        <f t="shared" si="136"/>
        <v>0</v>
      </c>
      <c r="BK132" s="93">
        <f t="shared" si="136"/>
        <v>0</v>
      </c>
      <c r="BL132" s="93">
        <f t="shared" si="136"/>
        <v>0</v>
      </c>
      <c r="BM132" s="93">
        <f t="shared" si="136"/>
        <v>0</v>
      </c>
      <c r="BN132" s="93">
        <f t="shared" si="136"/>
        <v>0</v>
      </c>
      <c r="BO132" s="93">
        <f t="shared" si="136"/>
        <v>0</v>
      </c>
      <c r="BP132" s="93">
        <f t="shared" ref="BP132:CU132" si="137">SUM(BP127:BP131)</f>
        <v>0</v>
      </c>
      <c r="BQ132" s="93">
        <f t="shared" si="137"/>
        <v>0</v>
      </c>
      <c r="BR132" s="93">
        <f t="shared" si="137"/>
        <v>0</v>
      </c>
      <c r="BS132" s="93">
        <f t="shared" si="137"/>
        <v>0</v>
      </c>
      <c r="BT132" s="93">
        <f t="shared" si="137"/>
        <v>0</v>
      </c>
      <c r="BU132" s="93">
        <f t="shared" si="137"/>
        <v>0</v>
      </c>
      <c r="BV132" s="93">
        <f t="shared" si="137"/>
        <v>0</v>
      </c>
      <c r="BW132" s="93">
        <f t="shared" si="137"/>
        <v>0</v>
      </c>
      <c r="BX132" s="93">
        <f t="shared" si="137"/>
        <v>0</v>
      </c>
      <c r="BY132" s="93">
        <f t="shared" si="137"/>
        <v>0</v>
      </c>
      <c r="BZ132" s="93">
        <f t="shared" si="137"/>
        <v>0</v>
      </c>
      <c r="CA132" s="93">
        <f t="shared" si="137"/>
        <v>0</v>
      </c>
      <c r="CB132" s="93">
        <f t="shared" si="137"/>
        <v>0</v>
      </c>
      <c r="CC132" s="93">
        <f t="shared" si="137"/>
        <v>0</v>
      </c>
      <c r="CD132" s="93">
        <f t="shared" si="137"/>
        <v>0</v>
      </c>
      <c r="CE132" s="93">
        <f t="shared" si="137"/>
        <v>0</v>
      </c>
      <c r="CF132" s="93">
        <f t="shared" si="137"/>
        <v>0</v>
      </c>
      <c r="CG132" s="93">
        <f t="shared" si="137"/>
        <v>0</v>
      </c>
      <c r="CH132" s="93">
        <f t="shared" si="137"/>
        <v>0</v>
      </c>
      <c r="CI132" s="93">
        <f t="shared" si="137"/>
        <v>0</v>
      </c>
      <c r="CJ132" s="93">
        <f t="shared" si="137"/>
        <v>0</v>
      </c>
      <c r="CK132" s="93">
        <f t="shared" si="137"/>
        <v>0</v>
      </c>
      <c r="CL132" s="93">
        <f t="shared" si="137"/>
        <v>0</v>
      </c>
      <c r="CM132" s="93">
        <f t="shared" si="137"/>
        <v>0</v>
      </c>
      <c r="CN132" s="93">
        <f t="shared" si="137"/>
        <v>0</v>
      </c>
      <c r="CO132" s="93">
        <f t="shared" si="137"/>
        <v>0</v>
      </c>
      <c r="CP132" s="93">
        <f t="shared" si="137"/>
        <v>0</v>
      </c>
      <c r="CQ132" s="93">
        <f t="shared" si="137"/>
        <v>0</v>
      </c>
      <c r="CR132" s="93">
        <f t="shared" si="137"/>
        <v>0</v>
      </c>
      <c r="CS132" s="93">
        <f t="shared" si="137"/>
        <v>669468.24728694186</v>
      </c>
      <c r="CT132" s="93">
        <f t="shared" si="137"/>
        <v>-28593.73</v>
      </c>
      <c r="CU132" s="93">
        <f t="shared" si="137"/>
        <v>-31578.93</v>
      </c>
      <c r="CV132" s="93">
        <f t="shared" ref="CV132:CY132" si="138">SUM(CV127:CV131)</f>
        <v>-12147.42</v>
      </c>
      <c r="CW132" s="93">
        <f t="shared" si="138"/>
        <v>-31984.01</v>
      </c>
      <c r="CX132" s="93">
        <f t="shared" si="138"/>
        <v>-31355.788651000003</v>
      </c>
      <c r="CY132" s="93">
        <f t="shared" si="138"/>
        <v>-30977.244881000002</v>
      </c>
    </row>
    <row r="133" spans="1:103" x14ac:dyDescent="0.2">
      <c r="A133" s="414"/>
      <c r="B133" s="414" t="s">
        <v>231</v>
      </c>
      <c r="C133" s="414"/>
      <c r="D133" s="339">
        <f t="shared" ref="D133:AI133" si="139">D126+D132</f>
        <v>0</v>
      </c>
      <c r="E133" s="339">
        <f t="shared" si="139"/>
        <v>0</v>
      </c>
      <c r="F133" s="339">
        <f t="shared" si="139"/>
        <v>0</v>
      </c>
      <c r="G133" s="339">
        <f t="shared" si="139"/>
        <v>0</v>
      </c>
      <c r="H133" s="339">
        <f t="shared" si="139"/>
        <v>0</v>
      </c>
      <c r="I133" s="339">
        <f t="shared" si="139"/>
        <v>0</v>
      </c>
      <c r="J133" s="339">
        <f t="shared" si="139"/>
        <v>0</v>
      </c>
      <c r="K133" s="339">
        <f t="shared" si="139"/>
        <v>0</v>
      </c>
      <c r="L133" s="339">
        <f t="shared" si="139"/>
        <v>0</v>
      </c>
      <c r="M133" s="339">
        <f t="shared" si="139"/>
        <v>0</v>
      </c>
      <c r="N133" s="339">
        <f t="shared" si="139"/>
        <v>0</v>
      </c>
      <c r="O133" s="339">
        <f t="shared" si="139"/>
        <v>0</v>
      </c>
      <c r="P133" s="339">
        <f t="shared" si="139"/>
        <v>0</v>
      </c>
      <c r="Q133" s="339">
        <f t="shared" si="139"/>
        <v>0</v>
      </c>
      <c r="R133" s="339">
        <f t="shared" si="139"/>
        <v>0</v>
      </c>
      <c r="S133" s="339">
        <f t="shared" si="139"/>
        <v>0</v>
      </c>
      <c r="T133" s="339">
        <f t="shared" si="139"/>
        <v>0</v>
      </c>
      <c r="U133" s="339">
        <f t="shared" si="139"/>
        <v>0</v>
      </c>
      <c r="V133" s="339">
        <f t="shared" si="139"/>
        <v>0</v>
      </c>
      <c r="W133" s="339">
        <f t="shared" si="139"/>
        <v>0</v>
      </c>
      <c r="X133" s="339">
        <f t="shared" si="139"/>
        <v>0</v>
      </c>
      <c r="Y133" s="339">
        <f t="shared" si="139"/>
        <v>0</v>
      </c>
      <c r="Z133" s="339">
        <f t="shared" si="139"/>
        <v>0</v>
      </c>
      <c r="AA133" s="339">
        <f t="shared" si="139"/>
        <v>0</v>
      </c>
      <c r="AB133" s="339">
        <f t="shared" si="139"/>
        <v>0</v>
      </c>
      <c r="AC133" s="339">
        <f t="shared" si="139"/>
        <v>0</v>
      </c>
      <c r="AD133" s="339">
        <f t="shared" si="139"/>
        <v>0</v>
      </c>
      <c r="AE133" s="339">
        <f t="shared" si="139"/>
        <v>0</v>
      </c>
      <c r="AF133" s="339">
        <f t="shared" si="139"/>
        <v>0</v>
      </c>
      <c r="AG133" s="339">
        <f t="shared" si="139"/>
        <v>0</v>
      </c>
      <c r="AH133" s="339">
        <f t="shared" si="139"/>
        <v>0</v>
      </c>
      <c r="AI133" s="339">
        <f t="shared" si="139"/>
        <v>0</v>
      </c>
      <c r="AJ133" s="339">
        <f t="shared" ref="AJ133:BO133" si="140">AJ126+AJ132</f>
        <v>0</v>
      </c>
      <c r="AK133" s="339">
        <f t="shared" si="140"/>
        <v>0</v>
      </c>
      <c r="AL133" s="339">
        <f t="shared" si="140"/>
        <v>0</v>
      </c>
      <c r="AM133" s="339">
        <f t="shared" si="140"/>
        <v>0</v>
      </c>
      <c r="AN133" s="339">
        <f t="shared" si="140"/>
        <v>0</v>
      </c>
      <c r="AO133" s="339">
        <f t="shared" si="140"/>
        <v>0</v>
      </c>
      <c r="AP133" s="339">
        <f t="shared" si="140"/>
        <v>0</v>
      </c>
      <c r="AQ133" s="339">
        <f t="shared" si="140"/>
        <v>0</v>
      </c>
      <c r="AR133" s="339">
        <f t="shared" si="140"/>
        <v>0</v>
      </c>
      <c r="AS133" s="339">
        <f t="shared" si="140"/>
        <v>0</v>
      </c>
      <c r="AT133" s="339">
        <f t="shared" si="140"/>
        <v>0</v>
      </c>
      <c r="AU133" s="339">
        <f t="shared" si="140"/>
        <v>0</v>
      </c>
      <c r="AV133" s="339">
        <f t="shared" si="140"/>
        <v>0</v>
      </c>
      <c r="AW133" s="339">
        <f t="shared" si="140"/>
        <v>0</v>
      </c>
      <c r="AX133" s="339">
        <f t="shared" si="140"/>
        <v>0</v>
      </c>
      <c r="AY133" s="339">
        <f t="shared" si="140"/>
        <v>0</v>
      </c>
      <c r="AZ133" s="339">
        <f t="shared" si="140"/>
        <v>0</v>
      </c>
      <c r="BA133" s="339">
        <f t="shared" si="140"/>
        <v>0</v>
      </c>
      <c r="BB133" s="339">
        <f t="shared" si="140"/>
        <v>0</v>
      </c>
      <c r="BC133" s="339">
        <f t="shared" si="140"/>
        <v>0</v>
      </c>
      <c r="BD133" s="339">
        <f t="shared" si="140"/>
        <v>0</v>
      </c>
      <c r="BE133" s="339">
        <f t="shared" si="140"/>
        <v>0</v>
      </c>
      <c r="BF133" s="339">
        <f t="shared" si="140"/>
        <v>0</v>
      </c>
      <c r="BG133" s="339">
        <f t="shared" si="140"/>
        <v>0</v>
      </c>
      <c r="BH133" s="339">
        <f t="shared" si="140"/>
        <v>0</v>
      </c>
      <c r="BI133" s="339">
        <f t="shared" si="140"/>
        <v>0</v>
      </c>
      <c r="BJ133" s="339">
        <f t="shared" si="140"/>
        <v>0</v>
      </c>
      <c r="BK133" s="339">
        <f t="shared" si="140"/>
        <v>0</v>
      </c>
      <c r="BL133" s="339">
        <f t="shared" si="140"/>
        <v>0</v>
      </c>
      <c r="BM133" s="339">
        <f t="shared" si="140"/>
        <v>0</v>
      </c>
      <c r="BN133" s="339">
        <f t="shared" si="140"/>
        <v>0</v>
      </c>
      <c r="BO133" s="339">
        <f t="shared" si="140"/>
        <v>0</v>
      </c>
      <c r="BP133" s="339">
        <f t="shared" ref="BP133:CU133" si="141">BP126+BP132</f>
        <v>0</v>
      </c>
      <c r="BQ133" s="339">
        <f t="shared" si="141"/>
        <v>0</v>
      </c>
      <c r="BR133" s="339">
        <f t="shared" si="141"/>
        <v>0</v>
      </c>
      <c r="BS133" s="339">
        <f t="shared" si="141"/>
        <v>0</v>
      </c>
      <c r="BT133" s="339">
        <f t="shared" si="141"/>
        <v>0</v>
      </c>
      <c r="BU133" s="339">
        <f t="shared" si="141"/>
        <v>0</v>
      </c>
      <c r="BV133" s="339">
        <f t="shared" si="141"/>
        <v>0</v>
      </c>
      <c r="BW133" s="339">
        <f t="shared" si="141"/>
        <v>0</v>
      </c>
      <c r="BX133" s="339">
        <f t="shared" si="141"/>
        <v>0</v>
      </c>
      <c r="BY133" s="339">
        <f t="shared" si="141"/>
        <v>0</v>
      </c>
      <c r="BZ133" s="339">
        <f t="shared" si="141"/>
        <v>0</v>
      </c>
      <c r="CA133" s="339">
        <f t="shared" si="141"/>
        <v>0</v>
      </c>
      <c r="CB133" s="339">
        <f t="shared" si="141"/>
        <v>0</v>
      </c>
      <c r="CC133" s="339">
        <f t="shared" si="141"/>
        <v>0</v>
      </c>
      <c r="CD133" s="339">
        <f t="shared" si="141"/>
        <v>0</v>
      </c>
      <c r="CE133" s="339">
        <f t="shared" si="141"/>
        <v>0</v>
      </c>
      <c r="CF133" s="339">
        <f t="shared" si="141"/>
        <v>0</v>
      </c>
      <c r="CG133" s="339">
        <f t="shared" si="141"/>
        <v>0</v>
      </c>
      <c r="CH133" s="339">
        <f t="shared" si="141"/>
        <v>0</v>
      </c>
      <c r="CI133" s="339">
        <f t="shared" si="141"/>
        <v>0</v>
      </c>
      <c r="CJ133" s="339">
        <f t="shared" si="141"/>
        <v>0</v>
      </c>
      <c r="CK133" s="339">
        <f t="shared" si="141"/>
        <v>0</v>
      </c>
      <c r="CL133" s="339">
        <f t="shared" si="141"/>
        <v>0</v>
      </c>
      <c r="CM133" s="339">
        <f t="shared" si="141"/>
        <v>0</v>
      </c>
      <c r="CN133" s="339">
        <f t="shared" si="141"/>
        <v>0</v>
      </c>
      <c r="CO133" s="339">
        <f t="shared" si="141"/>
        <v>0</v>
      </c>
      <c r="CP133" s="339">
        <f t="shared" si="141"/>
        <v>0</v>
      </c>
      <c r="CQ133" s="339">
        <f t="shared" si="141"/>
        <v>0</v>
      </c>
      <c r="CR133" s="339">
        <f t="shared" si="141"/>
        <v>0</v>
      </c>
      <c r="CS133" s="339">
        <f t="shared" si="141"/>
        <v>669468.24728694186</v>
      </c>
      <c r="CT133" s="339">
        <f t="shared" si="141"/>
        <v>640874.51728694187</v>
      </c>
      <c r="CU133" s="339">
        <f t="shared" si="141"/>
        <v>609295.58728694182</v>
      </c>
      <c r="CV133" s="339">
        <f t="shared" ref="CV133:CY133" si="142">CV126+CV132</f>
        <v>597148.16728694178</v>
      </c>
      <c r="CW133" s="339">
        <f t="shared" si="142"/>
        <v>565164.15728694177</v>
      </c>
      <c r="CX133" s="339">
        <f t="shared" si="142"/>
        <v>533808.36863594176</v>
      </c>
      <c r="CY133" s="339">
        <f t="shared" si="142"/>
        <v>502831.12375494174</v>
      </c>
    </row>
    <row r="134" spans="1:103" x14ac:dyDescent="0.2"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0"/>
      <c r="BN134" s="90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90"/>
      <c r="BZ134" s="90"/>
      <c r="CA134" s="90"/>
      <c r="CB134" s="90"/>
      <c r="CC134" s="90"/>
      <c r="CD134" s="90"/>
      <c r="CE134" s="90"/>
      <c r="CF134" s="339"/>
      <c r="CG134" s="339"/>
      <c r="CH134" s="339"/>
      <c r="CI134" s="339"/>
      <c r="CJ134" s="339"/>
      <c r="CK134" s="339"/>
      <c r="CL134" s="339"/>
      <c r="CM134" s="339"/>
      <c r="CN134" s="339"/>
      <c r="CO134" s="339"/>
      <c r="CP134" s="339"/>
      <c r="CQ134" s="339"/>
      <c r="CR134" s="339"/>
      <c r="CS134" s="339"/>
      <c r="CT134" s="339"/>
      <c r="CU134" s="339"/>
      <c r="CV134" s="339"/>
      <c r="CW134" s="339"/>
      <c r="CX134" s="339"/>
      <c r="CY134" s="339"/>
    </row>
    <row r="135" spans="1:103" x14ac:dyDescent="0.2">
      <c r="A135" s="418" t="s">
        <v>538</v>
      </c>
      <c r="B135" s="414"/>
      <c r="C135" s="417">
        <v>18239421</v>
      </c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  <c r="BU135" s="90"/>
      <c r="BV135" s="90"/>
      <c r="BW135" s="90"/>
      <c r="BX135" s="90"/>
      <c r="BY135" s="90"/>
      <c r="BZ135" s="90"/>
      <c r="CA135" s="90"/>
      <c r="CB135" s="90"/>
      <c r="CC135" s="90"/>
      <c r="CD135" s="90"/>
      <c r="CE135" s="90"/>
      <c r="CX135" s="338"/>
    </row>
    <row r="136" spans="1:103" x14ac:dyDescent="0.2">
      <c r="A136" s="414"/>
      <c r="B136" s="414" t="s">
        <v>227</v>
      </c>
      <c r="C136" s="417">
        <v>25401041</v>
      </c>
      <c r="D136" s="339">
        <v>0</v>
      </c>
      <c r="E136" s="339">
        <f t="shared" ref="E136:AJ136" si="143">D143</f>
        <v>0</v>
      </c>
      <c r="F136" s="339">
        <f t="shared" si="143"/>
        <v>0</v>
      </c>
      <c r="G136" s="339">
        <f t="shared" si="143"/>
        <v>0</v>
      </c>
      <c r="H136" s="339">
        <f t="shared" si="143"/>
        <v>0</v>
      </c>
      <c r="I136" s="339">
        <f t="shared" si="143"/>
        <v>0</v>
      </c>
      <c r="J136" s="339">
        <f t="shared" si="143"/>
        <v>0</v>
      </c>
      <c r="K136" s="339">
        <f t="shared" si="143"/>
        <v>0</v>
      </c>
      <c r="L136" s="339">
        <f t="shared" si="143"/>
        <v>0</v>
      </c>
      <c r="M136" s="339">
        <f t="shared" si="143"/>
        <v>0</v>
      </c>
      <c r="N136" s="339">
        <f t="shared" si="143"/>
        <v>0</v>
      </c>
      <c r="O136" s="339">
        <f t="shared" si="143"/>
        <v>0</v>
      </c>
      <c r="P136" s="339">
        <f t="shared" si="143"/>
        <v>0</v>
      </c>
      <c r="Q136" s="339">
        <f t="shared" si="143"/>
        <v>0</v>
      </c>
      <c r="R136" s="339">
        <f t="shared" si="143"/>
        <v>0</v>
      </c>
      <c r="S136" s="339">
        <f t="shared" si="143"/>
        <v>0</v>
      </c>
      <c r="T136" s="339">
        <f t="shared" si="143"/>
        <v>0</v>
      </c>
      <c r="U136" s="339">
        <f t="shared" si="143"/>
        <v>0</v>
      </c>
      <c r="V136" s="339">
        <f t="shared" si="143"/>
        <v>0</v>
      </c>
      <c r="W136" s="339">
        <f t="shared" si="143"/>
        <v>0</v>
      </c>
      <c r="X136" s="339">
        <f t="shared" si="143"/>
        <v>0</v>
      </c>
      <c r="Y136" s="339">
        <f t="shared" si="143"/>
        <v>0</v>
      </c>
      <c r="Z136" s="339">
        <f t="shared" si="143"/>
        <v>0</v>
      </c>
      <c r="AA136" s="339">
        <f t="shared" si="143"/>
        <v>0</v>
      </c>
      <c r="AB136" s="339">
        <f t="shared" si="143"/>
        <v>0</v>
      </c>
      <c r="AC136" s="339">
        <f t="shared" si="143"/>
        <v>0</v>
      </c>
      <c r="AD136" s="339">
        <f t="shared" si="143"/>
        <v>0</v>
      </c>
      <c r="AE136" s="339">
        <f t="shared" si="143"/>
        <v>0</v>
      </c>
      <c r="AF136" s="339">
        <f t="shared" si="143"/>
        <v>0</v>
      </c>
      <c r="AG136" s="339">
        <f t="shared" si="143"/>
        <v>0</v>
      </c>
      <c r="AH136" s="339">
        <f t="shared" si="143"/>
        <v>0</v>
      </c>
      <c r="AI136" s="339">
        <f t="shared" si="143"/>
        <v>0</v>
      </c>
      <c r="AJ136" s="339">
        <f t="shared" si="143"/>
        <v>0</v>
      </c>
      <c r="AK136" s="339">
        <f t="shared" ref="AK136:BP136" si="144">AJ143</f>
        <v>0</v>
      </c>
      <c r="AL136" s="339">
        <f t="shared" si="144"/>
        <v>0</v>
      </c>
      <c r="AM136" s="339">
        <f t="shared" si="144"/>
        <v>0</v>
      </c>
      <c r="AN136" s="339">
        <f t="shared" si="144"/>
        <v>0</v>
      </c>
      <c r="AO136" s="339">
        <f t="shared" si="144"/>
        <v>0</v>
      </c>
      <c r="AP136" s="339">
        <f t="shared" si="144"/>
        <v>0</v>
      </c>
      <c r="AQ136" s="339">
        <f t="shared" si="144"/>
        <v>0</v>
      </c>
      <c r="AR136" s="339">
        <f t="shared" si="144"/>
        <v>0</v>
      </c>
      <c r="AS136" s="339">
        <f t="shared" si="144"/>
        <v>0</v>
      </c>
      <c r="AT136" s="339">
        <f t="shared" si="144"/>
        <v>0</v>
      </c>
      <c r="AU136" s="339">
        <f t="shared" si="144"/>
        <v>0</v>
      </c>
      <c r="AV136" s="339">
        <f t="shared" si="144"/>
        <v>0</v>
      </c>
      <c r="AW136" s="339">
        <f t="shared" si="144"/>
        <v>0</v>
      </c>
      <c r="AX136" s="339">
        <f t="shared" si="144"/>
        <v>0</v>
      </c>
      <c r="AY136" s="339">
        <f t="shared" si="144"/>
        <v>0</v>
      </c>
      <c r="AZ136" s="339">
        <f t="shared" si="144"/>
        <v>0</v>
      </c>
      <c r="BA136" s="339">
        <f t="shared" si="144"/>
        <v>0</v>
      </c>
      <c r="BB136" s="339">
        <f t="shared" si="144"/>
        <v>0</v>
      </c>
      <c r="BC136" s="339">
        <f t="shared" si="144"/>
        <v>0</v>
      </c>
      <c r="BD136" s="339">
        <f t="shared" si="144"/>
        <v>0</v>
      </c>
      <c r="BE136" s="339">
        <f t="shared" si="144"/>
        <v>0</v>
      </c>
      <c r="BF136" s="339">
        <f t="shared" si="144"/>
        <v>0</v>
      </c>
      <c r="BG136" s="339">
        <f t="shared" si="144"/>
        <v>0</v>
      </c>
      <c r="BH136" s="339">
        <f t="shared" si="144"/>
        <v>0</v>
      </c>
      <c r="BI136" s="339">
        <f t="shared" si="144"/>
        <v>0</v>
      </c>
      <c r="BJ136" s="339">
        <f t="shared" si="144"/>
        <v>0</v>
      </c>
      <c r="BK136" s="339">
        <f t="shared" si="144"/>
        <v>0</v>
      </c>
      <c r="BL136" s="339">
        <f t="shared" si="144"/>
        <v>0</v>
      </c>
      <c r="BM136" s="339">
        <f t="shared" si="144"/>
        <v>0</v>
      </c>
      <c r="BN136" s="339">
        <f t="shared" si="144"/>
        <v>0</v>
      </c>
      <c r="BO136" s="339">
        <f t="shared" si="144"/>
        <v>0</v>
      </c>
      <c r="BP136" s="339">
        <f t="shared" si="144"/>
        <v>0</v>
      </c>
      <c r="BQ136" s="339">
        <f t="shared" ref="BQ136:CY136" si="145">BP143</f>
        <v>0</v>
      </c>
      <c r="BR136" s="339">
        <f t="shared" si="145"/>
        <v>0</v>
      </c>
      <c r="BS136" s="339">
        <f t="shared" si="145"/>
        <v>0</v>
      </c>
      <c r="BT136" s="339">
        <f t="shared" si="145"/>
        <v>0</v>
      </c>
      <c r="BU136" s="339">
        <f t="shared" si="145"/>
        <v>0</v>
      </c>
      <c r="BV136" s="339">
        <f t="shared" si="145"/>
        <v>0</v>
      </c>
      <c r="BW136" s="339">
        <f t="shared" si="145"/>
        <v>0</v>
      </c>
      <c r="BX136" s="339">
        <f t="shared" si="145"/>
        <v>0</v>
      </c>
      <c r="BY136" s="339">
        <f t="shared" si="145"/>
        <v>0</v>
      </c>
      <c r="BZ136" s="339">
        <f t="shared" si="145"/>
        <v>0</v>
      </c>
      <c r="CA136" s="339">
        <f t="shared" si="145"/>
        <v>0</v>
      </c>
      <c r="CB136" s="339">
        <f t="shared" si="145"/>
        <v>0</v>
      </c>
      <c r="CC136" s="339">
        <f t="shared" si="145"/>
        <v>0</v>
      </c>
      <c r="CD136" s="339">
        <f t="shared" si="145"/>
        <v>0</v>
      </c>
      <c r="CE136" s="339">
        <f t="shared" si="145"/>
        <v>0</v>
      </c>
      <c r="CF136" s="339">
        <f t="shared" si="145"/>
        <v>0</v>
      </c>
      <c r="CG136" s="339">
        <f t="shared" si="145"/>
        <v>0</v>
      </c>
      <c r="CH136" s="339">
        <f t="shared" si="145"/>
        <v>0</v>
      </c>
      <c r="CI136" s="339">
        <f t="shared" si="145"/>
        <v>0</v>
      </c>
      <c r="CJ136" s="339">
        <f t="shared" si="145"/>
        <v>0</v>
      </c>
      <c r="CK136" s="339">
        <f t="shared" si="145"/>
        <v>0</v>
      </c>
      <c r="CL136" s="339">
        <f t="shared" si="145"/>
        <v>0</v>
      </c>
      <c r="CM136" s="339">
        <f t="shared" si="145"/>
        <v>0</v>
      </c>
      <c r="CN136" s="339">
        <f t="shared" si="145"/>
        <v>0</v>
      </c>
      <c r="CO136" s="339">
        <f t="shared" si="145"/>
        <v>0</v>
      </c>
      <c r="CP136" s="339">
        <f t="shared" si="145"/>
        <v>0</v>
      </c>
      <c r="CQ136" s="339">
        <f t="shared" si="145"/>
        <v>0</v>
      </c>
      <c r="CR136" s="339">
        <f t="shared" si="145"/>
        <v>0</v>
      </c>
      <c r="CS136" s="339">
        <f t="shared" si="145"/>
        <v>0</v>
      </c>
      <c r="CT136" s="339">
        <f t="shared" si="145"/>
        <v>1093714.3698840474</v>
      </c>
      <c r="CU136" s="339">
        <f t="shared" si="145"/>
        <v>1050139.1498840475</v>
      </c>
      <c r="CV136" s="339">
        <f t="shared" si="145"/>
        <v>1002304.3998840475</v>
      </c>
      <c r="CW136" s="339">
        <f t="shared" si="145"/>
        <v>987998.97988404741</v>
      </c>
      <c r="CX136" s="339">
        <f t="shared" si="145"/>
        <v>940431.97988404741</v>
      </c>
      <c r="CY136" s="339">
        <f t="shared" si="145"/>
        <v>891394.84924924746</v>
      </c>
    </row>
    <row r="137" spans="1:103" x14ac:dyDescent="0.2">
      <c r="A137" s="414"/>
      <c r="B137" s="415" t="s">
        <v>228</v>
      </c>
      <c r="C137" s="417"/>
      <c r="D137" s="341">
        <v>0</v>
      </c>
      <c r="E137" s="341">
        <v>0</v>
      </c>
      <c r="F137" s="341">
        <v>0</v>
      </c>
      <c r="G137" s="341">
        <v>0</v>
      </c>
      <c r="H137" s="341">
        <v>0</v>
      </c>
      <c r="I137" s="341">
        <v>0</v>
      </c>
      <c r="J137" s="341">
        <v>0</v>
      </c>
      <c r="K137" s="341">
        <v>0</v>
      </c>
      <c r="L137" s="341">
        <v>0</v>
      </c>
      <c r="M137" s="341">
        <v>0</v>
      </c>
      <c r="N137" s="341">
        <v>0</v>
      </c>
      <c r="O137" s="341">
        <v>0</v>
      </c>
      <c r="P137" s="341">
        <v>0</v>
      </c>
      <c r="Q137" s="341">
        <v>0</v>
      </c>
      <c r="R137" s="341">
        <v>0</v>
      </c>
      <c r="S137" s="341">
        <v>0</v>
      </c>
      <c r="T137" s="341">
        <v>0</v>
      </c>
      <c r="U137" s="341">
        <v>0</v>
      </c>
      <c r="V137" s="341">
        <v>0</v>
      </c>
      <c r="W137" s="341">
        <v>0</v>
      </c>
      <c r="X137" s="341">
        <v>0</v>
      </c>
      <c r="Y137" s="341">
        <v>0</v>
      </c>
      <c r="Z137" s="341">
        <v>0</v>
      </c>
      <c r="AA137" s="341">
        <v>0</v>
      </c>
      <c r="AB137" s="341">
        <v>0</v>
      </c>
      <c r="AC137" s="341">
        <v>0</v>
      </c>
      <c r="AD137" s="341">
        <v>0</v>
      </c>
      <c r="AE137" s="341">
        <v>0</v>
      </c>
      <c r="AF137" s="341">
        <v>0</v>
      </c>
      <c r="AG137" s="341">
        <v>0</v>
      </c>
      <c r="AH137" s="341">
        <v>0</v>
      </c>
      <c r="AI137" s="341">
        <v>0</v>
      </c>
      <c r="AJ137" s="341">
        <v>0</v>
      </c>
      <c r="AK137" s="341">
        <v>0</v>
      </c>
      <c r="AL137" s="341">
        <v>0</v>
      </c>
      <c r="AM137" s="341">
        <v>0</v>
      </c>
      <c r="AN137" s="341">
        <v>0</v>
      </c>
      <c r="AO137" s="341">
        <v>0</v>
      </c>
      <c r="AP137" s="341">
        <v>0</v>
      </c>
      <c r="AQ137" s="341">
        <v>0</v>
      </c>
      <c r="AR137" s="341">
        <v>0</v>
      </c>
      <c r="AS137" s="341">
        <v>0</v>
      </c>
      <c r="AT137" s="341">
        <v>0</v>
      </c>
      <c r="AU137" s="341">
        <v>0</v>
      </c>
      <c r="AV137" s="341">
        <v>0</v>
      </c>
      <c r="AW137" s="341">
        <v>0</v>
      </c>
      <c r="AX137" s="341">
        <v>0</v>
      </c>
      <c r="AY137" s="341">
        <v>0</v>
      </c>
      <c r="AZ137" s="341">
        <v>0</v>
      </c>
      <c r="BA137" s="341">
        <v>0</v>
      </c>
      <c r="BB137" s="341">
        <v>0</v>
      </c>
      <c r="BC137" s="341">
        <v>0</v>
      </c>
      <c r="BD137" s="341">
        <v>0</v>
      </c>
      <c r="BE137" s="341">
        <v>0</v>
      </c>
      <c r="BF137" s="341">
        <v>0</v>
      </c>
      <c r="BG137" s="341">
        <v>0</v>
      </c>
      <c r="BH137" s="341">
        <v>0</v>
      </c>
      <c r="BI137" s="341">
        <v>0</v>
      </c>
      <c r="BJ137" s="341">
        <v>0</v>
      </c>
      <c r="BK137" s="341">
        <v>0</v>
      </c>
      <c r="BL137" s="341">
        <v>0</v>
      </c>
      <c r="BM137" s="341">
        <v>0</v>
      </c>
      <c r="BN137" s="341">
        <v>0</v>
      </c>
      <c r="BO137" s="341">
        <v>0</v>
      </c>
      <c r="BP137" s="341">
        <v>0</v>
      </c>
      <c r="BQ137" s="341">
        <v>0</v>
      </c>
      <c r="BR137" s="341">
        <v>0</v>
      </c>
      <c r="BS137" s="341">
        <v>0</v>
      </c>
      <c r="BT137" s="341">
        <v>0</v>
      </c>
      <c r="BU137" s="341">
        <v>0</v>
      </c>
      <c r="BV137" s="341">
        <v>0</v>
      </c>
      <c r="BW137" s="341">
        <v>0</v>
      </c>
      <c r="BX137" s="341">
        <v>0</v>
      </c>
      <c r="BY137" s="341">
        <v>0</v>
      </c>
      <c r="BZ137" s="341">
        <v>0</v>
      </c>
      <c r="CA137" s="341">
        <v>0</v>
      </c>
      <c r="CB137" s="341">
        <v>0</v>
      </c>
      <c r="CC137" s="341">
        <v>0</v>
      </c>
      <c r="CD137" s="341">
        <v>0</v>
      </c>
      <c r="CE137" s="341">
        <v>0</v>
      </c>
      <c r="CF137" s="341">
        <v>0</v>
      </c>
      <c r="CG137" s="341">
        <v>0</v>
      </c>
      <c r="CH137" s="341">
        <v>0</v>
      </c>
      <c r="CI137" s="341">
        <v>0</v>
      </c>
      <c r="CJ137" s="341">
        <v>0</v>
      </c>
      <c r="CK137" s="341">
        <v>0</v>
      </c>
      <c r="CL137" s="341">
        <v>0</v>
      </c>
      <c r="CM137" s="341">
        <v>0</v>
      </c>
      <c r="CN137" s="341">
        <v>0</v>
      </c>
      <c r="CO137" s="341">
        <v>0</v>
      </c>
      <c r="CP137" s="341">
        <v>0</v>
      </c>
      <c r="CQ137" s="341">
        <v>0</v>
      </c>
      <c r="CR137" s="341">
        <v>0</v>
      </c>
      <c r="CS137" s="341">
        <v>0</v>
      </c>
      <c r="CT137" s="341">
        <v>0</v>
      </c>
      <c r="CU137" s="341">
        <v>0</v>
      </c>
      <c r="CV137" s="341">
        <v>0</v>
      </c>
      <c r="CW137" s="341">
        <v>0</v>
      </c>
      <c r="CX137" s="341"/>
      <c r="CY137" s="341"/>
    </row>
    <row r="138" spans="1:103" x14ac:dyDescent="0.2">
      <c r="A138" s="414"/>
      <c r="B138" s="415" t="s">
        <v>441</v>
      </c>
      <c r="C138" s="416"/>
      <c r="D138" s="341">
        <v>0</v>
      </c>
      <c r="E138" s="341">
        <v>0</v>
      </c>
      <c r="F138" s="341">
        <v>0</v>
      </c>
      <c r="G138" s="341">
        <v>0</v>
      </c>
      <c r="H138" s="341">
        <v>0</v>
      </c>
      <c r="I138" s="341">
        <v>0</v>
      </c>
      <c r="J138" s="341">
        <v>0</v>
      </c>
      <c r="K138" s="341">
        <v>0</v>
      </c>
      <c r="L138" s="341">
        <v>0</v>
      </c>
      <c r="M138" s="341">
        <v>0</v>
      </c>
      <c r="N138" s="341">
        <v>0</v>
      </c>
      <c r="O138" s="341">
        <v>0</v>
      </c>
      <c r="P138" s="341">
        <v>0</v>
      </c>
      <c r="Q138" s="341">
        <v>0</v>
      </c>
      <c r="R138" s="341">
        <v>0</v>
      </c>
      <c r="S138" s="341">
        <v>0</v>
      </c>
      <c r="T138" s="341">
        <v>0</v>
      </c>
      <c r="U138" s="341">
        <v>0</v>
      </c>
      <c r="V138" s="341">
        <v>0</v>
      </c>
      <c r="W138" s="341">
        <v>0</v>
      </c>
      <c r="X138" s="341">
        <v>0</v>
      </c>
      <c r="Y138" s="341">
        <v>0</v>
      </c>
      <c r="Z138" s="341">
        <v>0</v>
      </c>
      <c r="AA138" s="341">
        <v>0</v>
      </c>
      <c r="AB138" s="341">
        <v>0</v>
      </c>
      <c r="AC138" s="341">
        <v>0</v>
      </c>
      <c r="AD138" s="341">
        <v>0</v>
      </c>
      <c r="AE138" s="341">
        <v>0</v>
      </c>
      <c r="AF138" s="341">
        <v>0</v>
      </c>
      <c r="AG138" s="341">
        <v>0</v>
      </c>
      <c r="AH138" s="341">
        <v>0</v>
      </c>
      <c r="AI138" s="341">
        <v>0</v>
      </c>
      <c r="AJ138" s="341">
        <v>0</v>
      </c>
      <c r="AK138" s="341">
        <v>0</v>
      </c>
      <c r="AL138" s="341">
        <v>0</v>
      </c>
      <c r="AM138" s="341">
        <v>0</v>
      </c>
      <c r="AN138" s="341">
        <v>0</v>
      </c>
      <c r="AO138" s="341">
        <v>0</v>
      </c>
      <c r="AP138" s="341">
        <v>0</v>
      </c>
      <c r="AQ138" s="341">
        <v>0</v>
      </c>
      <c r="AR138" s="341">
        <v>0</v>
      </c>
      <c r="AS138" s="341">
        <v>0</v>
      </c>
      <c r="AT138" s="341">
        <v>0</v>
      </c>
      <c r="AU138" s="341">
        <v>0</v>
      </c>
      <c r="AV138" s="341">
        <v>0</v>
      </c>
      <c r="AW138" s="341">
        <v>0</v>
      </c>
      <c r="AX138" s="341">
        <v>0</v>
      </c>
      <c r="AY138" s="341">
        <v>0</v>
      </c>
      <c r="AZ138" s="341">
        <v>0</v>
      </c>
      <c r="BA138" s="341">
        <v>0</v>
      </c>
      <c r="BB138" s="341">
        <v>0</v>
      </c>
      <c r="BC138" s="341">
        <v>0</v>
      </c>
      <c r="BD138" s="341">
        <v>0</v>
      </c>
      <c r="BE138" s="341">
        <v>0</v>
      </c>
      <c r="BF138" s="341">
        <v>0</v>
      </c>
      <c r="BG138" s="341">
        <v>0</v>
      </c>
      <c r="BH138" s="341">
        <v>0</v>
      </c>
      <c r="BI138" s="341">
        <v>0</v>
      </c>
      <c r="BJ138" s="341">
        <v>0</v>
      </c>
      <c r="BK138" s="341">
        <v>0</v>
      </c>
      <c r="BL138" s="341">
        <v>0</v>
      </c>
      <c r="BM138" s="341">
        <v>0</v>
      </c>
      <c r="BN138" s="341">
        <v>0</v>
      </c>
      <c r="BO138" s="341">
        <v>0</v>
      </c>
      <c r="BP138" s="341">
        <v>0</v>
      </c>
      <c r="BQ138" s="341">
        <v>0</v>
      </c>
      <c r="BR138" s="341">
        <v>0</v>
      </c>
      <c r="BS138" s="341">
        <v>0</v>
      </c>
      <c r="BT138" s="341">
        <v>0</v>
      </c>
      <c r="BU138" s="341">
        <v>0</v>
      </c>
      <c r="BV138" s="341">
        <v>0</v>
      </c>
      <c r="BW138" s="341">
        <v>0</v>
      </c>
      <c r="BX138" s="341">
        <v>0</v>
      </c>
      <c r="BY138" s="341">
        <v>0</v>
      </c>
      <c r="BZ138" s="341">
        <v>0</v>
      </c>
      <c r="CA138" s="341">
        <v>0</v>
      </c>
      <c r="CB138" s="341">
        <v>0</v>
      </c>
      <c r="CC138" s="341">
        <v>0</v>
      </c>
      <c r="CD138" s="341">
        <v>0</v>
      </c>
      <c r="CE138" s="341">
        <v>0</v>
      </c>
      <c r="CF138" s="341">
        <v>0</v>
      </c>
      <c r="CG138" s="341">
        <v>0</v>
      </c>
      <c r="CH138" s="341">
        <v>0</v>
      </c>
      <c r="CI138" s="341">
        <v>0</v>
      </c>
      <c r="CJ138" s="341">
        <v>0</v>
      </c>
      <c r="CK138" s="341">
        <v>0</v>
      </c>
      <c r="CL138" s="341">
        <v>0</v>
      </c>
      <c r="CM138" s="341">
        <v>0</v>
      </c>
      <c r="CN138" s="341">
        <v>0</v>
      </c>
      <c r="CO138" s="341">
        <v>0</v>
      </c>
      <c r="CP138" s="341">
        <v>0</v>
      </c>
      <c r="CQ138" s="341">
        <v>0</v>
      </c>
      <c r="CR138" s="341">
        <v>0</v>
      </c>
      <c r="CS138" s="341">
        <v>860463.71081540734</v>
      </c>
      <c r="CT138" s="341">
        <v>0</v>
      </c>
      <c r="CU138" s="341">
        <v>0</v>
      </c>
      <c r="CV138" s="341">
        <v>0</v>
      </c>
      <c r="CW138" s="341">
        <v>0</v>
      </c>
      <c r="CX138" s="341"/>
      <c r="CY138" s="341"/>
    </row>
    <row r="139" spans="1:103" x14ac:dyDescent="0.2">
      <c r="A139" s="414"/>
      <c r="B139" s="415" t="s">
        <v>444</v>
      </c>
      <c r="C139" s="416"/>
      <c r="D139" s="341">
        <v>0</v>
      </c>
      <c r="E139" s="341">
        <v>0</v>
      </c>
      <c r="F139" s="341">
        <v>0</v>
      </c>
      <c r="G139" s="341">
        <v>0</v>
      </c>
      <c r="H139" s="341">
        <v>0</v>
      </c>
      <c r="I139" s="341">
        <v>0</v>
      </c>
      <c r="J139" s="341">
        <v>0</v>
      </c>
      <c r="K139" s="341">
        <v>0</v>
      </c>
      <c r="L139" s="341">
        <v>0</v>
      </c>
      <c r="M139" s="341">
        <v>0</v>
      </c>
      <c r="N139" s="341">
        <v>0</v>
      </c>
      <c r="O139" s="341">
        <v>0</v>
      </c>
      <c r="P139" s="341">
        <v>0</v>
      </c>
      <c r="Q139" s="341">
        <v>0</v>
      </c>
      <c r="R139" s="341">
        <v>0</v>
      </c>
      <c r="S139" s="341">
        <v>0</v>
      </c>
      <c r="T139" s="341">
        <v>0</v>
      </c>
      <c r="U139" s="341">
        <v>0</v>
      </c>
      <c r="V139" s="341">
        <v>0</v>
      </c>
      <c r="W139" s="341">
        <v>0</v>
      </c>
      <c r="X139" s="341">
        <v>0</v>
      </c>
      <c r="Y139" s="341">
        <v>0</v>
      </c>
      <c r="Z139" s="341">
        <v>0</v>
      </c>
      <c r="AA139" s="341">
        <v>0</v>
      </c>
      <c r="AB139" s="341">
        <v>0</v>
      </c>
      <c r="AC139" s="341">
        <v>0</v>
      </c>
      <c r="AD139" s="341">
        <v>0</v>
      </c>
      <c r="AE139" s="341">
        <v>0</v>
      </c>
      <c r="AF139" s="341">
        <v>0</v>
      </c>
      <c r="AG139" s="341">
        <v>0</v>
      </c>
      <c r="AH139" s="341">
        <v>0</v>
      </c>
      <c r="AI139" s="341">
        <v>0</v>
      </c>
      <c r="AJ139" s="341">
        <v>0</v>
      </c>
      <c r="AK139" s="341">
        <v>0</v>
      </c>
      <c r="AL139" s="341">
        <v>0</v>
      </c>
      <c r="AM139" s="341">
        <v>0</v>
      </c>
      <c r="AN139" s="341">
        <v>0</v>
      </c>
      <c r="AO139" s="341">
        <v>0</v>
      </c>
      <c r="AP139" s="341">
        <v>0</v>
      </c>
      <c r="AQ139" s="341">
        <v>0</v>
      </c>
      <c r="AR139" s="341">
        <v>0</v>
      </c>
      <c r="AS139" s="341">
        <v>0</v>
      </c>
      <c r="AT139" s="341">
        <v>0</v>
      </c>
      <c r="AU139" s="341">
        <v>0</v>
      </c>
      <c r="AV139" s="341">
        <v>0</v>
      </c>
      <c r="AW139" s="341">
        <v>0</v>
      </c>
      <c r="AX139" s="341">
        <v>0</v>
      </c>
      <c r="AY139" s="341">
        <v>0</v>
      </c>
      <c r="AZ139" s="341">
        <v>0</v>
      </c>
      <c r="BA139" s="341">
        <v>0</v>
      </c>
      <c r="BB139" s="341">
        <v>0</v>
      </c>
      <c r="BC139" s="341">
        <v>0</v>
      </c>
      <c r="BD139" s="341">
        <v>0</v>
      </c>
      <c r="BE139" s="341">
        <v>0</v>
      </c>
      <c r="BF139" s="341">
        <v>0</v>
      </c>
      <c r="BG139" s="341">
        <v>0</v>
      </c>
      <c r="BH139" s="341">
        <v>0</v>
      </c>
      <c r="BI139" s="341">
        <v>0</v>
      </c>
      <c r="BJ139" s="341">
        <v>0</v>
      </c>
      <c r="BK139" s="341">
        <v>0</v>
      </c>
      <c r="BL139" s="341">
        <v>0</v>
      </c>
      <c r="BM139" s="341">
        <v>0</v>
      </c>
      <c r="BN139" s="341">
        <v>0</v>
      </c>
      <c r="BO139" s="341">
        <v>0</v>
      </c>
      <c r="BP139" s="341">
        <v>0</v>
      </c>
      <c r="BQ139" s="341">
        <v>0</v>
      </c>
      <c r="BR139" s="341">
        <v>0</v>
      </c>
      <c r="BS139" s="341">
        <v>0</v>
      </c>
      <c r="BT139" s="341">
        <v>0</v>
      </c>
      <c r="BU139" s="341">
        <v>0</v>
      </c>
      <c r="BV139" s="341">
        <v>0</v>
      </c>
      <c r="BW139" s="341">
        <v>0</v>
      </c>
      <c r="BX139" s="341">
        <v>0</v>
      </c>
      <c r="BY139" s="341">
        <v>0</v>
      </c>
      <c r="BZ139" s="341">
        <v>0</v>
      </c>
      <c r="CA139" s="341">
        <v>0</v>
      </c>
      <c r="CB139" s="341">
        <v>0</v>
      </c>
      <c r="CC139" s="341">
        <v>0</v>
      </c>
      <c r="CD139" s="341">
        <v>0</v>
      </c>
      <c r="CE139" s="341">
        <v>0</v>
      </c>
      <c r="CF139" s="341">
        <v>0</v>
      </c>
      <c r="CG139" s="341">
        <v>0</v>
      </c>
      <c r="CH139" s="341">
        <v>0</v>
      </c>
      <c r="CI139" s="341">
        <v>0</v>
      </c>
      <c r="CJ139" s="341">
        <v>0</v>
      </c>
      <c r="CK139" s="341">
        <v>0</v>
      </c>
      <c r="CL139" s="341">
        <v>0</v>
      </c>
      <c r="CM139" s="341">
        <v>0</v>
      </c>
      <c r="CN139" s="341">
        <v>0</v>
      </c>
      <c r="CO139" s="341">
        <v>0</v>
      </c>
      <c r="CP139" s="341">
        <v>0</v>
      </c>
      <c r="CQ139" s="341">
        <v>0</v>
      </c>
      <c r="CR139" s="341">
        <v>0</v>
      </c>
      <c r="CS139" s="503">
        <f>'2019 GRC - SCH 40 Re-class'!$I$21</f>
        <v>239438.31906864003</v>
      </c>
      <c r="CT139" s="341">
        <v>0</v>
      </c>
      <c r="CU139" s="341">
        <v>0</v>
      </c>
      <c r="CV139" s="341">
        <v>0</v>
      </c>
      <c r="CW139" s="341">
        <v>0</v>
      </c>
      <c r="CX139" s="341"/>
      <c r="CY139" s="341"/>
    </row>
    <row r="140" spans="1:103" x14ac:dyDescent="0.2">
      <c r="A140" s="414"/>
      <c r="B140" s="415" t="s">
        <v>347</v>
      </c>
      <c r="C140" s="416"/>
      <c r="D140" s="341">
        <v>0</v>
      </c>
      <c r="E140" s="341">
        <v>0</v>
      </c>
      <c r="F140" s="341">
        <v>0</v>
      </c>
      <c r="G140" s="341">
        <v>0</v>
      </c>
      <c r="H140" s="341">
        <v>0</v>
      </c>
      <c r="I140" s="341">
        <v>0</v>
      </c>
      <c r="J140" s="341">
        <v>0</v>
      </c>
      <c r="K140" s="341">
        <v>0</v>
      </c>
      <c r="L140" s="341">
        <v>0</v>
      </c>
      <c r="M140" s="341">
        <v>0</v>
      </c>
      <c r="N140" s="341">
        <v>0</v>
      </c>
      <c r="O140" s="341">
        <v>0</v>
      </c>
      <c r="P140" s="341">
        <v>0</v>
      </c>
      <c r="Q140" s="341">
        <v>0</v>
      </c>
      <c r="R140" s="341">
        <v>0</v>
      </c>
      <c r="S140" s="341">
        <v>0</v>
      </c>
      <c r="T140" s="341">
        <v>0</v>
      </c>
      <c r="U140" s="341">
        <v>0</v>
      </c>
      <c r="V140" s="341">
        <v>0</v>
      </c>
      <c r="W140" s="341">
        <v>0</v>
      </c>
      <c r="X140" s="341">
        <v>0</v>
      </c>
      <c r="Y140" s="341">
        <v>0</v>
      </c>
      <c r="Z140" s="341">
        <v>0</v>
      </c>
      <c r="AA140" s="341">
        <v>0</v>
      </c>
      <c r="AB140" s="341">
        <v>0</v>
      </c>
      <c r="AC140" s="341">
        <v>0</v>
      </c>
      <c r="AD140" s="341">
        <v>0</v>
      </c>
      <c r="AE140" s="341">
        <v>0</v>
      </c>
      <c r="AF140" s="341">
        <v>0</v>
      </c>
      <c r="AG140" s="341">
        <v>0</v>
      </c>
      <c r="AH140" s="341">
        <v>0</v>
      </c>
      <c r="AI140" s="341">
        <v>0</v>
      </c>
      <c r="AJ140" s="341">
        <v>0</v>
      </c>
      <c r="AK140" s="341">
        <v>0</v>
      </c>
      <c r="AL140" s="341">
        <v>0</v>
      </c>
      <c r="AM140" s="341">
        <v>0</v>
      </c>
      <c r="AN140" s="341">
        <v>0</v>
      </c>
      <c r="AO140" s="341">
        <v>0</v>
      </c>
      <c r="AP140" s="341">
        <v>0</v>
      </c>
      <c r="AQ140" s="341">
        <v>0</v>
      </c>
      <c r="AR140" s="341">
        <v>0</v>
      </c>
      <c r="AS140" s="341">
        <v>0</v>
      </c>
      <c r="AT140" s="341">
        <v>0</v>
      </c>
      <c r="AU140" s="341">
        <v>0</v>
      </c>
      <c r="AV140" s="341">
        <v>0</v>
      </c>
      <c r="AW140" s="341">
        <v>0</v>
      </c>
      <c r="AX140" s="341">
        <v>0</v>
      </c>
      <c r="AY140" s="341">
        <v>0</v>
      </c>
      <c r="AZ140" s="341">
        <v>0</v>
      </c>
      <c r="BA140" s="341">
        <v>0</v>
      </c>
      <c r="BB140" s="341">
        <v>0</v>
      </c>
      <c r="BC140" s="341">
        <v>0</v>
      </c>
      <c r="BD140" s="341">
        <v>0</v>
      </c>
      <c r="BE140" s="341">
        <v>0</v>
      </c>
      <c r="BF140" s="341">
        <v>0</v>
      </c>
      <c r="BG140" s="341">
        <v>0</v>
      </c>
      <c r="BH140" s="341">
        <v>0</v>
      </c>
      <c r="BI140" s="341">
        <v>0</v>
      </c>
      <c r="BJ140" s="341">
        <v>0</v>
      </c>
      <c r="BK140" s="341">
        <v>0</v>
      </c>
      <c r="BL140" s="341">
        <v>0</v>
      </c>
      <c r="BM140" s="341">
        <v>0</v>
      </c>
      <c r="BN140" s="341">
        <v>0</v>
      </c>
      <c r="BO140" s="341">
        <v>0</v>
      </c>
      <c r="BP140" s="341">
        <v>0</v>
      </c>
      <c r="BQ140" s="341">
        <v>0</v>
      </c>
      <c r="BR140" s="341">
        <v>0</v>
      </c>
      <c r="BS140" s="341">
        <v>0</v>
      </c>
      <c r="BT140" s="341">
        <v>0</v>
      </c>
      <c r="BU140" s="341">
        <v>0</v>
      </c>
      <c r="BV140" s="341">
        <v>0</v>
      </c>
      <c r="BW140" s="341">
        <v>0</v>
      </c>
      <c r="BX140" s="341">
        <v>0</v>
      </c>
      <c r="BY140" s="341">
        <v>0</v>
      </c>
      <c r="BZ140" s="341">
        <v>0</v>
      </c>
      <c r="CA140" s="341">
        <v>0</v>
      </c>
      <c r="CB140" s="341">
        <v>0</v>
      </c>
      <c r="CC140" s="341">
        <v>0</v>
      </c>
      <c r="CD140" s="341">
        <v>0</v>
      </c>
      <c r="CE140" s="341">
        <v>0</v>
      </c>
      <c r="CF140" s="341">
        <v>0</v>
      </c>
      <c r="CG140" s="341">
        <v>0</v>
      </c>
      <c r="CH140" s="341">
        <v>0</v>
      </c>
      <c r="CI140" s="341">
        <v>0</v>
      </c>
      <c r="CJ140" s="341">
        <v>0</v>
      </c>
      <c r="CK140" s="341">
        <v>0</v>
      </c>
      <c r="CL140" s="341">
        <v>0</v>
      </c>
      <c r="CM140" s="341">
        <v>0</v>
      </c>
      <c r="CN140" s="341">
        <v>0</v>
      </c>
      <c r="CO140" s="341">
        <v>0</v>
      </c>
      <c r="CP140" s="341">
        <v>0</v>
      </c>
      <c r="CQ140" s="341">
        <v>0</v>
      </c>
      <c r="CR140" s="341">
        <v>0</v>
      </c>
      <c r="CS140" s="341">
        <v>0</v>
      </c>
      <c r="CT140" s="341">
        <v>0</v>
      </c>
      <c r="CU140" s="341">
        <v>0</v>
      </c>
      <c r="CV140" s="341">
        <v>0</v>
      </c>
      <c r="CW140" s="341">
        <v>0</v>
      </c>
      <c r="CX140" s="341"/>
      <c r="CY140" s="341"/>
    </row>
    <row r="141" spans="1:103" x14ac:dyDescent="0.2">
      <c r="A141" s="414"/>
      <c r="B141" s="415" t="s">
        <v>229</v>
      </c>
      <c r="C141" s="414"/>
      <c r="D141" s="341">
        <v>0</v>
      </c>
      <c r="E141" s="341">
        <v>0</v>
      </c>
      <c r="F141" s="341">
        <v>0</v>
      </c>
      <c r="G141" s="341">
        <v>0</v>
      </c>
      <c r="H141" s="341">
        <v>0</v>
      </c>
      <c r="I141" s="341">
        <v>0</v>
      </c>
      <c r="J141" s="341">
        <v>0</v>
      </c>
      <c r="K141" s="341">
        <v>0</v>
      </c>
      <c r="L141" s="341">
        <v>0</v>
      </c>
      <c r="M141" s="341">
        <v>0</v>
      </c>
      <c r="N141" s="341">
        <v>0</v>
      </c>
      <c r="O141" s="341">
        <v>0</v>
      </c>
      <c r="P141" s="341">
        <v>0</v>
      </c>
      <c r="Q141" s="341">
        <v>0</v>
      </c>
      <c r="R141" s="341">
        <v>0</v>
      </c>
      <c r="S141" s="341">
        <v>0</v>
      </c>
      <c r="T141" s="341">
        <v>0</v>
      </c>
      <c r="U141" s="341">
        <v>0</v>
      </c>
      <c r="V141" s="341">
        <v>0</v>
      </c>
      <c r="W141" s="341">
        <v>0</v>
      </c>
      <c r="X141" s="341">
        <v>0</v>
      </c>
      <c r="Y141" s="341">
        <v>0</v>
      </c>
      <c r="Z141" s="341">
        <v>0</v>
      </c>
      <c r="AA141" s="341">
        <v>0</v>
      </c>
      <c r="AB141" s="341">
        <v>0</v>
      </c>
      <c r="AC141" s="341">
        <v>0</v>
      </c>
      <c r="AD141" s="341">
        <v>0</v>
      </c>
      <c r="AE141" s="341">
        <v>0</v>
      </c>
      <c r="AF141" s="341">
        <v>0</v>
      </c>
      <c r="AG141" s="341">
        <v>0</v>
      </c>
      <c r="AH141" s="341">
        <v>0</v>
      </c>
      <c r="AI141" s="341">
        <v>0</v>
      </c>
      <c r="AJ141" s="341">
        <v>0</v>
      </c>
      <c r="AK141" s="341">
        <v>0</v>
      </c>
      <c r="AL141" s="341">
        <v>0</v>
      </c>
      <c r="AM141" s="341">
        <v>0</v>
      </c>
      <c r="AN141" s="341">
        <v>0</v>
      </c>
      <c r="AO141" s="341">
        <v>0</v>
      </c>
      <c r="AP141" s="341">
        <v>0</v>
      </c>
      <c r="AQ141" s="341">
        <v>0</v>
      </c>
      <c r="AR141" s="341">
        <v>0</v>
      </c>
      <c r="AS141" s="341">
        <v>0</v>
      </c>
      <c r="AT141" s="341">
        <v>0</v>
      </c>
      <c r="AU141" s="341">
        <v>0</v>
      </c>
      <c r="AV141" s="341">
        <v>0</v>
      </c>
      <c r="AW141" s="341">
        <v>0</v>
      </c>
      <c r="AX141" s="341">
        <v>0</v>
      </c>
      <c r="AY141" s="341">
        <v>0</v>
      </c>
      <c r="AZ141" s="341">
        <v>0</v>
      </c>
      <c r="BA141" s="341">
        <v>0</v>
      </c>
      <c r="BB141" s="341">
        <v>0</v>
      </c>
      <c r="BC141" s="341">
        <v>0</v>
      </c>
      <c r="BD141" s="341">
        <v>0</v>
      </c>
      <c r="BE141" s="341">
        <v>0</v>
      </c>
      <c r="BF141" s="341">
        <v>0</v>
      </c>
      <c r="BG141" s="341">
        <v>0</v>
      </c>
      <c r="BH141" s="341">
        <v>0</v>
      </c>
      <c r="BI141" s="341">
        <v>0</v>
      </c>
      <c r="BJ141" s="341">
        <v>0</v>
      </c>
      <c r="BK141" s="341">
        <v>0</v>
      </c>
      <c r="BL141" s="341">
        <v>0</v>
      </c>
      <c r="BM141" s="341">
        <v>0</v>
      </c>
      <c r="BN141" s="341">
        <v>0</v>
      </c>
      <c r="BO141" s="341">
        <v>0</v>
      </c>
      <c r="BP141" s="341">
        <v>0</v>
      </c>
      <c r="BQ141" s="341">
        <v>0</v>
      </c>
      <c r="BR141" s="341">
        <v>0</v>
      </c>
      <c r="BS141" s="341">
        <v>0</v>
      </c>
      <c r="BT141" s="341">
        <v>0</v>
      </c>
      <c r="BU141" s="341">
        <v>0</v>
      </c>
      <c r="BV141" s="341">
        <v>0</v>
      </c>
      <c r="BW141" s="341">
        <v>0</v>
      </c>
      <c r="BX141" s="341">
        <v>0</v>
      </c>
      <c r="BY141" s="341">
        <v>0</v>
      </c>
      <c r="BZ141" s="341">
        <v>0</v>
      </c>
      <c r="CA141" s="341">
        <v>0</v>
      </c>
      <c r="CB141" s="341">
        <v>0</v>
      </c>
      <c r="CC141" s="341">
        <v>0</v>
      </c>
      <c r="CD141" s="341">
        <v>0</v>
      </c>
      <c r="CE141" s="341">
        <v>0</v>
      </c>
      <c r="CF141" s="341">
        <v>0</v>
      </c>
      <c r="CG141" s="341">
        <v>0</v>
      </c>
      <c r="CH141" s="341">
        <v>0</v>
      </c>
      <c r="CI141" s="341">
        <v>0</v>
      </c>
      <c r="CJ141" s="92">
        <f>-'Schedule 10&amp;31'!C50</f>
        <v>0</v>
      </c>
      <c r="CK141" s="92">
        <f>-'Schedule 10&amp;31'!D50</f>
        <v>0</v>
      </c>
      <c r="CL141" s="92">
        <f>-'Schedule 10&amp;31'!E50</f>
        <v>0</v>
      </c>
      <c r="CM141" s="92">
        <f>-'Schedule 10&amp;31'!F50</f>
        <v>0</v>
      </c>
      <c r="CN141" s="92">
        <f>-'Schedule 10&amp;31'!G50</f>
        <v>0</v>
      </c>
      <c r="CO141" s="92">
        <f>-'Schedule 10&amp;31'!H50</f>
        <v>0</v>
      </c>
      <c r="CP141" s="92">
        <f>-'Schedule 10&amp;31'!I50</f>
        <v>0</v>
      </c>
      <c r="CQ141" s="92">
        <f>-'Schedule 10&amp;31'!J50</f>
        <v>0</v>
      </c>
      <c r="CR141" s="92">
        <f>-'Schedule 10&amp;31'!K50</f>
        <v>0</v>
      </c>
      <c r="CS141" s="92">
        <f>-('Schedule 10&amp;31'!L50+'Schedule 10&amp;31'!M50)</f>
        <v>-6187.66</v>
      </c>
      <c r="CT141" s="92">
        <f>-('Schedule 10&amp;31'!N50)</f>
        <v>-43575.22</v>
      </c>
      <c r="CU141" s="92">
        <f>-('Schedule 10&amp;31'!O50+'Schedule 10&amp;31'!P50)</f>
        <v>-47834.75</v>
      </c>
      <c r="CV141" s="92">
        <f>-('Schedule 10&amp;31'!Q50)</f>
        <v>-14305.42</v>
      </c>
      <c r="CW141" s="92">
        <f>-('Schedule 10&amp;31'!R50)</f>
        <v>-47567</v>
      </c>
      <c r="CX141" s="92">
        <f>-'Amort Estimate'!D91</f>
        <v>-49037.1306348</v>
      </c>
      <c r="CY141" s="92">
        <f>-'Amort Estimate'!E91</f>
        <v>-49840.261651950001</v>
      </c>
    </row>
    <row r="142" spans="1:103" x14ac:dyDescent="0.2">
      <c r="A142" s="414"/>
      <c r="B142" s="414" t="s">
        <v>230</v>
      </c>
      <c r="C142" s="414"/>
      <c r="D142" s="93">
        <f t="shared" ref="D142:AI142" si="146">SUM(D137:D141)</f>
        <v>0</v>
      </c>
      <c r="E142" s="93">
        <f t="shared" si="146"/>
        <v>0</v>
      </c>
      <c r="F142" s="93">
        <f t="shared" si="146"/>
        <v>0</v>
      </c>
      <c r="G142" s="93">
        <f t="shared" si="146"/>
        <v>0</v>
      </c>
      <c r="H142" s="93">
        <f t="shared" si="146"/>
        <v>0</v>
      </c>
      <c r="I142" s="93">
        <f t="shared" si="146"/>
        <v>0</v>
      </c>
      <c r="J142" s="93">
        <f t="shared" si="146"/>
        <v>0</v>
      </c>
      <c r="K142" s="93">
        <f t="shared" si="146"/>
        <v>0</v>
      </c>
      <c r="L142" s="93">
        <f t="shared" si="146"/>
        <v>0</v>
      </c>
      <c r="M142" s="93">
        <f t="shared" si="146"/>
        <v>0</v>
      </c>
      <c r="N142" s="93">
        <f t="shared" si="146"/>
        <v>0</v>
      </c>
      <c r="O142" s="93">
        <f t="shared" si="146"/>
        <v>0</v>
      </c>
      <c r="P142" s="93">
        <f t="shared" si="146"/>
        <v>0</v>
      </c>
      <c r="Q142" s="93">
        <f t="shared" si="146"/>
        <v>0</v>
      </c>
      <c r="R142" s="93">
        <f t="shared" si="146"/>
        <v>0</v>
      </c>
      <c r="S142" s="93">
        <f t="shared" si="146"/>
        <v>0</v>
      </c>
      <c r="T142" s="93">
        <f t="shared" si="146"/>
        <v>0</v>
      </c>
      <c r="U142" s="93">
        <f t="shared" si="146"/>
        <v>0</v>
      </c>
      <c r="V142" s="93">
        <f t="shared" si="146"/>
        <v>0</v>
      </c>
      <c r="W142" s="93">
        <f t="shared" si="146"/>
        <v>0</v>
      </c>
      <c r="X142" s="93">
        <f t="shared" si="146"/>
        <v>0</v>
      </c>
      <c r="Y142" s="93">
        <f t="shared" si="146"/>
        <v>0</v>
      </c>
      <c r="Z142" s="93">
        <f t="shared" si="146"/>
        <v>0</v>
      </c>
      <c r="AA142" s="93">
        <f t="shared" si="146"/>
        <v>0</v>
      </c>
      <c r="AB142" s="93">
        <f t="shared" si="146"/>
        <v>0</v>
      </c>
      <c r="AC142" s="93">
        <f t="shared" si="146"/>
        <v>0</v>
      </c>
      <c r="AD142" s="93">
        <f t="shared" si="146"/>
        <v>0</v>
      </c>
      <c r="AE142" s="93">
        <f t="shared" si="146"/>
        <v>0</v>
      </c>
      <c r="AF142" s="93">
        <f t="shared" si="146"/>
        <v>0</v>
      </c>
      <c r="AG142" s="93">
        <f t="shared" si="146"/>
        <v>0</v>
      </c>
      <c r="AH142" s="93">
        <f t="shared" si="146"/>
        <v>0</v>
      </c>
      <c r="AI142" s="93">
        <f t="shared" si="146"/>
        <v>0</v>
      </c>
      <c r="AJ142" s="93">
        <f t="shared" ref="AJ142:BO142" si="147">SUM(AJ137:AJ141)</f>
        <v>0</v>
      </c>
      <c r="AK142" s="93">
        <f t="shared" si="147"/>
        <v>0</v>
      </c>
      <c r="AL142" s="93">
        <f t="shared" si="147"/>
        <v>0</v>
      </c>
      <c r="AM142" s="93">
        <f t="shared" si="147"/>
        <v>0</v>
      </c>
      <c r="AN142" s="93">
        <f t="shared" si="147"/>
        <v>0</v>
      </c>
      <c r="AO142" s="93">
        <f t="shared" si="147"/>
        <v>0</v>
      </c>
      <c r="AP142" s="93">
        <f t="shared" si="147"/>
        <v>0</v>
      </c>
      <c r="AQ142" s="93">
        <f t="shared" si="147"/>
        <v>0</v>
      </c>
      <c r="AR142" s="93">
        <f t="shared" si="147"/>
        <v>0</v>
      </c>
      <c r="AS142" s="93">
        <f t="shared" si="147"/>
        <v>0</v>
      </c>
      <c r="AT142" s="93">
        <f t="shared" si="147"/>
        <v>0</v>
      </c>
      <c r="AU142" s="93">
        <f t="shared" si="147"/>
        <v>0</v>
      </c>
      <c r="AV142" s="93">
        <f t="shared" si="147"/>
        <v>0</v>
      </c>
      <c r="AW142" s="93">
        <f t="shared" si="147"/>
        <v>0</v>
      </c>
      <c r="AX142" s="93">
        <f t="shared" si="147"/>
        <v>0</v>
      </c>
      <c r="AY142" s="93">
        <f t="shared" si="147"/>
        <v>0</v>
      </c>
      <c r="AZ142" s="93">
        <f t="shared" si="147"/>
        <v>0</v>
      </c>
      <c r="BA142" s="93">
        <f t="shared" si="147"/>
        <v>0</v>
      </c>
      <c r="BB142" s="93">
        <f t="shared" si="147"/>
        <v>0</v>
      </c>
      <c r="BC142" s="93">
        <f t="shared" si="147"/>
        <v>0</v>
      </c>
      <c r="BD142" s="93">
        <f t="shared" si="147"/>
        <v>0</v>
      </c>
      <c r="BE142" s="93">
        <f t="shared" si="147"/>
        <v>0</v>
      </c>
      <c r="BF142" s="93">
        <f t="shared" si="147"/>
        <v>0</v>
      </c>
      <c r="BG142" s="93">
        <f t="shared" si="147"/>
        <v>0</v>
      </c>
      <c r="BH142" s="93">
        <f t="shared" si="147"/>
        <v>0</v>
      </c>
      <c r="BI142" s="93">
        <f t="shared" si="147"/>
        <v>0</v>
      </c>
      <c r="BJ142" s="93">
        <f t="shared" si="147"/>
        <v>0</v>
      </c>
      <c r="BK142" s="93">
        <f t="shared" si="147"/>
        <v>0</v>
      </c>
      <c r="BL142" s="93">
        <f t="shared" si="147"/>
        <v>0</v>
      </c>
      <c r="BM142" s="93">
        <f t="shared" si="147"/>
        <v>0</v>
      </c>
      <c r="BN142" s="93">
        <f t="shared" si="147"/>
        <v>0</v>
      </c>
      <c r="BO142" s="93">
        <f t="shared" si="147"/>
        <v>0</v>
      </c>
      <c r="BP142" s="93">
        <f t="shared" ref="BP142:CU142" si="148">SUM(BP137:BP141)</f>
        <v>0</v>
      </c>
      <c r="BQ142" s="93">
        <f t="shared" si="148"/>
        <v>0</v>
      </c>
      <c r="BR142" s="93">
        <f t="shared" si="148"/>
        <v>0</v>
      </c>
      <c r="BS142" s="93">
        <f t="shared" si="148"/>
        <v>0</v>
      </c>
      <c r="BT142" s="93">
        <f t="shared" si="148"/>
        <v>0</v>
      </c>
      <c r="BU142" s="93">
        <f t="shared" si="148"/>
        <v>0</v>
      </c>
      <c r="BV142" s="93">
        <f t="shared" si="148"/>
        <v>0</v>
      </c>
      <c r="BW142" s="93">
        <f t="shared" si="148"/>
        <v>0</v>
      </c>
      <c r="BX142" s="93">
        <f t="shared" si="148"/>
        <v>0</v>
      </c>
      <c r="BY142" s="93">
        <f t="shared" si="148"/>
        <v>0</v>
      </c>
      <c r="BZ142" s="93">
        <f t="shared" si="148"/>
        <v>0</v>
      </c>
      <c r="CA142" s="93">
        <f t="shared" si="148"/>
        <v>0</v>
      </c>
      <c r="CB142" s="93">
        <f t="shared" si="148"/>
        <v>0</v>
      </c>
      <c r="CC142" s="93">
        <f t="shared" si="148"/>
        <v>0</v>
      </c>
      <c r="CD142" s="93">
        <f t="shared" si="148"/>
        <v>0</v>
      </c>
      <c r="CE142" s="93">
        <f t="shared" si="148"/>
        <v>0</v>
      </c>
      <c r="CF142" s="93">
        <f t="shared" si="148"/>
        <v>0</v>
      </c>
      <c r="CG142" s="93">
        <f t="shared" si="148"/>
        <v>0</v>
      </c>
      <c r="CH142" s="93">
        <f t="shared" si="148"/>
        <v>0</v>
      </c>
      <c r="CI142" s="93">
        <f t="shared" si="148"/>
        <v>0</v>
      </c>
      <c r="CJ142" s="93">
        <f t="shared" si="148"/>
        <v>0</v>
      </c>
      <c r="CK142" s="93">
        <f t="shared" si="148"/>
        <v>0</v>
      </c>
      <c r="CL142" s="93">
        <f t="shared" si="148"/>
        <v>0</v>
      </c>
      <c r="CM142" s="93">
        <f t="shared" si="148"/>
        <v>0</v>
      </c>
      <c r="CN142" s="93">
        <f t="shared" si="148"/>
        <v>0</v>
      </c>
      <c r="CO142" s="93">
        <f t="shared" si="148"/>
        <v>0</v>
      </c>
      <c r="CP142" s="93">
        <f t="shared" si="148"/>
        <v>0</v>
      </c>
      <c r="CQ142" s="93">
        <f t="shared" si="148"/>
        <v>0</v>
      </c>
      <c r="CR142" s="93">
        <f t="shared" si="148"/>
        <v>0</v>
      </c>
      <c r="CS142" s="93">
        <f t="shared" si="148"/>
        <v>1093714.3698840474</v>
      </c>
      <c r="CT142" s="93">
        <f t="shared" si="148"/>
        <v>-43575.22</v>
      </c>
      <c r="CU142" s="93">
        <f t="shared" si="148"/>
        <v>-47834.75</v>
      </c>
      <c r="CV142" s="93">
        <f t="shared" ref="CV142:CY142" si="149">SUM(CV137:CV141)</f>
        <v>-14305.42</v>
      </c>
      <c r="CW142" s="93">
        <f t="shared" si="149"/>
        <v>-47567</v>
      </c>
      <c r="CX142" s="93">
        <f t="shared" si="149"/>
        <v>-49037.1306348</v>
      </c>
      <c r="CY142" s="93">
        <f t="shared" si="149"/>
        <v>-49840.261651950001</v>
      </c>
    </row>
    <row r="143" spans="1:103" x14ac:dyDescent="0.2">
      <c r="A143" s="414"/>
      <c r="B143" s="414" t="s">
        <v>231</v>
      </c>
      <c r="C143" s="414"/>
      <c r="D143" s="339">
        <f t="shared" ref="D143:AI143" si="150">D136+D142</f>
        <v>0</v>
      </c>
      <c r="E143" s="339">
        <f t="shared" si="150"/>
        <v>0</v>
      </c>
      <c r="F143" s="339">
        <f t="shared" si="150"/>
        <v>0</v>
      </c>
      <c r="G143" s="339">
        <f t="shared" si="150"/>
        <v>0</v>
      </c>
      <c r="H143" s="339">
        <f t="shared" si="150"/>
        <v>0</v>
      </c>
      <c r="I143" s="339">
        <f t="shared" si="150"/>
        <v>0</v>
      </c>
      <c r="J143" s="339">
        <f t="shared" si="150"/>
        <v>0</v>
      </c>
      <c r="K143" s="339">
        <f t="shared" si="150"/>
        <v>0</v>
      </c>
      <c r="L143" s="339">
        <f t="shared" si="150"/>
        <v>0</v>
      </c>
      <c r="M143" s="339">
        <f t="shared" si="150"/>
        <v>0</v>
      </c>
      <c r="N143" s="339">
        <f t="shared" si="150"/>
        <v>0</v>
      </c>
      <c r="O143" s="339">
        <f t="shared" si="150"/>
        <v>0</v>
      </c>
      <c r="P143" s="339">
        <f t="shared" si="150"/>
        <v>0</v>
      </c>
      <c r="Q143" s="339">
        <f t="shared" si="150"/>
        <v>0</v>
      </c>
      <c r="R143" s="339">
        <f t="shared" si="150"/>
        <v>0</v>
      </c>
      <c r="S143" s="339">
        <f t="shared" si="150"/>
        <v>0</v>
      </c>
      <c r="T143" s="339">
        <f t="shared" si="150"/>
        <v>0</v>
      </c>
      <c r="U143" s="339">
        <f t="shared" si="150"/>
        <v>0</v>
      </c>
      <c r="V143" s="339">
        <f t="shared" si="150"/>
        <v>0</v>
      </c>
      <c r="W143" s="339">
        <f t="shared" si="150"/>
        <v>0</v>
      </c>
      <c r="X143" s="339">
        <f t="shared" si="150"/>
        <v>0</v>
      </c>
      <c r="Y143" s="339">
        <f t="shared" si="150"/>
        <v>0</v>
      </c>
      <c r="Z143" s="339">
        <f t="shared" si="150"/>
        <v>0</v>
      </c>
      <c r="AA143" s="339">
        <f t="shared" si="150"/>
        <v>0</v>
      </c>
      <c r="AB143" s="339">
        <f t="shared" si="150"/>
        <v>0</v>
      </c>
      <c r="AC143" s="339">
        <f t="shared" si="150"/>
        <v>0</v>
      </c>
      <c r="AD143" s="339">
        <f t="shared" si="150"/>
        <v>0</v>
      </c>
      <c r="AE143" s="339">
        <f t="shared" si="150"/>
        <v>0</v>
      </c>
      <c r="AF143" s="339">
        <f t="shared" si="150"/>
        <v>0</v>
      </c>
      <c r="AG143" s="339">
        <f t="shared" si="150"/>
        <v>0</v>
      </c>
      <c r="AH143" s="339">
        <f t="shared" si="150"/>
        <v>0</v>
      </c>
      <c r="AI143" s="339">
        <f t="shared" si="150"/>
        <v>0</v>
      </c>
      <c r="AJ143" s="339">
        <f t="shared" ref="AJ143:BO143" si="151">AJ136+AJ142</f>
        <v>0</v>
      </c>
      <c r="AK143" s="339">
        <f t="shared" si="151"/>
        <v>0</v>
      </c>
      <c r="AL143" s="339">
        <f t="shared" si="151"/>
        <v>0</v>
      </c>
      <c r="AM143" s="339">
        <f t="shared" si="151"/>
        <v>0</v>
      </c>
      <c r="AN143" s="339">
        <f t="shared" si="151"/>
        <v>0</v>
      </c>
      <c r="AO143" s="339">
        <f t="shared" si="151"/>
        <v>0</v>
      </c>
      <c r="AP143" s="339">
        <f t="shared" si="151"/>
        <v>0</v>
      </c>
      <c r="AQ143" s="339">
        <f t="shared" si="151"/>
        <v>0</v>
      </c>
      <c r="AR143" s="339">
        <f t="shared" si="151"/>
        <v>0</v>
      </c>
      <c r="AS143" s="339">
        <f t="shared" si="151"/>
        <v>0</v>
      </c>
      <c r="AT143" s="339">
        <f t="shared" si="151"/>
        <v>0</v>
      </c>
      <c r="AU143" s="339">
        <f t="shared" si="151"/>
        <v>0</v>
      </c>
      <c r="AV143" s="339">
        <f t="shared" si="151"/>
        <v>0</v>
      </c>
      <c r="AW143" s="339">
        <f t="shared" si="151"/>
        <v>0</v>
      </c>
      <c r="AX143" s="339">
        <f t="shared" si="151"/>
        <v>0</v>
      </c>
      <c r="AY143" s="339">
        <f t="shared" si="151"/>
        <v>0</v>
      </c>
      <c r="AZ143" s="339">
        <f t="shared" si="151"/>
        <v>0</v>
      </c>
      <c r="BA143" s="339">
        <f t="shared" si="151"/>
        <v>0</v>
      </c>
      <c r="BB143" s="339">
        <f t="shared" si="151"/>
        <v>0</v>
      </c>
      <c r="BC143" s="339">
        <f t="shared" si="151"/>
        <v>0</v>
      </c>
      <c r="BD143" s="339">
        <f t="shared" si="151"/>
        <v>0</v>
      </c>
      <c r="BE143" s="339">
        <f t="shared" si="151"/>
        <v>0</v>
      </c>
      <c r="BF143" s="339">
        <f t="shared" si="151"/>
        <v>0</v>
      </c>
      <c r="BG143" s="339">
        <f t="shared" si="151"/>
        <v>0</v>
      </c>
      <c r="BH143" s="339">
        <f t="shared" si="151"/>
        <v>0</v>
      </c>
      <c r="BI143" s="339">
        <f t="shared" si="151"/>
        <v>0</v>
      </c>
      <c r="BJ143" s="339">
        <f t="shared" si="151"/>
        <v>0</v>
      </c>
      <c r="BK143" s="339">
        <f t="shared" si="151"/>
        <v>0</v>
      </c>
      <c r="BL143" s="339">
        <f t="shared" si="151"/>
        <v>0</v>
      </c>
      <c r="BM143" s="339">
        <f t="shared" si="151"/>
        <v>0</v>
      </c>
      <c r="BN143" s="339">
        <f t="shared" si="151"/>
        <v>0</v>
      </c>
      <c r="BO143" s="339">
        <f t="shared" si="151"/>
        <v>0</v>
      </c>
      <c r="BP143" s="339">
        <f t="shared" ref="BP143:CU143" si="152">BP136+BP142</f>
        <v>0</v>
      </c>
      <c r="BQ143" s="339">
        <f t="shared" si="152"/>
        <v>0</v>
      </c>
      <c r="BR143" s="339">
        <f t="shared" si="152"/>
        <v>0</v>
      </c>
      <c r="BS143" s="339">
        <f t="shared" si="152"/>
        <v>0</v>
      </c>
      <c r="BT143" s="339">
        <f t="shared" si="152"/>
        <v>0</v>
      </c>
      <c r="BU143" s="339">
        <f t="shared" si="152"/>
        <v>0</v>
      </c>
      <c r="BV143" s="339">
        <f t="shared" si="152"/>
        <v>0</v>
      </c>
      <c r="BW143" s="339">
        <f t="shared" si="152"/>
        <v>0</v>
      </c>
      <c r="BX143" s="339">
        <f t="shared" si="152"/>
        <v>0</v>
      </c>
      <c r="BY143" s="339">
        <f t="shared" si="152"/>
        <v>0</v>
      </c>
      <c r="BZ143" s="339">
        <f t="shared" si="152"/>
        <v>0</v>
      </c>
      <c r="CA143" s="339">
        <f t="shared" si="152"/>
        <v>0</v>
      </c>
      <c r="CB143" s="339">
        <f t="shared" si="152"/>
        <v>0</v>
      </c>
      <c r="CC143" s="339">
        <f t="shared" si="152"/>
        <v>0</v>
      </c>
      <c r="CD143" s="339">
        <f t="shared" si="152"/>
        <v>0</v>
      </c>
      <c r="CE143" s="339">
        <f t="shared" si="152"/>
        <v>0</v>
      </c>
      <c r="CF143" s="339">
        <f t="shared" si="152"/>
        <v>0</v>
      </c>
      <c r="CG143" s="339">
        <f t="shared" si="152"/>
        <v>0</v>
      </c>
      <c r="CH143" s="339">
        <f t="shared" si="152"/>
        <v>0</v>
      </c>
      <c r="CI143" s="339">
        <f t="shared" si="152"/>
        <v>0</v>
      </c>
      <c r="CJ143" s="339">
        <f t="shared" si="152"/>
        <v>0</v>
      </c>
      <c r="CK143" s="339">
        <f t="shared" si="152"/>
        <v>0</v>
      </c>
      <c r="CL143" s="339">
        <f t="shared" si="152"/>
        <v>0</v>
      </c>
      <c r="CM143" s="339">
        <f t="shared" si="152"/>
        <v>0</v>
      </c>
      <c r="CN143" s="339">
        <f t="shared" si="152"/>
        <v>0</v>
      </c>
      <c r="CO143" s="339">
        <f t="shared" si="152"/>
        <v>0</v>
      </c>
      <c r="CP143" s="339">
        <f t="shared" si="152"/>
        <v>0</v>
      </c>
      <c r="CQ143" s="339">
        <f t="shared" si="152"/>
        <v>0</v>
      </c>
      <c r="CR143" s="339">
        <f t="shared" si="152"/>
        <v>0</v>
      </c>
      <c r="CS143" s="339">
        <f t="shared" si="152"/>
        <v>1093714.3698840474</v>
      </c>
      <c r="CT143" s="339">
        <f t="shared" si="152"/>
        <v>1050139.1498840475</v>
      </c>
      <c r="CU143" s="339">
        <f t="shared" si="152"/>
        <v>1002304.3998840475</v>
      </c>
      <c r="CV143" s="339">
        <f t="shared" ref="CV143:CY143" si="153">CV136+CV142</f>
        <v>987998.97988404741</v>
      </c>
      <c r="CW143" s="339">
        <f t="shared" si="153"/>
        <v>940431.97988404741</v>
      </c>
      <c r="CX143" s="339">
        <f t="shared" si="153"/>
        <v>891394.84924924746</v>
      </c>
      <c r="CY143" s="339">
        <f t="shared" si="153"/>
        <v>841554.5875972975</v>
      </c>
    </row>
    <row r="144" spans="1:103" x14ac:dyDescent="0.2"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0"/>
      <c r="BN144" s="90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0"/>
      <c r="BZ144" s="90"/>
      <c r="CA144" s="90"/>
      <c r="CB144" s="90"/>
      <c r="CC144" s="90"/>
      <c r="CD144" s="90"/>
      <c r="CE144" s="90"/>
      <c r="CF144" s="339"/>
      <c r="CG144" s="339"/>
      <c r="CH144" s="339"/>
      <c r="CI144" s="339"/>
      <c r="CJ144" s="339"/>
      <c r="CK144" s="339"/>
      <c r="CL144" s="339"/>
      <c r="CM144" s="339"/>
      <c r="CN144" s="339"/>
      <c r="CO144" s="339"/>
      <c r="CP144" s="339"/>
      <c r="CQ144" s="339"/>
      <c r="CR144" s="339"/>
      <c r="CS144" s="339"/>
      <c r="CT144" s="339"/>
      <c r="CU144" s="339"/>
      <c r="CV144" s="339"/>
      <c r="CW144" s="339"/>
      <c r="CX144" s="339"/>
      <c r="CY144" s="339"/>
    </row>
    <row r="145" spans="1:103" x14ac:dyDescent="0.2">
      <c r="A145" s="340" t="s">
        <v>239</v>
      </c>
      <c r="C145" s="90">
        <v>18238141</v>
      </c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0"/>
      <c r="BZ145" s="90"/>
      <c r="CA145" s="90"/>
      <c r="CB145" s="90"/>
      <c r="CC145" s="90"/>
      <c r="CD145" s="90"/>
      <c r="CE145" s="90"/>
      <c r="CX145" s="338"/>
      <c r="CY145" s="338"/>
    </row>
    <row r="146" spans="1:103" s="96" customFormat="1" x14ac:dyDescent="0.2">
      <c r="A146" s="337"/>
      <c r="B146" s="337" t="s">
        <v>227</v>
      </c>
      <c r="C146" s="90">
        <v>25400341</v>
      </c>
      <c r="D146" s="339">
        <v>0</v>
      </c>
      <c r="E146" s="339">
        <f t="shared" ref="E146:AJ146" si="154">D152</f>
        <v>0</v>
      </c>
      <c r="F146" s="339">
        <f t="shared" si="154"/>
        <v>0</v>
      </c>
      <c r="G146" s="339">
        <f t="shared" si="154"/>
        <v>0</v>
      </c>
      <c r="H146" s="339">
        <f t="shared" si="154"/>
        <v>0</v>
      </c>
      <c r="I146" s="339">
        <f t="shared" si="154"/>
        <v>0</v>
      </c>
      <c r="J146" s="339">
        <f t="shared" si="154"/>
        <v>0</v>
      </c>
      <c r="K146" s="339">
        <f t="shared" si="154"/>
        <v>-259574.4351041629</v>
      </c>
      <c r="L146" s="339">
        <f t="shared" si="154"/>
        <v>-1160192.5600718707</v>
      </c>
      <c r="M146" s="339">
        <f t="shared" si="154"/>
        <v>-1804202.8365505976</v>
      </c>
      <c r="N146" s="339">
        <f t="shared" si="154"/>
        <v>-6614648.8215073012</v>
      </c>
      <c r="O146" s="339">
        <f t="shared" si="154"/>
        <v>-9528271.8154572863</v>
      </c>
      <c r="P146" s="339">
        <f t="shared" si="154"/>
        <v>-14002271.977446396</v>
      </c>
      <c r="Q146" s="339">
        <f t="shared" si="154"/>
        <v>-12117410.986555446</v>
      </c>
      <c r="R146" s="339">
        <f t="shared" si="154"/>
        <v>-9518396.587860899</v>
      </c>
      <c r="S146" s="339">
        <f t="shared" si="154"/>
        <v>-6454125.6201141467</v>
      </c>
      <c r="T146" s="339">
        <f t="shared" si="154"/>
        <v>-1745676.2127946271</v>
      </c>
      <c r="U146" s="339">
        <f t="shared" si="154"/>
        <v>14989607.997444928</v>
      </c>
      <c r="V146" s="339">
        <f t="shared" si="154"/>
        <v>17655675.841642328</v>
      </c>
      <c r="W146" s="339">
        <f t="shared" si="154"/>
        <v>17364823.07188141</v>
      </c>
      <c r="X146" s="339">
        <f t="shared" si="154"/>
        <v>16904585.967728365</v>
      </c>
      <c r="Y146" s="339">
        <f t="shared" si="154"/>
        <v>17981925.068773765</v>
      </c>
      <c r="Z146" s="339">
        <f t="shared" si="154"/>
        <v>17300106.695053339</v>
      </c>
      <c r="AA146" s="339">
        <f t="shared" si="154"/>
        <v>14916157.577532705</v>
      </c>
      <c r="AB146" s="339">
        <f t="shared" si="154"/>
        <v>16037516.444016727</v>
      </c>
      <c r="AC146" s="339">
        <f t="shared" si="154"/>
        <v>21159535.668430842</v>
      </c>
      <c r="AD146" s="339">
        <f t="shared" si="154"/>
        <v>30988801.84126202</v>
      </c>
      <c r="AE146" s="339">
        <f t="shared" si="154"/>
        <v>25068238.274840981</v>
      </c>
      <c r="AF146" s="339">
        <f t="shared" si="154"/>
        <v>29256078.961222235</v>
      </c>
      <c r="AG146" s="339">
        <f t="shared" si="154"/>
        <v>23866162.261298254</v>
      </c>
      <c r="AH146" s="339">
        <f t="shared" si="154"/>
        <v>24932956.895777456</v>
      </c>
      <c r="AI146" s="339">
        <f t="shared" si="154"/>
        <v>23644946.407900553</v>
      </c>
      <c r="AJ146" s="339">
        <f t="shared" si="154"/>
        <v>22315055.9176571</v>
      </c>
      <c r="AK146" s="339">
        <f t="shared" ref="AK146:BP146" si="155">AJ152</f>
        <v>22807188.845549203</v>
      </c>
      <c r="AL146" s="339">
        <f t="shared" si="155"/>
        <v>21141294.799857955</v>
      </c>
      <c r="AM146" s="339">
        <f t="shared" si="155"/>
        <v>17092874.883525915</v>
      </c>
      <c r="AN146" s="339">
        <f t="shared" si="155"/>
        <v>15715598.619786132</v>
      </c>
      <c r="AO146" s="339">
        <f t="shared" si="155"/>
        <v>17758339.303867556</v>
      </c>
      <c r="AP146" s="339">
        <f t="shared" si="155"/>
        <v>24760867.301574454</v>
      </c>
      <c r="AQ146" s="339">
        <f t="shared" si="155"/>
        <v>29239410.629998256</v>
      </c>
      <c r="AR146" s="339">
        <f t="shared" si="155"/>
        <v>36727932.188818634</v>
      </c>
      <c r="AS146" s="339">
        <f t="shared" si="155"/>
        <v>22959219.07097527</v>
      </c>
      <c r="AT146" s="339">
        <f t="shared" si="155"/>
        <v>25671533.848947242</v>
      </c>
      <c r="AU146" s="339">
        <f t="shared" si="155"/>
        <v>24885116.526730642</v>
      </c>
      <c r="AV146" s="339">
        <f t="shared" si="155"/>
        <v>23909241.450069562</v>
      </c>
      <c r="AW146" s="339">
        <f t="shared" si="155"/>
        <v>25531217.780379895</v>
      </c>
      <c r="AX146" s="339">
        <f t="shared" si="155"/>
        <v>21510519.595571816</v>
      </c>
      <c r="AY146" s="339">
        <f t="shared" si="155"/>
        <v>23062930.385091729</v>
      </c>
      <c r="AZ146" s="339">
        <f t="shared" si="155"/>
        <v>17510371.07669479</v>
      </c>
      <c r="BA146" s="339">
        <f t="shared" si="155"/>
        <v>15423462.66669479</v>
      </c>
      <c r="BB146" s="339">
        <f t="shared" si="155"/>
        <v>19366670.446694791</v>
      </c>
      <c r="BC146" s="339">
        <f t="shared" si="155"/>
        <v>21627728.656694792</v>
      </c>
      <c r="BD146" s="339">
        <f t="shared" si="155"/>
        <v>26237182.866694793</v>
      </c>
      <c r="BE146" s="339">
        <f t="shared" si="155"/>
        <v>9431413.42608729</v>
      </c>
      <c r="BF146" s="339">
        <f t="shared" si="155"/>
        <v>10847040.781086531</v>
      </c>
      <c r="BG146" s="339">
        <f t="shared" si="155"/>
        <v>9581931.9984122738</v>
      </c>
      <c r="BH146" s="339">
        <f t="shared" si="155"/>
        <v>6881842.5900291</v>
      </c>
      <c r="BI146" s="339">
        <f t="shared" si="155"/>
        <v>6208232.1008285973</v>
      </c>
      <c r="BJ146" s="339">
        <f t="shared" si="155"/>
        <v>991460.09481654968</v>
      </c>
      <c r="BK146" s="339">
        <f t="shared" si="155"/>
        <v>-2685103.9555606744</v>
      </c>
      <c r="BL146" s="339">
        <f t="shared" si="155"/>
        <v>-5571892.9236744614</v>
      </c>
      <c r="BM146" s="339">
        <f t="shared" si="155"/>
        <v>-2236315.6736744614</v>
      </c>
      <c r="BN146" s="339">
        <f t="shared" si="155"/>
        <v>-2402159.9436744615</v>
      </c>
      <c r="BO146" s="339">
        <f t="shared" si="155"/>
        <v>-2722276.1136744614</v>
      </c>
      <c r="BP146" s="339">
        <f t="shared" si="155"/>
        <v>-3407471.7636744613</v>
      </c>
      <c r="BQ146" s="339">
        <f t="shared" ref="BQ146:CY146" si="156">BP152</f>
        <v>4315803.0263255378</v>
      </c>
      <c r="BR146" s="339">
        <f t="shared" si="156"/>
        <v>3447493.0563255381</v>
      </c>
      <c r="BS146" s="339">
        <f t="shared" si="156"/>
        <v>2875717.9663255382</v>
      </c>
      <c r="BT146" s="339">
        <f t="shared" si="156"/>
        <v>2848434.1063255384</v>
      </c>
      <c r="BU146" s="339">
        <f t="shared" si="156"/>
        <v>2683150.7463255385</v>
      </c>
      <c r="BV146" s="339">
        <f t="shared" si="156"/>
        <v>2632860.7263255385</v>
      </c>
      <c r="BW146" s="339">
        <f t="shared" si="156"/>
        <v>5295418.3963255379</v>
      </c>
      <c r="BX146" s="339">
        <f t="shared" si="156"/>
        <v>7972606.436325538</v>
      </c>
      <c r="BY146" s="339">
        <f t="shared" si="156"/>
        <v>11215766.386325538</v>
      </c>
      <c r="BZ146" s="339">
        <f t="shared" si="156"/>
        <v>6943351.3863255382</v>
      </c>
      <c r="CA146" s="339">
        <f t="shared" si="156"/>
        <v>7503490.226325538</v>
      </c>
      <c r="CB146" s="339">
        <f t="shared" si="156"/>
        <v>8680580.7763255388</v>
      </c>
      <c r="CC146" s="339">
        <f t="shared" si="156"/>
        <v>1240901.8200000003</v>
      </c>
      <c r="CD146" s="339">
        <f t="shared" si="156"/>
        <v>1747765.7300000002</v>
      </c>
      <c r="CE146" s="339">
        <f t="shared" si="156"/>
        <v>2733671.6500000004</v>
      </c>
      <c r="CF146" s="339">
        <f t="shared" si="156"/>
        <v>2044954.0700000003</v>
      </c>
      <c r="CG146" s="339">
        <f t="shared" si="156"/>
        <v>2394164.9300000002</v>
      </c>
      <c r="CH146" s="339">
        <f t="shared" si="156"/>
        <v>617781.57000000007</v>
      </c>
      <c r="CI146" s="339">
        <f t="shared" si="156"/>
        <v>2651736.7199999997</v>
      </c>
      <c r="CJ146" s="339">
        <f t="shared" si="156"/>
        <v>5821625.6200000001</v>
      </c>
      <c r="CK146" s="339">
        <f t="shared" si="156"/>
        <v>8501167.0800000001</v>
      </c>
      <c r="CL146" s="339">
        <f t="shared" si="156"/>
        <v>7355616.0199999996</v>
      </c>
      <c r="CM146" s="339">
        <f t="shared" si="156"/>
        <v>6421487.6899999995</v>
      </c>
      <c r="CN146" s="339">
        <f t="shared" si="156"/>
        <v>8306361.9199999999</v>
      </c>
      <c r="CO146" s="339">
        <f t="shared" si="156"/>
        <v>2105810.42</v>
      </c>
      <c r="CP146" s="339">
        <f t="shared" si="156"/>
        <v>2256668.2799999998</v>
      </c>
      <c r="CQ146" s="339">
        <f t="shared" si="156"/>
        <v>910360.2899999998</v>
      </c>
      <c r="CR146" s="339">
        <f t="shared" si="156"/>
        <v>163384.23999999976</v>
      </c>
      <c r="CS146" s="339">
        <f t="shared" si="156"/>
        <v>-267753.95000000024</v>
      </c>
      <c r="CT146" s="339">
        <f t="shared" si="156"/>
        <v>-356288.28000000032</v>
      </c>
      <c r="CU146" s="339">
        <f t="shared" si="156"/>
        <v>77760.029999999679</v>
      </c>
      <c r="CV146" s="339">
        <f t="shared" si="156"/>
        <v>2582238.63</v>
      </c>
      <c r="CW146" s="339">
        <f t="shared" si="156"/>
        <v>4649340.95</v>
      </c>
      <c r="CX146" s="339">
        <f t="shared" si="156"/>
        <v>351394.62000000011</v>
      </c>
      <c r="CY146" s="339">
        <f t="shared" si="156"/>
        <v>351394.62000000011</v>
      </c>
    </row>
    <row r="147" spans="1:103" s="91" customFormat="1" x14ac:dyDescent="0.2">
      <c r="A147" s="96"/>
      <c r="B147" s="91" t="s">
        <v>228</v>
      </c>
      <c r="C147" s="97"/>
      <c r="D147" s="341">
        <v>0</v>
      </c>
      <c r="E147" s="341">
        <v>0</v>
      </c>
      <c r="F147" s="341">
        <v>0</v>
      </c>
      <c r="G147" s="341">
        <v>0</v>
      </c>
      <c r="H147" s="341">
        <v>0</v>
      </c>
      <c r="I147" s="341">
        <v>0</v>
      </c>
      <c r="J147" s="341">
        <v>0</v>
      </c>
      <c r="K147" s="341">
        <v>0</v>
      </c>
      <c r="L147" s="341">
        <v>0</v>
      </c>
      <c r="M147" s="341">
        <v>0</v>
      </c>
      <c r="N147" s="341">
        <v>0</v>
      </c>
      <c r="O147" s="341">
        <v>0</v>
      </c>
      <c r="P147" s="341">
        <v>0</v>
      </c>
      <c r="Q147" s="341">
        <v>0</v>
      </c>
      <c r="R147" s="341">
        <v>0</v>
      </c>
      <c r="S147" s="341">
        <v>0</v>
      </c>
      <c r="T147" s="341">
        <v>14002271.977446396</v>
      </c>
      <c r="U147" s="341">
        <v>0</v>
      </c>
      <c r="V147" s="341">
        <v>0</v>
      </c>
      <c r="W147" s="341">
        <v>0</v>
      </c>
      <c r="X147" s="341">
        <v>0</v>
      </c>
      <c r="Y147" s="341">
        <v>0</v>
      </c>
      <c r="Z147" s="341">
        <v>0</v>
      </c>
      <c r="AA147" s="341">
        <v>0</v>
      </c>
      <c r="AB147" s="341">
        <v>0</v>
      </c>
      <c r="AC147" s="341">
        <v>0</v>
      </c>
      <c r="AD147" s="341">
        <v>0</v>
      </c>
      <c r="AE147" s="341">
        <v>0</v>
      </c>
      <c r="AF147" s="341">
        <v>-7625207.9764886107</v>
      </c>
      <c r="AG147" s="341">
        <v>0</v>
      </c>
      <c r="AH147" s="341">
        <v>0</v>
      </c>
      <c r="AI147" s="341">
        <v>0</v>
      </c>
      <c r="AJ147" s="341">
        <v>0</v>
      </c>
      <c r="AK147" s="341">
        <v>0</v>
      </c>
      <c r="AL147" s="341">
        <v>0</v>
      </c>
      <c r="AM147" s="341">
        <v>0</v>
      </c>
      <c r="AN147" s="341">
        <v>0</v>
      </c>
      <c r="AO147" s="341">
        <v>0</v>
      </c>
      <c r="AP147" s="341">
        <v>0</v>
      </c>
      <c r="AQ147" s="341">
        <v>0</v>
      </c>
      <c r="AR147" s="341">
        <v>-15715598.6197861</v>
      </c>
      <c r="AS147" s="341">
        <v>0</v>
      </c>
      <c r="AT147" s="341">
        <v>0</v>
      </c>
      <c r="AU147" s="341">
        <v>0</v>
      </c>
      <c r="AV147" s="341">
        <v>0</v>
      </c>
      <c r="AW147" s="341">
        <v>0</v>
      </c>
      <c r="AX147" s="341">
        <v>0</v>
      </c>
      <c r="AY147" s="341">
        <v>0</v>
      </c>
      <c r="AZ147" s="341">
        <v>0</v>
      </c>
      <c r="BA147" s="341">
        <v>0</v>
      </c>
      <c r="BB147" s="341">
        <v>0</v>
      </c>
      <c r="BC147" s="341">
        <v>0</v>
      </c>
      <c r="BD147" s="341">
        <v>-17510371.079999998</v>
      </c>
      <c r="BE147" s="341">
        <v>0</v>
      </c>
      <c r="BF147" s="341">
        <v>0</v>
      </c>
      <c r="BG147" s="341">
        <v>0</v>
      </c>
      <c r="BH147" s="341">
        <v>0</v>
      </c>
      <c r="BI147" s="341">
        <v>0</v>
      </c>
      <c r="BJ147" s="341">
        <v>0</v>
      </c>
      <c r="BK147" s="341">
        <v>0</v>
      </c>
      <c r="BL147" s="341">
        <v>0</v>
      </c>
      <c r="BM147" s="341">
        <v>0</v>
      </c>
      <c r="BN147" s="341">
        <v>0</v>
      </c>
      <c r="BO147" s="341">
        <v>0</v>
      </c>
      <c r="BP147" s="341">
        <v>5571892.9399999995</v>
      </c>
      <c r="BQ147" s="341">
        <v>0</v>
      </c>
      <c r="BR147" s="341">
        <v>0</v>
      </c>
      <c r="BS147" s="341">
        <v>0</v>
      </c>
      <c r="BT147" s="341">
        <v>0</v>
      </c>
      <c r="BU147" s="341">
        <v>0</v>
      </c>
      <c r="BV147" s="341">
        <v>0</v>
      </c>
      <c r="BW147" s="341">
        <v>0</v>
      </c>
      <c r="BX147" s="341">
        <v>0</v>
      </c>
      <c r="BY147" s="341">
        <v>0</v>
      </c>
      <c r="BZ147" s="341">
        <v>0</v>
      </c>
      <c r="CA147" s="341">
        <v>0</v>
      </c>
      <c r="CB147" s="341">
        <v>-7972606.436325538</v>
      </c>
      <c r="CC147" s="341">
        <v>0</v>
      </c>
      <c r="CD147" s="341">
        <v>0</v>
      </c>
      <c r="CE147" s="341">
        <v>0</v>
      </c>
      <c r="CF147" s="341">
        <v>0</v>
      </c>
      <c r="CG147" s="341">
        <v>0</v>
      </c>
      <c r="CH147" s="341">
        <v>0</v>
      </c>
      <c r="CI147" s="341">
        <v>0</v>
      </c>
      <c r="CJ147" s="341">
        <v>0</v>
      </c>
      <c r="CK147" s="341">
        <v>0</v>
      </c>
      <c r="CL147" s="341">
        <v>0</v>
      </c>
      <c r="CM147" s="341">
        <v>0</v>
      </c>
      <c r="CN147" s="341">
        <v>-5821625.6299999999</v>
      </c>
      <c r="CO147" s="341">
        <v>0</v>
      </c>
      <c r="CP147" s="341">
        <v>0</v>
      </c>
      <c r="CQ147" s="341">
        <v>0</v>
      </c>
      <c r="CR147" s="341">
        <v>0</v>
      </c>
      <c r="CS147" s="341">
        <v>0</v>
      </c>
      <c r="CT147" s="341">
        <v>0</v>
      </c>
      <c r="CU147" s="341">
        <v>0</v>
      </c>
      <c r="CV147" s="341">
        <v>0</v>
      </c>
      <c r="CW147" s="341">
        <v>0</v>
      </c>
      <c r="CX147" s="341"/>
      <c r="CY147" s="341"/>
    </row>
    <row r="148" spans="1:103" s="91" customFormat="1" x14ac:dyDescent="0.2">
      <c r="A148" s="96"/>
      <c r="B148" s="91" t="s">
        <v>347</v>
      </c>
      <c r="C148" s="97"/>
      <c r="D148" s="341">
        <v>0</v>
      </c>
      <c r="E148" s="341">
        <v>0</v>
      </c>
      <c r="F148" s="341">
        <v>0</v>
      </c>
      <c r="G148" s="341">
        <v>0</v>
      </c>
      <c r="H148" s="341">
        <v>0</v>
      </c>
      <c r="I148" s="341">
        <v>0</v>
      </c>
      <c r="J148" s="341">
        <v>0</v>
      </c>
      <c r="K148" s="341">
        <v>0</v>
      </c>
      <c r="L148" s="341">
        <v>0</v>
      </c>
      <c r="M148" s="341">
        <v>0</v>
      </c>
      <c r="N148" s="341">
        <v>0</v>
      </c>
      <c r="O148" s="341">
        <v>0</v>
      </c>
      <c r="P148" s="341">
        <v>0</v>
      </c>
      <c r="Q148" s="341">
        <v>0</v>
      </c>
      <c r="R148" s="341">
        <v>0</v>
      </c>
      <c r="S148" s="341">
        <v>0</v>
      </c>
      <c r="T148" s="341">
        <v>0</v>
      </c>
      <c r="U148" s="341">
        <v>0</v>
      </c>
      <c r="V148" s="341">
        <v>0</v>
      </c>
      <c r="W148" s="341">
        <v>0</v>
      </c>
      <c r="X148" s="341">
        <v>0</v>
      </c>
      <c r="Y148" s="341">
        <v>0</v>
      </c>
      <c r="Z148" s="341">
        <v>0</v>
      </c>
      <c r="AA148" s="341">
        <v>0</v>
      </c>
      <c r="AB148" s="341">
        <v>0</v>
      </c>
      <c r="AC148" s="341">
        <v>0</v>
      </c>
      <c r="AD148" s="341">
        <v>0</v>
      </c>
      <c r="AE148" s="341">
        <v>0</v>
      </c>
      <c r="AF148" s="341">
        <v>0</v>
      </c>
      <c r="AG148" s="341">
        <v>0</v>
      </c>
      <c r="AH148" s="341">
        <v>0</v>
      </c>
      <c r="AI148" s="341">
        <v>0</v>
      </c>
      <c r="AJ148" s="341">
        <v>0</v>
      </c>
      <c r="AK148" s="341">
        <v>0</v>
      </c>
      <c r="AL148" s="341">
        <v>0</v>
      </c>
      <c r="AM148" s="341">
        <v>0</v>
      </c>
      <c r="AN148" s="341">
        <v>0</v>
      </c>
      <c r="AO148" s="341">
        <v>0</v>
      </c>
      <c r="AP148" s="341">
        <v>0</v>
      </c>
      <c r="AQ148" s="341">
        <v>0</v>
      </c>
      <c r="AR148" s="341">
        <v>0</v>
      </c>
      <c r="AS148" s="341">
        <v>0</v>
      </c>
      <c r="AT148" s="341">
        <v>0</v>
      </c>
      <c r="AU148" s="341">
        <v>0</v>
      </c>
      <c r="AV148" s="341">
        <v>0</v>
      </c>
      <c r="AW148" s="341">
        <v>0</v>
      </c>
      <c r="AX148" s="341">
        <v>0</v>
      </c>
      <c r="AY148" s="341">
        <v>0</v>
      </c>
      <c r="AZ148" s="341">
        <v>0</v>
      </c>
      <c r="BA148" s="341">
        <v>0</v>
      </c>
      <c r="BB148" s="341">
        <v>0</v>
      </c>
      <c r="BC148" s="341">
        <v>0</v>
      </c>
      <c r="BD148" s="341">
        <v>0</v>
      </c>
      <c r="BE148" s="341">
        <v>0</v>
      </c>
      <c r="BF148" s="341">
        <v>0</v>
      </c>
      <c r="BG148" s="341">
        <v>0</v>
      </c>
      <c r="BH148" s="341">
        <v>0</v>
      </c>
      <c r="BI148" s="341">
        <v>0</v>
      </c>
      <c r="BJ148" s="341">
        <v>0</v>
      </c>
      <c r="BK148" s="341">
        <v>0</v>
      </c>
      <c r="BL148" s="341">
        <v>0</v>
      </c>
      <c r="BM148" s="341">
        <v>0</v>
      </c>
      <c r="BN148" s="341">
        <v>0</v>
      </c>
      <c r="BO148" s="341">
        <v>0</v>
      </c>
      <c r="BP148" s="341">
        <v>0</v>
      </c>
      <c r="BQ148" s="341">
        <v>0</v>
      </c>
      <c r="BR148" s="341">
        <v>0</v>
      </c>
      <c r="BS148" s="341">
        <v>0</v>
      </c>
      <c r="BT148" s="341">
        <v>0</v>
      </c>
      <c r="BU148" s="341">
        <v>0</v>
      </c>
      <c r="BV148" s="341">
        <v>0</v>
      </c>
      <c r="BW148" s="341">
        <v>0</v>
      </c>
      <c r="BX148" s="341">
        <v>0</v>
      </c>
      <c r="BY148" s="341">
        <v>0</v>
      </c>
      <c r="BZ148" s="341">
        <v>0</v>
      </c>
      <c r="CA148" s="341">
        <v>0</v>
      </c>
      <c r="CB148" s="341">
        <v>0</v>
      </c>
      <c r="CC148" s="341">
        <v>0</v>
      </c>
      <c r="CD148" s="341">
        <v>0</v>
      </c>
      <c r="CE148" s="341">
        <v>0</v>
      </c>
      <c r="CF148" s="341">
        <v>0</v>
      </c>
      <c r="CG148" s="341">
        <v>0</v>
      </c>
      <c r="CH148" s="341">
        <v>0</v>
      </c>
      <c r="CI148" s="341">
        <v>-0.01</v>
      </c>
      <c r="CJ148" s="341">
        <v>0</v>
      </c>
      <c r="CK148" s="341">
        <v>0</v>
      </c>
      <c r="CL148" s="341">
        <v>0</v>
      </c>
      <c r="CM148" s="341">
        <v>193.59</v>
      </c>
      <c r="CN148" s="341">
        <v>0</v>
      </c>
      <c r="CO148" s="341">
        <v>0</v>
      </c>
      <c r="CP148" s="341">
        <v>0</v>
      </c>
      <c r="CQ148" s="341">
        <v>0</v>
      </c>
      <c r="CR148" s="341">
        <v>0</v>
      </c>
      <c r="CS148" s="341">
        <v>0</v>
      </c>
      <c r="CT148" s="341">
        <v>0</v>
      </c>
      <c r="CU148" s="341">
        <v>0</v>
      </c>
      <c r="CV148" s="341">
        <v>0</v>
      </c>
      <c r="CW148" s="341">
        <v>0</v>
      </c>
      <c r="CX148" s="341"/>
      <c r="CY148" s="341"/>
    </row>
    <row r="149" spans="1:103" x14ac:dyDescent="0.2">
      <c r="A149" s="96"/>
      <c r="B149" s="91" t="s">
        <v>320</v>
      </c>
      <c r="C149" s="97"/>
      <c r="D149" s="341">
        <v>0</v>
      </c>
      <c r="E149" s="341">
        <v>0</v>
      </c>
      <c r="F149" s="341">
        <v>0</v>
      </c>
      <c r="G149" s="341">
        <v>0</v>
      </c>
      <c r="H149" s="341">
        <v>0</v>
      </c>
      <c r="I149" s="341">
        <v>0</v>
      </c>
      <c r="J149" s="341">
        <v>0</v>
      </c>
      <c r="K149" s="341">
        <v>0</v>
      </c>
      <c r="L149" s="341">
        <v>0</v>
      </c>
      <c r="M149" s="341">
        <v>0</v>
      </c>
      <c r="N149" s="341">
        <v>0</v>
      </c>
      <c r="O149" s="341">
        <v>0</v>
      </c>
      <c r="P149" s="341">
        <v>0</v>
      </c>
      <c r="Q149" s="341">
        <v>0</v>
      </c>
      <c r="R149" s="341">
        <v>0</v>
      </c>
      <c r="S149" s="341">
        <v>0</v>
      </c>
      <c r="T149" s="341">
        <v>0</v>
      </c>
      <c r="U149" s="341">
        <v>0</v>
      </c>
      <c r="V149" s="341">
        <v>0</v>
      </c>
      <c r="W149" s="341">
        <v>0</v>
      </c>
      <c r="X149" s="341">
        <v>0</v>
      </c>
      <c r="Y149" s="341">
        <v>0</v>
      </c>
      <c r="Z149" s="341">
        <v>0</v>
      </c>
      <c r="AA149" s="341">
        <v>0</v>
      </c>
      <c r="AB149" s="341">
        <v>0</v>
      </c>
      <c r="AC149" s="341">
        <v>0</v>
      </c>
      <c r="AD149" s="341">
        <v>-12260387.240880318</v>
      </c>
      <c r="AE149" s="341">
        <v>-1098632.7100275056</v>
      </c>
      <c r="AF149" s="341">
        <v>76890.472524348646</v>
      </c>
      <c r="AG149" s="341">
        <v>-24374.116759902798</v>
      </c>
      <c r="AH149" s="341">
        <v>-1044.8710636990145</v>
      </c>
      <c r="AI149" s="341">
        <v>0</v>
      </c>
      <c r="AJ149" s="341">
        <v>0</v>
      </c>
      <c r="AK149" s="341">
        <v>0</v>
      </c>
      <c r="AL149" s="341">
        <v>0</v>
      </c>
      <c r="AM149" s="341">
        <v>0</v>
      </c>
      <c r="AN149" s="341">
        <v>0</v>
      </c>
      <c r="AO149" s="341">
        <v>0</v>
      </c>
      <c r="AP149" s="341">
        <v>0</v>
      </c>
      <c r="AQ149" s="341">
        <v>0</v>
      </c>
      <c r="AR149" s="341">
        <v>0</v>
      </c>
      <c r="AS149" s="341">
        <v>0</v>
      </c>
      <c r="AT149" s="341">
        <v>0</v>
      </c>
      <c r="AU149" s="341">
        <v>0</v>
      </c>
      <c r="AV149" s="341">
        <v>0</v>
      </c>
      <c r="AW149" s="341">
        <v>0</v>
      </c>
      <c r="AX149" s="341">
        <v>0</v>
      </c>
      <c r="AY149" s="341">
        <v>0</v>
      </c>
      <c r="AZ149" s="341">
        <v>0</v>
      </c>
      <c r="BA149" s="341">
        <v>0</v>
      </c>
      <c r="BB149" s="341">
        <v>0</v>
      </c>
      <c r="BC149" s="341">
        <v>0</v>
      </c>
      <c r="BD149" s="341">
        <v>0</v>
      </c>
      <c r="BE149" s="341">
        <v>0</v>
      </c>
      <c r="BF149" s="341">
        <v>0</v>
      </c>
      <c r="BG149" s="341">
        <v>0</v>
      </c>
      <c r="BH149" s="341">
        <v>0</v>
      </c>
      <c r="BI149" s="341">
        <v>0</v>
      </c>
      <c r="BJ149" s="341">
        <v>0</v>
      </c>
      <c r="BK149" s="341">
        <v>0</v>
      </c>
      <c r="BL149" s="341">
        <v>0</v>
      </c>
      <c r="BM149" s="341">
        <v>0</v>
      </c>
      <c r="BN149" s="341">
        <v>0</v>
      </c>
      <c r="BO149" s="341">
        <v>0</v>
      </c>
      <c r="BP149" s="341">
        <v>0</v>
      </c>
      <c r="BQ149" s="341">
        <v>0</v>
      </c>
      <c r="BR149" s="341">
        <v>0</v>
      </c>
      <c r="BS149" s="341">
        <v>0</v>
      </c>
      <c r="BT149" s="341">
        <v>0</v>
      </c>
      <c r="BU149" s="341">
        <v>0</v>
      </c>
      <c r="BV149" s="341">
        <v>0</v>
      </c>
      <c r="BW149" s="341">
        <v>0</v>
      </c>
      <c r="BX149" s="341">
        <v>0</v>
      </c>
      <c r="BY149" s="341">
        <v>0</v>
      </c>
      <c r="BZ149" s="341">
        <v>0</v>
      </c>
      <c r="CA149" s="341">
        <v>0</v>
      </c>
      <c r="CB149" s="341">
        <v>0</v>
      </c>
      <c r="CC149" s="341">
        <v>0</v>
      </c>
      <c r="CD149" s="341">
        <v>0</v>
      </c>
      <c r="CE149" s="341">
        <v>0</v>
      </c>
      <c r="CF149" s="341">
        <v>0</v>
      </c>
      <c r="CG149" s="341">
        <v>0</v>
      </c>
      <c r="CH149" s="341">
        <v>0</v>
      </c>
      <c r="CI149" s="341">
        <v>0</v>
      </c>
      <c r="CJ149" s="341">
        <v>0</v>
      </c>
      <c r="CK149" s="341">
        <v>0</v>
      </c>
      <c r="CL149" s="341">
        <v>0</v>
      </c>
      <c r="CM149" s="341">
        <v>0</v>
      </c>
      <c r="CN149" s="341">
        <v>0</v>
      </c>
      <c r="CO149" s="341">
        <v>0</v>
      </c>
      <c r="CP149" s="341">
        <v>0</v>
      </c>
      <c r="CQ149" s="341">
        <v>0</v>
      </c>
      <c r="CR149" s="341">
        <v>0</v>
      </c>
      <c r="CS149" s="341">
        <v>0</v>
      </c>
      <c r="CT149" s="341">
        <v>0</v>
      </c>
      <c r="CU149" s="341">
        <v>0</v>
      </c>
      <c r="CV149" s="341">
        <v>0</v>
      </c>
      <c r="CW149" s="341">
        <v>0</v>
      </c>
      <c r="CX149" s="341"/>
      <c r="CY149" s="341"/>
    </row>
    <row r="150" spans="1:103" x14ac:dyDescent="0.2">
      <c r="A150" s="91"/>
      <c r="B150" s="91" t="s">
        <v>240</v>
      </c>
      <c r="C150" s="98"/>
      <c r="D150" s="341">
        <v>0</v>
      </c>
      <c r="E150" s="341">
        <v>0</v>
      </c>
      <c r="F150" s="341">
        <v>0</v>
      </c>
      <c r="G150" s="341">
        <v>0</v>
      </c>
      <c r="H150" s="341">
        <v>0</v>
      </c>
      <c r="I150" s="341">
        <v>0</v>
      </c>
      <c r="J150" s="341">
        <v>-259574.4351041629</v>
      </c>
      <c r="K150" s="341">
        <v>-900618.12496770767</v>
      </c>
      <c r="L150" s="341">
        <v>-644010.276478727</v>
      </c>
      <c r="M150" s="341">
        <v>-4810445.9849567031</v>
      </c>
      <c r="N150" s="341">
        <v>-2913622.9939499847</v>
      </c>
      <c r="O150" s="341">
        <v>-4474000.1619891087</v>
      </c>
      <c r="P150" s="341">
        <v>1884860.9908909495</v>
      </c>
      <c r="Q150" s="341">
        <v>2599014.3986945474</v>
      </c>
      <c r="R150" s="341">
        <v>3064270.9677467523</v>
      </c>
      <c r="S150" s="341">
        <v>4708449.4073195197</v>
      </c>
      <c r="T150" s="341">
        <v>2733012.2327931607</v>
      </c>
      <c r="U150" s="341">
        <v>2666067.8441973994</v>
      </c>
      <c r="V150" s="341">
        <v>-290852.76976091636</v>
      </c>
      <c r="W150" s="341">
        <v>-460237.10415304435</v>
      </c>
      <c r="X150" s="341">
        <v>1077339.1010454011</v>
      </c>
      <c r="Y150" s="341">
        <v>-681818.37372042553</v>
      </c>
      <c r="Z150" s="341">
        <v>-2383949.1175206346</v>
      </c>
      <c r="AA150" s="341">
        <v>1121358.866484022</v>
      </c>
      <c r="AB150" s="341">
        <v>5122019.2244141139</v>
      </c>
      <c r="AC150" s="341">
        <v>9829266.1728311796</v>
      </c>
      <c r="AD150" s="341">
        <v>6339823.6744592786</v>
      </c>
      <c r="AE150" s="341">
        <v>5286473.3964087609</v>
      </c>
      <c r="AF150" s="341">
        <v>2158400.8040402806</v>
      </c>
      <c r="AG150" s="341">
        <v>1091168.7512391056</v>
      </c>
      <c r="AH150" s="341">
        <v>-1286965.6168132029</v>
      </c>
      <c r="AI150" s="341">
        <v>-1329890.4902434519</v>
      </c>
      <c r="AJ150" s="341">
        <v>492132.92789210402</v>
      </c>
      <c r="AK150" s="341">
        <v>-1665894.045691248</v>
      </c>
      <c r="AL150" s="341">
        <v>-4048419.9163320381</v>
      </c>
      <c r="AM150" s="341">
        <v>-1377276.263739784</v>
      </c>
      <c r="AN150" s="341">
        <v>2042740.6840814257</v>
      </c>
      <c r="AO150" s="341">
        <v>7002527.9977068976</v>
      </c>
      <c r="AP150" s="341">
        <v>4478543.3284238027</v>
      </c>
      <c r="AQ150" s="341">
        <v>7488521.5588203799</v>
      </c>
      <c r="AR150" s="341">
        <v>1946885.5019427361</v>
      </c>
      <c r="AS150" s="341">
        <v>2712314.7779719727</v>
      </c>
      <c r="AT150" s="341">
        <v>-786417.32221660076</v>
      </c>
      <c r="AU150" s="341">
        <v>-975875.07666108187</v>
      </c>
      <c r="AV150" s="341">
        <v>1621976.3303103321</v>
      </c>
      <c r="AW150" s="341">
        <v>-4020698.1848080782</v>
      </c>
      <c r="AX150" s="341">
        <v>1552410.7895199116</v>
      </c>
      <c r="AY150" s="341">
        <v>-5552559.3083969383</v>
      </c>
      <c r="AZ150" s="341">
        <v>-2086908.41</v>
      </c>
      <c r="BA150" s="341">
        <v>3943207.78</v>
      </c>
      <c r="BB150" s="341">
        <v>2261058.21</v>
      </c>
      <c r="BC150" s="341">
        <v>4609454.21</v>
      </c>
      <c r="BD150" s="341">
        <v>704601.63939249376</v>
      </c>
      <c r="BE150" s="341">
        <v>1415627.3549992403</v>
      </c>
      <c r="BF150" s="341">
        <v>-1265108.782674256</v>
      </c>
      <c r="BG150" s="341">
        <v>-2700089.4083831734</v>
      </c>
      <c r="BH150" s="341">
        <v>-673610.48920050217</v>
      </c>
      <c r="BI150" s="341">
        <v>-5216772.0060120476</v>
      </c>
      <c r="BJ150" s="341">
        <v>-3676564.0503772241</v>
      </c>
      <c r="BK150" s="341">
        <v>-2886788.968113787</v>
      </c>
      <c r="BL150" s="341">
        <v>3335577.25</v>
      </c>
      <c r="BM150" s="341">
        <v>-165844.26999999999</v>
      </c>
      <c r="BN150" s="341">
        <v>-320116.17</v>
      </c>
      <c r="BO150" s="341">
        <v>-685195.65</v>
      </c>
      <c r="BP150" s="341">
        <v>2151381.85</v>
      </c>
      <c r="BQ150" s="341">
        <v>-868309.97</v>
      </c>
      <c r="BR150" s="341">
        <v>-571775.09</v>
      </c>
      <c r="BS150" s="341">
        <v>-27283.86</v>
      </c>
      <c r="BT150" s="341">
        <v>-165283.35999999999</v>
      </c>
      <c r="BU150" s="341">
        <v>-50290.02</v>
      </c>
      <c r="BV150" s="341">
        <v>2662557.67</v>
      </c>
      <c r="BW150" s="341">
        <v>2677188.04</v>
      </c>
      <c r="BX150" s="341">
        <v>3243159.95</v>
      </c>
      <c r="BY150" s="341">
        <v>-4272415</v>
      </c>
      <c r="BZ150" s="341">
        <v>560138.84</v>
      </c>
      <c r="CA150" s="341">
        <v>1177090.55</v>
      </c>
      <c r="CB150" s="341">
        <v>532927.48</v>
      </c>
      <c r="CC150" s="341">
        <v>506863.91</v>
      </c>
      <c r="CD150" s="341">
        <v>985905.92</v>
      </c>
      <c r="CE150" s="341">
        <v>-688717.58</v>
      </c>
      <c r="CF150" s="341">
        <v>349210.86</v>
      </c>
      <c r="CG150" s="341">
        <v>-1776383.36</v>
      </c>
      <c r="CH150" s="341">
        <v>2033955.15</v>
      </c>
      <c r="CI150" s="341">
        <v>3169888.91</v>
      </c>
      <c r="CJ150" s="92">
        <f>'Schedule 7'!C46</f>
        <v>2679541.46</v>
      </c>
      <c r="CK150" s="92">
        <f>'Schedule 7'!D46</f>
        <v>-1145551.06</v>
      </c>
      <c r="CL150" s="92">
        <f>'Schedule 7'!E46</f>
        <v>-934128.33</v>
      </c>
      <c r="CM150" s="92">
        <f>'Schedule 7'!F46</f>
        <v>1884680.64</v>
      </c>
      <c r="CN150" s="92">
        <f>'Schedule 7'!G46</f>
        <v>-378925.87</v>
      </c>
      <c r="CO150" s="92">
        <f>'Schedule 7'!H46</f>
        <v>150857.85999999999</v>
      </c>
      <c r="CP150" s="92">
        <f>'Schedule 7'!I46</f>
        <v>-1346307.99</v>
      </c>
      <c r="CQ150" s="92">
        <f>'Schedule 7'!J46</f>
        <v>-746976.05</v>
      </c>
      <c r="CR150" s="92">
        <f>'Schedule 7'!K46</f>
        <v>-431138.19</v>
      </c>
      <c r="CS150" s="92">
        <f>'Schedule 7'!L46+'Schedule 7'!M46</f>
        <v>-88534.330000000075</v>
      </c>
      <c r="CT150" s="92">
        <f>'Schedule 7'!N46</f>
        <v>434048.31</v>
      </c>
      <c r="CU150" s="92">
        <f>'Schedule 7'!P46+'Schedule 7'!O46</f>
        <v>2504478.6</v>
      </c>
      <c r="CV150" s="92">
        <f>'Schedule 7'!Q46</f>
        <v>2067102.32</v>
      </c>
      <c r="CW150" s="92">
        <f>'Schedule 7'!R46</f>
        <v>-4297946.33</v>
      </c>
      <c r="CX150" s="92"/>
      <c r="CY150" s="92"/>
    </row>
    <row r="151" spans="1:103" x14ac:dyDescent="0.2">
      <c r="B151" s="337" t="s">
        <v>230</v>
      </c>
      <c r="D151" s="93">
        <f t="shared" ref="D151:AI151" si="157">SUM(D147:D150)</f>
        <v>0</v>
      </c>
      <c r="E151" s="93">
        <f t="shared" si="157"/>
        <v>0</v>
      </c>
      <c r="F151" s="93">
        <f t="shared" si="157"/>
        <v>0</v>
      </c>
      <c r="G151" s="93">
        <f t="shared" si="157"/>
        <v>0</v>
      </c>
      <c r="H151" s="93">
        <f t="shared" si="157"/>
        <v>0</v>
      </c>
      <c r="I151" s="93">
        <f t="shared" si="157"/>
        <v>0</v>
      </c>
      <c r="J151" s="93">
        <f t="shared" si="157"/>
        <v>-259574.4351041629</v>
      </c>
      <c r="K151" s="93">
        <f t="shared" si="157"/>
        <v>-900618.12496770767</v>
      </c>
      <c r="L151" s="93">
        <f t="shared" si="157"/>
        <v>-644010.276478727</v>
      </c>
      <c r="M151" s="93">
        <f t="shared" si="157"/>
        <v>-4810445.9849567031</v>
      </c>
      <c r="N151" s="93">
        <f t="shared" si="157"/>
        <v>-2913622.9939499847</v>
      </c>
      <c r="O151" s="93">
        <f t="shared" si="157"/>
        <v>-4474000.1619891087</v>
      </c>
      <c r="P151" s="93">
        <f t="shared" si="157"/>
        <v>1884860.9908909495</v>
      </c>
      <c r="Q151" s="93">
        <f t="shared" si="157"/>
        <v>2599014.3986945474</v>
      </c>
      <c r="R151" s="93">
        <f t="shared" si="157"/>
        <v>3064270.9677467523</v>
      </c>
      <c r="S151" s="93">
        <f t="shared" si="157"/>
        <v>4708449.4073195197</v>
      </c>
      <c r="T151" s="93">
        <f t="shared" si="157"/>
        <v>16735284.210239556</v>
      </c>
      <c r="U151" s="93">
        <f t="shared" si="157"/>
        <v>2666067.8441973994</v>
      </c>
      <c r="V151" s="93">
        <f t="shared" si="157"/>
        <v>-290852.76976091636</v>
      </c>
      <c r="W151" s="93">
        <f t="shared" si="157"/>
        <v>-460237.10415304435</v>
      </c>
      <c r="X151" s="93">
        <f t="shared" si="157"/>
        <v>1077339.1010454011</v>
      </c>
      <c r="Y151" s="93">
        <f t="shared" si="157"/>
        <v>-681818.37372042553</v>
      </c>
      <c r="Z151" s="93">
        <f t="shared" si="157"/>
        <v>-2383949.1175206346</v>
      </c>
      <c r="AA151" s="93">
        <f t="shared" si="157"/>
        <v>1121358.866484022</v>
      </c>
      <c r="AB151" s="93">
        <f t="shared" si="157"/>
        <v>5122019.2244141139</v>
      </c>
      <c r="AC151" s="93">
        <f t="shared" si="157"/>
        <v>9829266.1728311796</v>
      </c>
      <c r="AD151" s="93">
        <f t="shared" si="157"/>
        <v>-5920563.5664210394</v>
      </c>
      <c r="AE151" s="93">
        <f t="shared" si="157"/>
        <v>4187840.6863812553</v>
      </c>
      <c r="AF151" s="93">
        <f t="shared" si="157"/>
        <v>-5389916.699923981</v>
      </c>
      <c r="AG151" s="93">
        <f t="shared" si="157"/>
        <v>1066794.6344792028</v>
      </c>
      <c r="AH151" s="93">
        <f t="shared" si="157"/>
        <v>-1288010.4878769019</v>
      </c>
      <c r="AI151" s="93">
        <f t="shared" si="157"/>
        <v>-1329890.4902434519</v>
      </c>
      <c r="AJ151" s="93">
        <f t="shared" ref="AJ151:BO151" si="158">SUM(AJ147:AJ150)</f>
        <v>492132.92789210402</v>
      </c>
      <c r="AK151" s="93">
        <f t="shared" si="158"/>
        <v>-1665894.045691248</v>
      </c>
      <c r="AL151" s="93">
        <f t="shared" si="158"/>
        <v>-4048419.9163320381</v>
      </c>
      <c r="AM151" s="93">
        <f t="shared" si="158"/>
        <v>-1377276.263739784</v>
      </c>
      <c r="AN151" s="93">
        <f t="shared" si="158"/>
        <v>2042740.6840814257</v>
      </c>
      <c r="AO151" s="93">
        <f t="shared" si="158"/>
        <v>7002527.9977068976</v>
      </c>
      <c r="AP151" s="93">
        <f t="shared" si="158"/>
        <v>4478543.3284238027</v>
      </c>
      <c r="AQ151" s="93">
        <f t="shared" si="158"/>
        <v>7488521.5588203799</v>
      </c>
      <c r="AR151" s="93">
        <f t="shared" si="158"/>
        <v>-13768713.117843363</v>
      </c>
      <c r="AS151" s="93">
        <f t="shared" si="158"/>
        <v>2712314.7779719727</v>
      </c>
      <c r="AT151" s="93">
        <f t="shared" si="158"/>
        <v>-786417.32221660076</v>
      </c>
      <c r="AU151" s="93">
        <f t="shared" si="158"/>
        <v>-975875.07666108187</v>
      </c>
      <c r="AV151" s="93">
        <f t="shared" si="158"/>
        <v>1621976.3303103321</v>
      </c>
      <c r="AW151" s="93">
        <f t="shared" si="158"/>
        <v>-4020698.1848080782</v>
      </c>
      <c r="AX151" s="93">
        <f t="shared" si="158"/>
        <v>1552410.7895199116</v>
      </c>
      <c r="AY151" s="93">
        <f t="shared" si="158"/>
        <v>-5552559.3083969383</v>
      </c>
      <c r="AZ151" s="93">
        <f t="shared" si="158"/>
        <v>-2086908.41</v>
      </c>
      <c r="BA151" s="93">
        <f t="shared" si="158"/>
        <v>3943207.78</v>
      </c>
      <c r="BB151" s="93">
        <f t="shared" si="158"/>
        <v>2261058.21</v>
      </c>
      <c r="BC151" s="93">
        <f t="shared" si="158"/>
        <v>4609454.21</v>
      </c>
      <c r="BD151" s="93">
        <f t="shared" si="158"/>
        <v>-16805769.440607503</v>
      </c>
      <c r="BE151" s="93">
        <f t="shared" si="158"/>
        <v>1415627.3549992403</v>
      </c>
      <c r="BF151" s="93">
        <f t="shared" si="158"/>
        <v>-1265108.782674256</v>
      </c>
      <c r="BG151" s="93">
        <f t="shared" si="158"/>
        <v>-2700089.4083831734</v>
      </c>
      <c r="BH151" s="93">
        <f t="shared" si="158"/>
        <v>-673610.48920050217</v>
      </c>
      <c r="BI151" s="93">
        <f t="shared" si="158"/>
        <v>-5216772.0060120476</v>
      </c>
      <c r="BJ151" s="93">
        <f t="shared" si="158"/>
        <v>-3676564.0503772241</v>
      </c>
      <c r="BK151" s="93">
        <f t="shared" si="158"/>
        <v>-2886788.968113787</v>
      </c>
      <c r="BL151" s="93">
        <f t="shared" si="158"/>
        <v>3335577.25</v>
      </c>
      <c r="BM151" s="93">
        <f t="shared" si="158"/>
        <v>-165844.26999999999</v>
      </c>
      <c r="BN151" s="93">
        <f t="shared" si="158"/>
        <v>-320116.17</v>
      </c>
      <c r="BO151" s="93">
        <f t="shared" si="158"/>
        <v>-685195.65</v>
      </c>
      <c r="BP151" s="93">
        <f t="shared" ref="BP151:CU151" si="159">SUM(BP147:BP150)</f>
        <v>7723274.7899999991</v>
      </c>
      <c r="BQ151" s="93">
        <f t="shared" si="159"/>
        <v>-868309.97</v>
      </c>
      <c r="BR151" s="93">
        <f t="shared" si="159"/>
        <v>-571775.09</v>
      </c>
      <c r="BS151" s="93">
        <f t="shared" si="159"/>
        <v>-27283.86</v>
      </c>
      <c r="BT151" s="93">
        <f t="shared" si="159"/>
        <v>-165283.35999999999</v>
      </c>
      <c r="BU151" s="93">
        <f t="shared" si="159"/>
        <v>-50290.02</v>
      </c>
      <c r="BV151" s="93">
        <f t="shared" si="159"/>
        <v>2662557.67</v>
      </c>
      <c r="BW151" s="93">
        <f t="shared" si="159"/>
        <v>2677188.04</v>
      </c>
      <c r="BX151" s="93">
        <f t="shared" si="159"/>
        <v>3243159.95</v>
      </c>
      <c r="BY151" s="93">
        <f t="shared" si="159"/>
        <v>-4272415</v>
      </c>
      <c r="BZ151" s="93">
        <f t="shared" si="159"/>
        <v>560138.84</v>
      </c>
      <c r="CA151" s="93">
        <f t="shared" si="159"/>
        <v>1177090.55</v>
      </c>
      <c r="CB151" s="93">
        <f t="shared" si="159"/>
        <v>-7439678.9563255385</v>
      </c>
      <c r="CC151" s="93">
        <f t="shared" si="159"/>
        <v>506863.91</v>
      </c>
      <c r="CD151" s="93">
        <f t="shared" si="159"/>
        <v>985905.92</v>
      </c>
      <c r="CE151" s="93">
        <f t="shared" si="159"/>
        <v>-688717.58</v>
      </c>
      <c r="CF151" s="93">
        <f t="shared" si="159"/>
        <v>349210.86</v>
      </c>
      <c r="CG151" s="93">
        <f t="shared" si="159"/>
        <v>-1776383.36</v>
      </c>
      <c r="CH151" s="93">
        <f t="shared" si="159"/>
        <v>2033955.15</v>
      </c>
      <c r="CI151" s="93">
        <f t="shared" si="159"/>
        <v>3169888.9000000004</v>
      </c>
      <c r="CJ151" s="93">
        <f t="shared" si="159"/>
        <v>2679541.46</v>
      </c>
      <c r="CK151" s="93">
        <f t="shared" si="159"/>
        <v>-1145551.06</v>
      </c>
      <c r="CL151" s="93">
        <f t="shared" si="159"/>
        <v>-934128.33</v>
      </c>
      <c r="CM151" s="93">
        <f t="shared" si="159"/>
        <v>1884874.23</v>
      </c>
      <c r="CN151" s="93">
        <f t="shared" si="159"/>
        <v>-6200551.5</v>
      </c>
      <c r="CO151" s="93">
        <f t="shared" si="159"/>
        <v>150857.85999999999</v>
      </c>
      <c r="CP151" s="93">
        <f t="shared" si="159"/>
        <v>-1346307.99</v>
      </c>
      <c r="CQ151" s="93">
        <f t="shared" si="159"/>
        <v>-746976.05</v>
      </c>
      <c r="CR151" s="93">
        <f t="shared" si="159"/>
        <v>-431138.19</v>
      </c>
      <c r="CS151" s="93">
        <f t="shared" si="159"/>
        <v>-88534.330000000075</v>
      </c>
      <c r="CT151" s="93">
        <f t="shared" si="159"/>
        <v>434048.31</v>
      </c>
      <c r="CU151" s="93">
        <f t="shared" si="159"/>
        <v>2504478.6</v>
      </c>
      <c r="CV151" s="93">
        <f t="shared" ref="CV151:CY151" si="160">SUM(CV147:CV150)</f>
        <v>2067102.32</v>
      </c>
      <c r="CW151" s="93">
        <f t="shared" si="160"/>
        <v>-4297946.33</v>
      </c>
      <c r="CX151" s="93">
        <f t="shared" si="160"/>
        <v>0</v>
      </c>
      <c r="CY151" s="93">
        <f t="shared" si="160"/>
        <v>0</v>
      </c>
    </row>
    <row r="152" spans="1:103" x14ac:dyDescent="0.2">
      <c r="B152" s="337" t="s">
        <v>231</v>
      </c>
      <c r="D152" s="339">
        <f t="shared" ref="D152:AI152" si="161">D146+D151</f>
        <v>0</v>
      </c>
      <c r="E152" s="339">
        <f t="shared" si="161"/>
        <v>0</v>
      </c>
      <c r="F152" s="339">
        <f t="shared" si="161"/>
        <v>0</v>
      </c>
      <c r="G152" s="339">
        <f t="shared" si="161"/>
        <v>0</v>
      </c>
      <c r="H152" s="339">
        <f t="shared" si="161"/>
        <v>0</v>
      </c>
      <c r="I152" s="339">
        <f t="shared" si="161"/>
        <v>0</v>
      </c>
      <c r="J152" s="339">
        <f t="shared" si="161"/>
        <v>-259574.4351041629</v>
      </c>
      <c r="K152" s="339">
        <f t="shared" si="161"/>
        <v>-1160192.5600718707</v>
      </c>
      <c r="L152" s="339">
        <f t="shared" si="161"/>
        <v>-1804202.8365505976</v>
      </c>
      <c r="M152" s="339">
        <f t="shared" si="161"/>
        <v>-6614648.8215073012</v>
      </c>
      <c r="N152" s="339">
        <f t="shared" si="161"/>
        <v>-9528271.8154572863</v>
      </c>
      <c r="O152" s="339">
        <f t="shared" si="161"/>
        <v>-14002271.977446396</v>
      </c>
      <c r="P152" s="339">
        <f t="shared" si="161"/>
        <v>-12117410.986555446</v>
      </c>
      <c r="Q152" s="339">
        <f t="shared" si="161"/>
        <v>-9518396.587860899</v>
      </c>
      <c r="R152" s="339">
        <f t="shared" si="161"/>
        <v>-6454125.6201141467</v>
      </c>
      <c r="S152" s="339">
        <f t="shared" si="161"/>
        <v>-1745676.2127946271</v>
      </c>
      <c r="T152" s="339">
        <f t="shared" si="161"/>
        <v>14989607.997444928</v>
      </c>
      <c r="U152" s="339">
        <f t="shared" si="161"/>
        <v>17655675.841642328</v>
      </c>
      <c r="V152" s="339">
        <f t="shared" si="161"/>
        <v>17364823.07188141</v>
      </c>
      <c r="W152" s="339">
        <f t="shared" si="161"/>
        <v>16904585.967728365</v>
      </c>
      <c r="X152" s="339">
        <f t="shared" si="161"/>
        <v>17981925.068773765</v>
      </c>
      <c r="Y152" s="339">
        <f t="shared" si="161"/>
        <v>17300106.695053339</v>
      </c>
      <c r="Z152" s="339">
        <f t="shared" si="161"/>
        <v>14916157.577532705</v>
      </c>
      <c r="AA152" s="339">
        <f t="shared" si="161"/>
        <v>16037516.444016727</v>
      </c>
      <c r="AB152" s="339">
        <f t="shared" si="161"/>
        <v>21159535.668430842</v>
      </c>
      <c r="AC152" s="339">
        <f t="shared" si="161"/>
        <v>30988801.84126202</v>
      </c>
      <c r="AD152" s="339">
        <f t="shared" si="161"/>
        <v>25068238.274840981</v>
      </c>
      <c r="AE152" s="339">
        <f t="shared" si="161"/>
        <v>29256078.961222235</v>
      </c>
      <c r="AF152" s="339">
        <f t="shared" si="161"/>
        <v>23866162.261298254</v>
      </c>
      <c r="AG152" s="339">
        <f t="shared" si="161"/>
        <v>24932956.895777456</v>
      </c>
      <c r="AH152" s="339">
        <f t="shared" si="161"/>
        <v>23644946.407900553</v>
      </c>
      <c r="AI152" s="339">
        <f t="shared" si="161"/>
        <v>22315055.9176571</v>
      </c>
      <c r="AJ152" s="339">
        <f t="shared" ref="AJ152:BO152" si="162">AJ146+AJ151</f>
        <v>22807188.845549203</v>
      </c>
      <c r="AK152" s="339">
        <f t="shared" si="162"/>
        <v>21141294.799857955</v>
      </c>
      <c r="AL152" s="339">
        <f t="shared" si="162"/>
        <v>17092874.883525915</v>
      </c>
      <c r="AM152" s="339">
        <f t="shared" si="162"/>
        <v>15715598.619786132</v>
      </c>
      <c r="AN152" s="339">
        <f t="shared" si="162"/>
        <v>17758339.303867556</v>
      </c>
      <c r="AO152" s="339">
        <f t="shared" si="162"/>
        <v>24760867.301574454</v>
      </c>
      <c r="AP152" s="339">
        <f t="shared" si="162"/>
        <v>29239410.629998256</v>
      </c>
      <c r="AQ152" s="339">
        <f t="shared" si="162"/>
        <v>36727932.188818634</v>
      </c>
      <c r="AR152" s="339">
        <f t="shared" si="162"/>
        <v>22959219.07097527</v>
      </c>
      <c r="AS152" s="339">
        <f t="shared" si="162"/>
        <v>25671533.848947242</v>
      </c>
      <c r="AT152" s="339">
        <f t="shared" si="162"/>
        <v>24885116.526730642</v>
      </c>
      <c r="AU152" s="339">
        <f t="shared" si="162"/>
        <v>23909241.450069562</v>
      </c>
      <c r="AV152" s="339">
        <f t="shared" si="162"/>
        <v>25531217.780379895</v>
      </c>
      <c r="AW152" s="339">
        <f t="shared" si="162"/>
        <v>21510519.595571816</v>
      </c>
      <c r="AX152" s="339">
        <f t="shared" si="162"/>
        <v>23062930.385091729</v>
      </c>
      <c r="AY152" s="339">
        <f t="shared" si="162"/>
        <v>17510371.07669479</v>
      </c>
      <c r="AZ152" s="339">
        <f t="shared" si="162"/>
        <v>15423462.66669479</v>
      </c>
      <c r="BA152" s="339">
        <f t="shared" si="162"/>
        <v>19366670.446694791</v>
      </c>
      <c r="BB152" s="339">
        <f t="shared" si="162"/>
        <v>21627728.656694792</v>
      </c>
      <c r="BC152" s="339">
        <f t="shared" si="162"/>
        <v>26237182.866694793</v>
      </c>
      <c r="BD152" s="339">
        <f t="shared" si="162"/>
        <v>9431413.42608729</v>
      </c>
      <c r="BE152" s="339">
        <f t="shared" si="162"/>
        <v>10847040.781086531</v>
      </c>
      <c r="BF152" s="339">
        <f t="shared" si="162"/>
        <v>9581931.9984122738</v>
      </c>
      <c r="BG152" s="339">
        <f t="shared" si="162"/>
        <v>6881842.5900291</v>
      </c>
      <c r="BH152" s="339">
        <f t="shared" si="162"/>
        <v>6208232.1008285973</v>
      </c>
      <c r="BI152" s="339">
        <f t="shared" si="162"/>
        <v>991460.09481654968</v>
      </c>
      <c r="BJ152" s="339">
        <f t="shared" si="162"/>
        <v>-2685103.9555606744</v>
      </c>
      <c r="BK152" s="339">
        <f t="shared" si="162"/>
        <v>-5571892.9236744614</v>
      </c>
      <c r="BL152" s="339">
        <f t="shared" si="162"/>
        <v>-2236315.6736744614</v>
      </c>
      <c r="BM152" s="339">
        <f t="shared" si="162"/>
        <v>-2402159.9436744615</v>
      </c>
      <c r="BN152" s="339">
        <f t="shared" si="162"/>
        <v>-2722276.1136744614</v>
      </c>
      <c r="BO152" s="339">
        <f t="shared" si="162"/>
        <v>-3407471.7636744613</v>
      </c>
      <c r="BP152" s="339">
        <f t="shared" ref="BP152:CU152" si="163">BP146+BP151</f>
        <v>4315803.0263255378</v>
      </c>
      <c r="BQ152" s="339">
        <f t="shared" si="163"/>
        <v>3447493.0563255381</v>
      </c>
      <c r="BR152" s="339">
        <f t="shared" si="163"/>
        <v>2875717.9663255382</v>
      </c>
      <c r="BS152" s="339">
        <f t="shared" si="163"/>
        <v>2848434.1063255384</v>
      </c>
      <c r="BT152" s="339">
        <f t="shared" si="163"/>
        <v>2683150.7463255385</v>
      </c>
      <c r="BU152" s="339">
        <f t="shared" si="163"/>
        <v>2632860.7263255385</v>
      </c>
      <c r="BV152" s="339">
        <f t="shared" si="163"/>
        <v>5295418.3963255379</v>
      </c>
      <c r="BW152" s="339">
        <f t="shared" si="163"/>
        <v>7972606.436325538</v>
      </c>
      <c r="BX152" s="339">
        <f t="shared" si="163"/>
        <v>11215766.386325538</v>
      </c>
      <c r="BY152" s="339">
        <f t="shared" si="163"/>
        <v>6943351.3863255382</v>
      </c>
      <c r="BZ152" s="339">
        <f t="shared" si="163"/>
        <v>7503490.226325538</v>
      </c>
      <c r="CA152" s="339">
        <f t="shared" si="163"/>
        <v>8680580.7763255388</v>
      </c>
      <c r="CB152" s="339">
        <f t="shared" si="163"/>
        <v>1240901.8200000003</v>
      </c>
      <c r="CC152" s="339">
        <f t="shared" si="163"/>
        <v>1747765.7300000002</v>
      </c>
      <c r="CD152" s="339">
        <f t="shared" si="163"/>
        <v>2733671.6500000004</v>
      </c>
      <c r="CE152" s="339">
        <f t="shared" si="163"/>
        <v>2044954.0700000003</v>
      </c>
      <c r="CF152" s="339">
        <f t="shared" si="163"/>
        <v>2394164.9300000002</v>
      </c>
      <c r="CG152" s="339">
        <f t="shared" si="163"/>
        <v>617781.57000000007</v>
      </c>
      <c r="CH152" s="339">
        <f t="shared" si="163"/>
        <v>2651736.7199999997</v>
      </c>
      <c r="CI152" s="339">
        <f t="shared" si="163"/>
        <v>5821625.6200000001</v>
      </c>
      <c r="CJ152" s="339">
        <f t="shared" si="163"/>
        <v>8501167.0800000001</v>
      </c>
      <c r="CK152" s="339">
        <f t="shared" si="163"/>
        <v>7355616.0199999996</v>
      </c>
      <c r="CL152" s="339">
        <f t="shared" si="163"/>
        <v>6421487.6899999995</v>
      </c>
      <c r="CM152" s="339">
        <f t="shared" si="163"/>
        <v>8306361.9199999999</v>
      </c>
      <c r="CN152" s="339">
        <f t="shared" si="163"/>
        <v>2105810.42</v>
      </c>
      <c r="CO152" s="339">
        <f t="shared" si="163"/>
        <v>2256668.2799999998</v>
      </c>
      <c r="CP152" s="339">
        <f t="shared" si="163"/>
        <v>910360.2899999998</v>
      </c>
      <c r="CQ152" s="339">
        <f t="shared" si="163"/>
        <v>163384.23999999976</v>
      </c>
      <c r="CR152" s="339">
        <f t="shared" si="163"/>
        <v>-267753.95000000024</v>
      </c>
      <c r="CS152" s="339">
        <f t="shared" si="163"/>
        <v>-356288.28000000032</v>
      </c>
      <c r="CT152" s="339">
        <f t="shared" si="163"/>
        <v>77760.029999999679</v>
      </c>
      <c r="CU152" s="339">
        <f t="shared" si="163"/>
        <v>2582238.63</v>
      </c>
      <c r="CV152" s="339">
        <f t="shared" ref="CV152:CY152" si="164">CV146+CV151</f>
        <v>4649340.95</v>
      </c>
      <c r="CW152" s="339">
        <f t="shared" si="164"/>
        <v>351394.62000000011</v>
      </c>
      <c r="CX152" s="339">
        <f t="shared" si="164"/>
        <v>351394.62000000011</v>
      </c>
      <c r="CY152" s="339">
        <f t="shared" si="164"/>
        <v>351394.62000000011</v>
      </c>
    </row>
    <row r="153" spans="1:103" x14ac:dyDescent="0.2">
      <c r="CF153" s="339"/>
      <c r="CG153" s="339"/>
      <c r="CH153" s="339"/>
      <c r="CI153" s="339"/>
      <c r="CJ153" s="339"/>
      <c r="CK153" s="339"/>
      <c r="CL153" s="339"/>
      <c r="CM153" s="339"/>
      <c r="CN153" s="339"/>
      <c r="CO153" s="339"/>
      <c r="CP153" s="339"/>
      <c r="CQ153" s="339"/>
      <c r="CR153" s="339"/>
      <c r="CS153" s="339"/>
      <c r="CT153" s="339"/>
      <c r="CU153" s="339"/>
      <c r="CV153" s="339"/>
      <c r="CW153" s="339"/>
      <c r="CX153" s="339"/>
      <c r="CY153" s="339"/>
    </row>
    <row r="154" spans="1:103" x14ac:dyDescent="0.2">
      <c r="A154" s="353" t="s">
        <v>319</v>
      </c>
      <c r="B154" s="338"/>
      <c r="C154" s="90">
        <v>18238151</v>
      </c>
      <c r="CX154" s="338"/>
      <c r="CY154" s="339"/>
    </row>
    <row r="155" spans="1:103" x14ac:dyDescent="0.2">
      <c r="A155" s="338"/>
      <c r="B155" s="338" t="s">
        <v>227</v>
      </c>
      <c r="C155" s="90">
        <v>25400351</v>
      </c>
      <c r="D155" s="339">
        <v>0</v>
      </c>
      <c r="E155" s="339">
        <f t="shared" ref="E155:AJ155" si="165">D163</f>
        <v>0</v>
      </c>
      <c r="F155" s="339">
        <f t="shared" si="165"/>
        <v>0</v>
      </c>
      <c r="G155" s="339">
        <f t="shared" si="165"/>
        <v>0</v>
      </c>
      <c r="H155" s="339">
        <f t="shared" si="165"/>
        <v>0</v>
      </c>
      <c r="I155" s="339">
        <f t="shared" si="165"/>
        <v>0</v>
      </c>
      <c r="J155" s="339">
        <f t="shared" si="165"/>
        <v>0</v>
      </c>
      <c r="K155" s="339">
        <f t="shared" si="165"/>
        <v>-798798.78402760613</v>
      </c>
      <c r="L155" s="339">
        <f t="shared" si="165"/>
        <v>-1490351.1108322239</v>
      </c>
      <c r="M155" s="339">
        <f t="shared" si="165"/>
        <v>-1341860.1882610703</v>
      </c>
      <c r="N155" s="339">
        <f t="shared" si="165"/>
        <v>-2126962.0051336051</v>
      </c>
      <c r="O155" s="339">
        <f t="shared" si="165"/>
        <v>-874146.90644622152</v>
      </c>
      <c r="P155" s="339">
        <f t="shared" si="165"/>
        <v>-986702.76894721086</v>
      </c>
      <c r="Q155" s="339">
        <f t="shared" si="165"/>
        <v>-90236.453150460962</v>
      </c>
      <c r="R155" s="339">
        <f t="shared" si="165"/>
        <v>1210643.6671675376</v>
      </c>
      <c r="S155" s="339">
        <f t="shared" si="165"/>
        <v>2933879.212117455</v>
      </c>
      <c r="T155" s="339">
        <f t="shared" si="165"/>
        <v>4320636.2710700501</v>
      </c>
      <c r="U155" s="339">
        <f t="shared" si="165"/>
        <v>4913560.0568695553</v>
      </c>
      <c r="V155" s="339">
        <f t="shared" si="165"/>
        <v>5595606.3186217556</v>
      </c>
      <c r="W155" s="339">
        <f t="shared" si="165"/>
        <v>4372833.6032036729</v>
      </c>
      <c r="X155" s="339">
        <f t="shared" si="165"/>
        <v>3873122.3102566358</v>
      </c>
      <c r="Y155" s="339">
        <f t="shared" si="165"/>
        <v>4693121.1343029663</v>
      </c>
      <c r="Z155" s="339">
        <f t="shared" si="165"/>
        <v>4946799.2963200621</v>
      </c>
      <c r="AA155" s="339">
        <f t="shared" si="165"/>
        <v>5437445.8732493883</v>
      </c>
      <c r="AB155" s="339">
        <f t="shared" si="165"/>
        <v>6586519.438939156</v>
      </c>
      <c r="AC155" s="339">
        <f t="shared" si="165"/>
        <v>8133437.2683325233</v>
      </c>
      <c r="AD155" s="339">
        <f t="shared" si="165"/>
        <v>10320185.749644728</v>
      </c>
      <c r="AE155" s="339">
        <f t="shared" si="165"/>
        <v>11478259.418572361</v>
      </c>
      <c r="AF155" s="339">
        <f t="shared" si="165"/>
        <v>12524149.451829873</v>
      </c>
      <c r="AG155" s="339">
        <f t="shared" si="165"/>
        <v>6334145.3561062617</v>
      </c>
      <c r="AH155" s="339">
        <f t="shared" si="165"/>
        <v>6135616.1430688119</v>
      </c>
      <c r="AI155" s="339">
        <f t="shared" si="165"/>
        <v>4519401.5024010316</v>
      </c>
      <c r="AJ155" s="339">
        <f t="shared" si="165"/>
        <v>4298626.2883400004</v>
      </c>
      <c r="AK155" s="339">
        <f t="shared" ref="AK155:BP155" si="166">AJ163</f>
        <v>5630275.6251778835</v>
      </c>
      <c r="AL155" s="339">
        <f t="shared" si="166"/>
        <v>5872344.6480852487</v>
      </c>
      <c r="AM155" s="339">
        <f t="shared" si="166"/>
        <v>5545750.6741043041</v>
      </c>
      <c r="AN155" s="339">
        <f t="shared" si="166"/>
        <v>6300829.8066012636</v>
      </c>
      <c r="AO155" s="339">
        <f t="shared" si="166"/>
        <v>6939157.1952584609</v>
      </c>
      <c r="AP155" s="339">
        <f t="shared" si="166"/>
        <v>8253338.6790596191</v>
      </c>
      <c r="AQ155" s="339">
        <f t="shared" si="166"/>
        <v>10380222.857262839</v>
      </c>
      <c r="AR155" s="339">
        <f t="shared" si="166"/>
        <v>12925193.42148035</v>
      </c>
      <c r="AS155" s="339">
        <f t="shared" si="166"/>
        <v>6875588.1064006174</v>
      </c>
      <c r="AT155" s="339">
        <f t="shared" si="166"/>
        <v>7776620.2992339451</v>
      </c>
      <c r="AU155" s="339">
        <f t="shared" si="166"/>
        <v>7922160.5513987709</v>
      </c>
      <c r="AV155" s="339">
        <f t="shared" si="166"/>
        <v>8316676.9558560709</v>
      </c>
      <c r="AW155" s="339">
        <f t="shared" si="166"/>
        <v>9317556.2151225023</v>
      </c>
      <c r="AX155" s="339">
        <f t="shared" si="166"/>
        <v>10326840.593032785</v>
      </c>
      <c r="AY155" s="339">
        <f t="shared" si="166"/>
        <v>12198922.913333368</v>
      </c>
      <c r="AZ155" s="339">
        <f t="shared" si="166"/>
        <v>12265263.755202807</v>
      </c>
      <c r="BA155" s="339">
        <f t="shared" si="166"/>
        <v>12804511.035202807</v>
      </c>
      <c r="BB155" s="339">
        <f t="shared" si="166"/>
        <v>14817814.035202807</v>
      </c>
      <c r="BC155" s="339">
        <f t="shared" si="166"/>
        <v>16459660.555202806</v>
      </c>
      <c r="BD155" s="339">
        <f t="shared" si="166"/>
        <v>18484497.405202806</v>
      </c>
      <c r="BE155" s="339">
        <f t="shared" si="166"/>
        <v>6724353.7260972951</v>
      </c>
      <c r="BF155" s="339">
        <f t="shared" si="166"/>
        <v>7620705.5153281586</v>
      </c>
      <c r="BG155" s="339">
        <f t="shared" si="166"/>
        <v>7622985.8228380186</v>
      </c>
      <c r="BH155" s="339">
        <f t="shared" si="166"/>
        <v>7507538.3956721155</v>
      </c>
      <c r="BI155" s="339">
        <f t="shared" si="166"/>
        <v>9132118.3456933908</v>
      </c>
      <c r="BJ155" s="339">
        <f t="shared" si="166"/>
        <v>9729683.4740172625</v>
      </c>
      <c r="BK155" s="339">
        <f t="shared" si="166"/>
        <v>10997300.627890777</v>
      </c>
      <c r="BL155" s="339">
        <f t="shared" si="166"/>
        <v>11496655.73935465</v>
      </c>
      <c r="BM155" s="339">
        <f t="shared" si="166"/>
        <v>9.3546491116285324E-3</v>
      </c>
      <c r="BN155" s="339">
        <f t="shared" si="166"/>
        <v>9.3546491116285324E-3</v>
      </c>
      <c r="BO155" s="339">
        <f t="shared" si="166"/>
        <v>9.3546491116285324E-3</v>
      </c>
      <c r="BP155" s="339">
        <f t="shared" si="166"/>
        <v>9.3546491116285324E-3</v>
      </c>
      <c r="BQ155" s="339">
        <f t="shared" ref="BQ155:CY155" si="167">BP163</f>
        <v>9.3546491116285324E-3</v>
      </c>
      <c r="BR155" s="339">
        <f t="shared" si="167"/>
        <v>9.3546491116285324E-3</v>
      </c>
      <c r="BS155" s="339">
        <f t="shared" si="167"/>
        <v>9.3546491116285324E-3</v>
      </c>
      <c r="BT155" s="339">
        <f t="shared" si="167"/>
        <v>9.3546491116285324E-3</v>
      </c>
      <c r="BU155" s="339">
        <f t="shared" si="167"/>
        <v>9.3546491116285324E-3</v>
      </c>
      <c r="BV155" s="339">
        <f t="shared" si="167"/>
        <v>9.3546491116285324E-3</v>
      </c>
      <c r="BW155" s="339">
        <f t="shared" si="167"/>
        <v>9.3546491116285324E-3</v>
      </c>
      <c r="BX155" s="339">
        <f t="shared" si="167"/>
        <v>-6.453508883714678E-4</v>
      </c>
      <c r="BY155" s="339">
        <f t="shared" si="167"/>
        <v>-6.453508883714678E-4</v>
      </c>
      <c r="BZ155" s="339">
        <f t="shared" si="167"/>
        <v>-6.453508883714678E-4</v>
      </c>
      <c r="CA155" s="339">
        <f t="shared" si="167"/>
        <v>-6.453508883714678E-4</v>
      </c>
      <c r="CB155" s="339">
        <f t="shared" si="167"/>
        <v>-6.453508883714678E-4</v>
      </c>
      <c r="CC155" s="339">
        <f t="shared" si="167"/>
        <v>-6.453508883714678E-4</v>
      </c>
      <c r="CD155" s="339">
        <f t="shared" si="167"/>
        <v>-6.453508883714678E-4</v>
      </c>
      <c r="CE155" s="339">
        <f t="shared" si="167"/>
        <v>-6.453508883714678E-4</v>
      </c>
      <c r="CF155" s="339">
        <f t="shared" si="167"/>
        <v>-6.453508883714678E-4</v>
      </c>
      <c r="CG155" s="339">
        <f t="shared" si="167"/>
        <v>-6.453508883714678E-4</v>
      </c>
      <c r="CH155" s="339">
        <f t="shared" si="167"/>
        <v>-6.453508883714678E-4</v>
      </c>
      <c r="CI155" s="339">
        <f t="shared" si="167"/>
        <v>-6.453508883714678E-4</v>
      </c>
      <c r="CJ155" s="339">
        <f t="shared" si="167"/>
        <v>-6.453508883714678E-4</v>
      </c>
      <c r="CK155" s="339">
        <f t="shared" si="167"/>
        <v>-6.453508883714678E-4</v>
      </c>
      <c r="CL155" s="339">
        <f t="shared" si="167"/>
        <v>-6.453508883714678E-4</v>
      </c>
      <c r="CM155" s="339">
        <f t="shared" si="167"/>
        <v>-6.453508883714678E-4</v>
      </c>
      <c r="CN155" s="339">
        <f t="shared" si="167"/>
        <v>-6.453508883714678E-4</v>
      </c>
      <c r="CO155" s="339">
        <f t="shared" si="167"/>
        <v>-6.453508883714678E-4</v>
      </c>
      <c r="CP155" s="339">
        <f t="shared" si="167"/>
        <v>-6.453508883714678E-4</v>
      </c>
      <c r="CQ155" s="339">
        <f t="shared" si="167"/>
        <v>-6.453508883714678E-4</v>
      </c>
      <c r="CR155" s="339">
        <f t="shared" si="167"/>
        <v>-6.453508883714678E-4</v>
      </c>
      <c r="CS155" s="339">
        <f t="shared" si="167"/>
        <v>-6.453508883714678E-4</v>
      </c>
      <c r="CT155" s="339">
        <f t="shared" si="167"/>
        <v>-6.453508883714678E-4</v>
      </c>
      <c r="CU155" s="339">
        <f t="shared" si="167"/>
        <v>-6.453508883714678E-4</v>
      </c>
      <c r="CV155" s="339">
        <f t="shared" si="167"/>
        <v>-6.453508883714678E-4</v>
      </c>
      <c r="CW155" s="339">
        <f t="shared" si="167"/>
        <v>-6.453508883714678E-4</v>
      </c>
      <c r="CX155" s="339">
        <f t="shared" si="167"/>
        <v>-6.453508883714678E-4</v>
      </c>
      <c r="CY155" s="339">
        <f t="shared" si="167"/>
        <v>-6.453508883714678E-4</v>
      </c>
    </row>
    <row r="156" spans="1:103" x14ac:dyDescent="0.2">
      <c r="A156" s="97"/>
      <c r="B156" s="98" t="s">
        <v>228</v>
      </c>
      <c r="C156" s="98"/>
      <c r="D156" s="342">
        <v>0</v>
      </c>
      <c r="E156" s="342">
        <v>0</v>
      </c>
      <c r="F156" s="342">
        <v>0</v>
      </c>
      <c r="G156" s="342">
        <v>0</v>
      </c>
      <c r="H156" s="342">
        <v>0</v>
      </c>
      <c r="I156" s="342">
        <v>0</v>
      </c>
      <c r="J156" s="342">
        <v>0</v>
      </c>
      <c r="K156" s="342">
        <v>0</v>
      </c>
      <c r="L156" s="342">
        <v>0</v>
      </c>
      <c r="M156" s="342">
        <v>0</v>
      </c>
      <c r="N156" s="342">
        <v>0</v>
      </c>
      <c r="O156" s="342">
        <v>0</v>
      </c>
      <c r="P156" s="342">
        <v>0</v>
      </c>
      <c r="Q156" s="342">
        <v>0</v>
      </c>
      <c r="R156" s="342">
        <v>0</v>
      </c>
      <c r="S156" s="341">
        <v>0</v>
      </c>
      <c r="T156" s="341">
        <v>694836.08989262593</v>
      </c>
      <c r="U156" s="341">
        <v>0</v>
      </c>
      <c r="V156" s="341">
        <v>0</v>
      </c>
      <c r="W156" s="341">
        <v>0</v>
      </c>
      <c r="X156" s="341">
        <v>0</v>
      </c>
      <c r="Y156" s="341">
        <v>0</v>
      </c>
      <c r="Z156" s="341">
        <v>0</v>
      </c>
      <c r="AA156" s="341">
        <v>0</v>
      </c>
      <c r="AB156" s="341">
        <v>0</v>
      </c>
      <c r="AC156" s="341">
        <v>0</v>
      </c>
      <c r="AD156" s="341">
        <v>0</v>
      </c>
      <c r="AE156" s="341">
        <v>0</v>
      </c>
      <c r="AF156" s="341">
        <v>-6128261.23491331</v>
      </c>
      <c r="AG156" s="341">
        <v>0</v>
      </c>
      <c r="AH156" s="341">
        <v>0</v>
      </c>
      <c r="AI156" s="341">
        <v>0</v>
      </c>
      <c r="AJ156" s="341">
        <v>0</v>
      </c>
      <c r="AK156" s="341">
        <v>0</v>
      </c>
      <c r="AL156" s="341">
        <v>0</v>
      </c>
      <c r="AM156" s="341">
        <v>0</v>
      </c>
      <c r="AN156" s="341">
        <v>0</v>
      </c>
      <c r="AO156" s="341">
        <v>0</v>
      </c>
      <c r="AP156" s="341">
        <v>0</v>
      </c>
      <c r="AQ156" s="341">
        <v>0</v>
      </c>
      <c r="AR156" s="341">
        <v>-6300829.8066012599</v>
      </c>
      <c r="AS156" s="341">
        <v>0</v>
      </c>
      <c r="AT156" s="341">
        <v>0</v>
      </c>
      <c r="AU156" s="341">
        <v>0</v>
      </c>
      <c r="AV156" s="341">
        <v>0</v>
      </c>
      <c r="AW156" s="341">
        <v>0</v>
      </c>
      <c r="AX156" s="341">
        <v>0</v>
      </c>
      <c r="AY156" s="341">
        <v>0</v>
      </c>
      <c r="AZ156" s="341">
        <v>0</v>
      </c>
      <c r="BA156" s="341">
        <v>0</v>
      </c>
      <c r="BB156" s="341">
        <v>0</v>
      </c>
      <c r="BC156" s="341">
        <v>0</v>
      </c>
      <c r="BD156" s="341">
        <v>-12265263.76</v>
      </c>
      <c r="BE156" s="341">
        <v>0</v>
      </c>
      <c r="BF156" s="341">
        <v>0</v>
      </c>
      <c r="BG156" s="341">
        <v>0</v>
      </c>
      <c r="BH156" s="341">
        <v>0</v>
      </c>
      <c r="BI156" s="341">
        <v>0</v>
      </c>
      <c r="BJ156" s="341">
        <v>0</v>
      </c>
      <c r="BK156" s="341">
        <v>0</v>
      </c>
      <c r="BL156" s="341">
        <v>0</v>
      </c>
      <c r="BM156" s="341">
        <v>0</v>
      </c>
      <c r="BN156" s="341">
        <v>0</v>
      </c>
      <c r="BO156" s="341">
        <v>0</v>
      </c>
      <c r="BP156" s="341">
        <v>0</v>
      </c>
      <c r="BQ156" s="341">
        <v>0</v>
      </c>
      <c r="BR156" s="341">
        <v>0</v>
      </c>
      <c r="BS156" s="341">
        <v>0</v>
      </c>
      <c r="BT156" s="341">
        <v>0</v>
      </c>
      <c r="BU156" s="341">
        <v>0</v>
      </c>
      <c r="BV156" s="341">
        <v>0</v>
      </c>
      <c r="BW156" s="341">
        <v>0</v>
      </c>
      <c r="BX156" s="341">
        <v>0</v>
      </c>
      <c r="BY156" s="341">
        <v>0</v>
      </c>
      <c r="BZ156" s="341">
        <v>0</v>
      </c>
      <c r="CA156" s="341">
        <v>0</v>
      </c>
      <c r="CB156" s="341">
        <v>0</v>
      </c>
      <c r="CC156" s="341">
        <v>0</v>
      </c>
      <c r="CD156" s="341">
        <v>0</v>
      </c>
      <c r="CE156" s="341">
        <v>0</v>
      </c>
      <c r="CF156" s="341">
        <v>0</v>
      </c>
      <c r="CG156" s="341">
        <v>0</v>
      </c>
      <c r="CH156" s="341">
        <v>0</v>
      </c>
      <c r="CI156" s="341">
        <v>0</v>
      </c>
      <c r="CJ156" s="341">
        <v>0</v>
      </c>
      <c r="CK156" s="341">
        <v>0</v>
      </c>
      <c r="CL156" s="341">
        <v>0</v>
      </c>
      <c r="CM156" s="341">
        <v>0</v>
      </c>
      <c r="CN156" s="341">
        <v>0</v>
      </c>
      <c r="CO156" s="341">
        <v>0</v>
      </c>
      <c r="CP156" s="341">
        <v>0</v>
      </c>
      <c r="CQ156" s="341">
        <v>0</v>
      </c>
      <c r="CR156" s="341">
        <v>0</v>
      </c>
      <c r="CS156" s="341">
        <v>0</v>
      </c>
      <c r="CT156" s="341">
        <v>0</v>
      </c>
      <c r="CU156" s="341">
        <v>0</v>
      </c>
      <c r="CV156" s="341">
        <v>0</v>
      </c>
      <c r="CW156" s="341">
        <v>0</v>
      </c>
      <c r="CX156" s="341"/>
      <c r="CY156" s="341"/>
    </row>
    <row r="157" spans="1:103" x14ac:dyDescent="0.2">
      <c r="A157" s="97"/>
      <c r="B157" s="98" t="s">
        <v>242</v>
      </c>
      <c r="C157" s="98"/>
      <c r="D157" s="342">
        <v>0</v>
      </c>
      <c r="E157" s="342">
        <v>0</v>
      </c>
      <c r="F157" s="342">
        <v>0</v>
      </c>
      <c r="G157" s="342">
        <v>0</v>
      </c>
      <c r="H157" s="342">
        <v>0</v>
      </c>
      <c r="I157" s="342">
        <v>0</v>
      </c>
      <c r="J157" s="342">
        <v>0</v>
      </c>
      <c r="K157" s="342">
        <v>0</v>
      </c>
      <c r="L157" s="342">
        <v>0</v>
      </c>
      <c r="M157" s="342">
        <v>0</v>
      </c>
      <c r="N157" s="342">
        <v>0</v>
      </c>
      <c r="O157" s="342">
        <v>0</v>
      </c>
      <c r="P157" s="342">
        <v>0</v>
      </c>
      <c r="Q157" s="342">
        <v>0</v>
      </c>
      <c r="R157" s="342">
        <v>0</v>
      </c>
      <c r="S157" s="341">
        <v>0</v>
      </c>
      <c r="T157" s="341">
        <v>0</v>
      </c>
      <c r="U157" s="341">
        <v>0</v>
      </c>
      <c r="V157" s="341">
        <v>0</v>
      </c>
      <c r="W157" s="341">
        <v>0</v>
      </c>
      <c r="X157" s="341">
        <v>0</v>
      </c>
      <c r="Y157" s="341">
        <v>0</v>
      </c>
      <c r="Z157" s="341">
        <v>0</v>
      </c>
      <c r="AA157" s="341">
        <v>0</v>
      </c>
      <c r="AB157" s="341">
        <v>0</v>
      </c>
      <c r="AC157" s="341">
        <v>0</v>
      </c>
      <c r="AD157" s="341">
        <v>0</v>
      </c>
      <c r="AE157" s="341">
        <v>0</v>
      </c>
      <c r="AF157" s="341">
        <v>0</v>
      </c>
      <c r="AG157" s="341">
        <v>0</v>
      </c>
      <c r="AH157" s="341">
        <v>0</v>
      </c>
      <c r="AI157" s="341">
        <v>0</v>
      </c>
      <c r="AJ157" s="341">
        <v>0</v>
      </c>
      <c r="AK157" s="341">
        <v>0</v>
      </c>
      <c r="AL157" s="341">
        <v>0</v>
      </c>
      <c r="AM157" s="341">
        <v>0</v>
      </c>
      <c r="AN157" s="341">
        <v>0</v>
      </c>
      <c r="AO157" s="341">
        <v>0</v>
      </c>
      <c r="AP157" s="341">
        <v>0</v>
      </c>
      <c r="AQ157" s="341">
        <v>0</v>
      </c>
      <c r="AR157" s="341">
        <v>0</v>
      </c>
      <c r="AS157" s="341">
        <v>0</v>
      </c>
      <c r="AT157" s="341">
        <v>0</v>
      </c>
      <c r="AU157" s="341">
        <v>0</v>
      </c>
      <c r="AV157" s="341">
        <v>0</v>
      </c>
      <c r="AW157" s="341">
        <v>0</v>
      </c>
      <c r="AX157" s="341">
        <v>0</v>
      </c>
      <c r="AY157" s="341">
        <v>0</v>
      </c>
      <c r="AZ157" s="341">
        <v>0</v>
      </c>
      <c r="BA157" s="341">
        <v>0</v>
      </c>
      <c r="BB157" s="341">
        <v>0</v>
      </c>
      <c r="BC157" s="341">
        <v>0</v>
      </c>
      <c r="BD157" s="341">
        <v>0</v>
      </c>
      <c r="BE157" s="341">
        <v>0</v>
      </c>
      <c r="BF157" s="341">
        <v>0</v>
      </c>
      <c r="BG157" s="341">
        <v>0</v>
      </c>
      <c r="BH157" s="341">
        <v>0</v>
      </c>
      <c r="BI157" s="341">
        <v>0</v>
      </c>
      <c r="BJ157" s="341">
        <v>0</v>
      </c>
      <c r="BK157" s="341">
        <v>0</v>
      </c>
      <c r="BL157" s="341">
        <v>-11496655.73</v>
      </c>
      <c r="BM157" s="341">
        <v>0</v>
      </c>
      <c r="BN157" s="341">
        <v>0</v>
      </c>
      <c r="BO157" s="341">
        <v>0</v>
      </c>
      <c r="BP157" s="341">
        <v>0</v>
      </c>
      <c r="BQ157" s="341">
        <v>0</v>
      </c>
      <c r="BR157" s="341">
        <v>0</v>
      </c>
      <c r="BS157" s="341">
        <v>0</v>
      </c>
      <c r="BT157" s="341">
        <v>0</v>
      </c>
      <c r="BU157" s="341">
        <v>0</v>
      </c>
      <c r="BV157" s="341">
        <v>0</v>
      </c>
      <c r="BW157" s="341">
        <v>0</v>
      </c>
      <c r="BX157" s="341">
        <v>0</v>
      </c>
      <c r="BY157" s="341">
        <v>0</v>
      </c>
      <c r="BZ157" s="341">
        <v>0</v>
      </c>
      <c r="CA157" s="341">
        <v>0</v>
      </c>
      <c r="CB157" s="341">
        <v>0</v>
      </c>
      <c r="CC157" s="341">
        <v>0</v>
      </c>
      <c r="CD157" s="341">
        <v>0</v>
      </c>
      <c r="CE157" s="341">
        <v>0</v>
      </c>
      <c r="CF157" s="341">
        <v>0</v>
      </c>
      <c r="CG157" s="341">
        <v>0</v>
      </c>
      <c r="CH157" s="341">
        <v>0</v>
      </c>
      <c r="CI157" s="341">
        <v>0</v>
      </c>
      <c r="CJ157" s="341">
        <v>0</v>
      </c>
      <c r="CK157" s="341">
        <v>0</v>
      </c>
      <c r="CL157" s="341">
        <v>0</v>
      </c>
      <c r="CM157" s="341">
        <v>0</v>
      </c>
      <c r="CN157" s="341">
        <v>0</v>
      </c>
      <c r="CO157" s="341">
        <v>0</v>
      </c>
      <c r="CP157" s="341">
        <v>0</v>
      </c>
      <c r="CQ157" s="341">
        <v>0</v>
      </c>
      <c r="CR157" s="341">
        <v>0</v>
      </c>
      <c r="CS157" s="341">
        <v>0</v>
      </c>
      <c r="CT157" s="341">
        <v>0</v>
      </c>
      <c r="CU157" s="341">
        <v>0</v>
      </c>
      <c r="CV157" s="341">
        <v>0</v>
      </c>
      <c r="CW157" s="341">
        <v>0</v>
      </c>
      <c r="CX157" s="341"/>
      <c r="CY157" s="341"/>
    </row>
    <row r="158" spans="1:103" x14ac:dyDescent="0.2">
      <c r="A158" s="97"/>
      <c r="B158" s="98" t="s">
        <v>320</v>
      </c>
      <c r="C158" s="98"/>
      <c r="D158" s="342">
        <v>0</v>
      </c>
      <c r="E158" s="342">
        <v>0</v>
      </c>
      <c r="F158" s="342">
        <v>0</v>
      </c>
      <c r="G158" s="342">
        <v>0</v>
      </c>
      <c r="H158" s="342">
        <v>0</v>
      </c>
      <c r="I158" s="342">
        <v>0</v>
      </c>
      <c r="J158" s="342">
        <v>0</v>
      </c>
      <c r="K158" s="342">
        <v>0</v>
      </c>
      <c r="L158" s="342">
        <v>0</v>
      </c>
      <c r="M158" s="342">
        <v>0</v>
      </c>
      <c r="N158" s="342">
        <v>0</v>
      </c>
      <c r="O158" s="342">
        <v>0</v>
      </c>
      <c r="P158" s="342">
        <v>0</v>
      </c>
      <c r="Q158" s="342">
        <v>0</v>
      </c>
      <c r="R158" s="342">
        <v>0</v>
      </c>
      <c r="S158" s="341">
        <v>0</v>
      </c>
      <c r="T158" s="341">
        <v>0</v>
      </c>
      <c r="U158" s="341">
        <v>0</v>
      </c>
      <c r="V158" s="341">
        <v>0</v>
      </c>
      <c r="W158" s="341">
        <v>0</v>
      </c>
      <c r="X158" s="341">
        <v>0</v>
      </c>
      <c r="Y158" s="341">
        <v>0</v>
      </c>
      <c r="Z158" s="341">
        <v>0</v>
      </c>
      <c r="AA158" s="341">
        <v>0</v>
      </c>
      <c r="AB158" s="341">
        <v>0</v>
      </c>
      <c r="AC158" s="341">
        <v>0</v>
      </c>
      <c r="AD158" s="341">
        <v>-630168.19949459517</v>
      </c>
      <c r="AE158" s="341">
        <v>-55620.966916934238</v>
      </c>
      <c r="AF158" s="341">
        <v>5540.2726916970423</v>
      </c>
      <c r="AG158" s="341">
        <v>-3368.2754976048309</v>
      </c>
      <c r="AH158" s="341">
        <v>-1176.81214235886</v>
      </c>
      <c r="AI158" s="341">
        <v>0</v>
      </c>
      <c r="AJ158" s="341">
        <v>0</v>
      </c>
      <c r="AK158" s="341">
        <v>0</v>
      </c>
      <c r="AL158" s="341">
        <v>0</v>
      </c>
      <c r="AM158" s="341">
        <v>0</v>
      </c>
      <c r="AN158" s="341">
        <v>0</v>
      </c>
      <c r="AO158" s="341">
        <v>0</v>
      </c>
      <c r="AP158" s="341">
        <v>0</v>
      </c>
      <c r="AQ158" s="341">
        <v>0</v>
      </c>
      <c r="AR158" s="341">
        <v>0</v>
      </c>
      <c r="AS158" s="341">
        <v>0</v>
      </c>
      <c r="AT158" s="341">
        <v>0</v>
      </c>
      <c r="AU158" s="341">
        <v>0</v>
      </c>
      <c r="AV158" s="341">
        <v>0</v>
      </c>
      <c r="AW158" s="341">
        <v>0</v>
      </c>
      <c r="AX158" s="341">
        <v>0</v>
      </c>
      <c r="AY158" s="341">
        <v>0</v>
      </c>
      <c r="AZ158" s="341">
        <v>0</v>
      </c>
      <c r="BA158" s="341">
        <v>0</v>
      </c>
      <c r="BB158" s="341">
        <v>0</v>
      </c>
      <c r="BC158" s="341">
        <v>0</v>
      </c>
      <c r="BD158" s="341">
        <v>0</v>
      </c>
      <c r="BE158" s="341">
        <v>0</v>
      </c>
      <c r="BF158" s="341">
        <v>0</v>
      </c>
      <c r="BG158" s="341">
        <v>0</v>
      </c>
      <c r="BH158" s="341">
        <v>0</v>
      </c>
      <c r="BI158" s="341">
        <v>0</v>
      </c>
      <c r="BJ158" s="341">
        <v>0</v>
      </c>
      <c r="BK158" s="341">
        <v>0</v>
      </c>
      <c r="BL158" s="341">
        <v>0</v>
      </c>
      <c r="BM158" s="341">
        <v>0</v>
      </c>
      <c r="BN158" s="341">
        <v>0</v>
      </c>
      <c r="BO158" s="341">
        <v>0</v>
      </c>
      <c r="BP158" s="341">
        <v>0</v>
      </c>
      <c r="BQ158" s="341">
        <v>0</v>
      </c>
      <c r="BR158" s="341">
        <v>0</v>
      </c>
      <c r="BS158" s="341">
        <v>0</v>
      </c>
      <c r="BT158" s="341">
        <v>0</v>
      </c>
      <c r="BU158" s="341">
        <v>0</v>
      </c>
      <c r="BV158" s="341">
        <v>0</v>
      </c>
      <c r="BW158" s="341">
        <v>0</v>
      </c>
      <c r="BX158" s="341">
        <v>0</v>
      </c>
      <c r="BY158" s="341">
        <v>0</v>
      </c>
      <c r="BZ158" s="341">
        <v>0</v>
      </c>
      <c r="CA158" s="341">
        <v>0</v>
      </c>
      <c r="CB158" s="341">
        <v>0</v>
      </c>
      <c r="CC158" s="341">
        <v>0</v>
      </c>
      <c r="CD158" s="341">
        <v>0</v>
      </c>
      <c r="CE158" s="341">
        <v>0</v>
      </c>
      <c r="CF158" s="341">
        <v>0</v>
      </c>
      <c r="CG158" s="341">
        <v>0</v>
      </c>
      <c r="CH158" s="341">
        <v>0</v>
      </c>
      <c r="CI158" s="341">
        <v>0</v>
      </c>
      <c r="CJ158" s="341">
        <v>0</v>
      </c>
      <c r="CK158" s="341">
        <v>0</v>
      </c>
      <c r="CL158" s="341">
        <v>0</v>
      </c>
      <c r="CM158" s="341">
        <v>0</v>
      </c>
      <c r="CN158" s="341">
        <v>0</v>
      </c>
      <c r="CO158" s="341">
        <v>0</v>
      </c>
      <c r="CP158" s="341">
        <v>0</v>
      </c>
      <c r="CQ158" s="341">
        <v>0</v>
      </c>
      <c r="CR158" s="341">
        <v>0</v>
      </c>
      <c r="CS158" s="341">
        <v>0</v>
      </c>
      <c r="CT158" s="341">
        <v>0</v>
      </c>
      <c r="CU158" s="341">
        <v>0</v>
      </c>
      <c r="CV158" s="341">
        <v>0</v>
      </c>
      <c r="CW158" s="341">
        <v>0</v>
      </c>
      <c r="CX158" s="341"/>
      <c r="CY158" s="341"/>
    </row>
    <row r="159" spans="1:103" x14ac:dyDescent="0.2">
      <c r="A159" s="97"/>
      <c r="B159" s="98" t="s">
        <v>321</v>
      </c>
      <c r="C159" s="98"/>
      <c r="D159" s="342">
        <v>0</v>
      </c>
      <c r="E159" s="342">
        <v>0</v>
      </c>
      <c r="F159" s="342">
        <v>0</v>
      </c>
      <c r="G159" s="342">
        <v>0</v>
      </c>
      <c r="H159" s="342">
        <v>0</v>
      </c>
      <c r="I159" s="342">
        <v>0</v>
      </c>
      <c r="J159" s="342">
        <v>0</v>
      </c>
      <c r="K159" s="342">
        <v>0</v>
      </c>
      <c r="L159" s="342">
        <v>0</v>
      </c>
      <c r="M159" s="342">
        <v>0</v>
      </c>
      <c r="N159" s="342">
        <v>0</v>
      </c>
      <c r="O159" s="342">
        <v>0</v>
      </c>
      <c r="P159" s="342">
        <v>291866.67905458499</v>
      </c>
      <c r="Q159" s="342">
        <v>0</v>
      </c>
      <c r="R159" s="342">
        <v>0</v>
      </c>
      <c r="S159" s="341">
        <v>0</v>
      </c>
      <c r="T159" s="341">
        <v>0</v>
      </c>
      <c r="U159" s="341">
        <v>0</v>
      </c>
      <c r="V159" s="341">
        <v>0</v>
      </c>
      <c r="W159" s="341">
        <v>0</v>
      </c>
      <c r="X159" s="341">
        <v>0</v>
      </c>
      <c r="Y159" s="341">
        <v>0</v>
      </c>
      <c r="Z159" s="341">
        <v>0</v>
      </c>
      <c r="AA159" s="341">
        <v>0</v>
      </c>
      <c r="AB159" s="341">
        <v>0</v>
      </c>
      <c r="AC159" s="341">
        <v>0</v>
      </c>
      <c r="AD159" s="341">
        <v>0</v>
      </c>
      <c r="AE159" s="341">
        <v>0</v>
      </c>
      <c r="AF159" s="341">
        <v>0</v>
      </c>
      <c r="AG159" s="341">
        <v>0</v>
      </c>
      <c r="AH159" s="341">
        <v>0</v>
      </c>
      <c r="AI159" s="341">
        <v>0</v>
      </c>
      <c r="AJ159" s="341">
        <v>0</v>
      </c>
      <c r="AK159" s="341">
        <v>0</v>
      </c>
      <c r="AL159" s="341">
        <v>0</v>
      </c>
      <c r="AM159" s="341">
        <v>0</v>
      </c>
      <c r="AN159" s="341">
        <v>0</v>
      </c>
      <c r="AO159" s="341">
        <v>0</v>
      </c>
      <c r="AP159" s="341">
        <v>0</v>
      </c>
      <c r="AQ159" s="341">
        <v>0</v>
      </c>
      <c r="AR159" s="341">
        <v>0</v>
      </c>
      <c r="AS159" s="341">
        <v>0</v>
      </c>
      <c r="AT159" s="341">
        <v>0</v>
      </c>
      <c r="AU159" s="341">
        <v>0</v>
      </c>
      <c r="AV159" s="341">
        <v>0</v>
      </c>
      <c r="AW159" s="341">
        <v>0</v>
      </c>
      <c r="AX159" s="341">
        <v>0</v>
      </c>
      <c r="AY159" s="341">
        <v>0</v>
      </c>
      <c r="AZ159" s="341">
        <v>0</v>
      </c>
      <c r="BA159" s="341">
        <v>0</v>
      </c>
      <c r="BB159" s="341">
        <v>0</v>
      </c>
      <c r="BC159" s="341">
        <v>0</v>
      </c>
      <c r="BD159" s="341">
        <v>0</v>
      </c>
      <c r="BE159" s="341">
        <v>0</v>
      </c>
      <c r="BF159" s="341">
        <v>0</v>
      </c>
      <c r="BG159" s="341">
        <v>0</v>
      </c>
      <c r="BH159" s="341">
        <v>0</v>
      </c>
      <c r="BI159" s="341">
        <v>0</v>
      </c>
      <c r="BJ159" s="341">
        <v>0</v>
      </c>
      <c r="BK159" s="341">
        <v>0</v>
      </c>
      <c r="BL159" s="341">
        <v>0</v>
      </c>
      <c r="BM159" s="341">
        <v>0</v>
      </c>
      <c r="BN159" s="341">
        <v>0</v>
      </c>
      <c r="BO159" s="341">
        <v>0</v>
      </c>
      <c r="BP159" s="341">
        <v>0</v>
      </c>
      <c r="BQ159" s="341">
        <v>0</v>
      </c>
      <c r="BR159" s="341">
        <v>0</v>
      </c>
      <c r="BS159" s="341">
        <v>0</v>
      </c>
      <c r="BT159" s="341">
        <v>0</v>
      </c>
      <c r="BU159" s="341">
        <v>0</v>
      </c>
      <c r="BV159" s="341">
        <v>0</v>
      </c>
      <c r="BW159" s="341">
        <v>0</v>
      </c>
      <c r="BX159" s="341">
        <v>0</v>
      </c>
      <c r="BY159" s="341">
        <v>0</v>
      </c>
      <c r="BZ159" s="341">
        <v>0</v>
      </c>
      <c r="CA159" s="341">
        <v>0</v>
      </c>
      <c r="CB159" s="341">
        <v>0</v>
      </c>
      <c r="CC159" s="341">
        <v>0</v>
      </c>
      <c r="CD159" s="341">
        <v>0</v>
      </c>
      <c r="CE159" s="341">
        <v>0</v>
      </c>
      <c r="CF159" s="341">
        <v>0</v>
      </c>
      <c r="CG159" s="341">
        <v>0</v>
      </c>
      <c r="CH159" s="341">
        <v>0</v>
      </c>
      <c r="CI159" s="341">
        <v>0</v>
      </c>
      <c r="CJ159" s="341">
        <v>0</v>
      </c>
      <c r="CK159" s="341">
        <v>0</v>
      </c>
      <c r="CL159" s="341">
        <v>0</v>
      </c>
      <c r="CM159" s="341">
        <v>0</v>
      </c>
      <c r="CN159" s="341">
        <v>0</v>
      </c>
      <c r="CO159" s="341">
        <v>0</v>
      </c>
      <c r="CP159" s="341">
        <v>0</v>
      </c>
      <c r="CQ159" s="341">
        <v>0</v>
      </c>
      <c r="CR159" s="341">
        <v>0</v>
      </c>
      <c r="CS159" s="341">
        <v>0</v>
      </c>
      <c r="CT159" s="341">
        <v>0</v>
      </c>
      <c r="CU159" s="341">
        <v>0</v>
      </c>
      <c r="CV159" s="341">
        <v>0</v>
      </c>
      <c r="CW159" s="341">
        <v>0</v>
      </c>
      <c r="CX159" s="341"/>
      <c r="CY159" s="341"/>
    </row>
    <row r="160" spans="1:103" x14ac:dyDescent="0.2">
      <c r="A160" s="97"/>
      <c r="B160" s="91" t="s">
        <v>347</v>
      </c>
      <c r="C160" s="98"/>
      <c r="D160" s="342">
        <v>0</v>
      </c>
      <c r="E160" s="342">
        <v>0</v>
      </c>
      <c r="F160" s="342">
        <v>0</v>
      </c>
      <c r="G160" s="342">
        <v>0</v>
      </c>
      <c r="H160" s="342">
        <v>0</v>
      </c>
      <c r="I160" s="342">
        <v>0</v>
      </c>
      <c r="J160" s="342">
        <v>0</v>
      </c>
      <c r="K160" s="342">
        <v>0</v>
      </c>
      <c r="L160" s="342">
        <v>0</v>
      </c>
      <c r="M160" s="342">
        <v>0</v>
      </c>
      <c r="N160" s="342">
        <v>0</v>
      </c>
      <c r="O160" s="342">
        <v>0</v>
      </c>
      <c r="P160" s="342">
        <v>0</v>
      </c>
      <c r="Q160" s="342">
        <v>0</v>
      </c>
      <c r="R160" s="342">
        <v>0</v>
      </c>
      <c r="S160" s="341">
        <v>0</v>
      </c>
      <c r="T160" s="341">
        <v>0</v>
      </c>
      <c r="U160" s="341">
        <v>0</v>
      </c>
      <c r="V160" s="341">
        <v>0</v>
      </c>
      <c r="W160" s="341">
        <v>0</v>
      </c>
      <c r="X160" s="341">
        <v>0</v>
      </c>
      <c r="Y160" s="341">
        <v>0</v>
      </c>
      <c r="Z160" s="341">
        <v>0</v>
      </c>
      <c r="AA160" s="341">
        <v>0</v>
      </c>
      <c r="AB160" s="341">
        <v>0</v>
      </c>
      <c r="AC160" s="341">
        <v>0</v>
      </c>
      <c r="AD160" s="341">
        <v>0</v>
      </c>
      <c r="AE160" s="341">
        <v>0</v>
      </c>
      <c r="AF160" s="341">
        <v>0</v>
      </c>
      <c r="AG160" s="341">
        <v>0</v>
      </c>
      <c r="AH160" s="341">
        <v>0</v>
      </c>
      <c r="AI160" s="341">
        <v>0</v>
      </c>
      <c r="AJ160" s="341">
        <v>0</v>
      </c>
      <c r="AK160" s="341">
        <v>0</v>
      </c>
      <c r="AL160" s="341">
        <v>0</v>
      </c>
      <c r="AM160" s="341">
        <v>0</v>
      </c>
      <c r="AN160" s="341">
        <v>0</v>
      </c>
      <c r="AO160" s="341">
        <v>0</v>
      </c>
      <c r="AP160" s="341">
        <v>0</v>
      </c>
      <c r="AQ160" s="341">
        <v>0</v>
      </c>
      <c r="AR160" s="341">
        <v>0</v>
      </c>
      <c r="AS160" s="341">
        <v>0</v>
      </c>
      <c r="AT160" s="341">
        <v>0</v>
      </c>
      <c r="AU160" s="341">
        <v>0</v>
      </c>
      <c r="AV160" s="341">
        <v>0</v>
      </c>
      <c r="AW160" s="341">
        <v>0</v>
      </c>
      <c r="AX160" s="341">
        <v>0</v>
      </c>
      <c r="AY160" s="341">
        <v>0</v>
      </c>
      <c r="AZ160" s="341">
        <v>0</v>
      </c>
      <c r="BA160" s="341">
        <v>0</v>
      </c>
      <c r="BB160" s="341">
        <v>0</v>
      </c>
      <c r="BC160" s="341">
        <v>0</v>
      </c>
      <c r="BD160" s="341">
        <v>0</v>
      </c>
      <c r="BE160" s="341">
        <v>0</v>
      </c>
      <c r="BF160" s="341">
        <v>0</v>
      </c>
      <c r="BG160" s="341">
        <v>0</v>
      </c>
      <c r="BH160" s="341">
        <v>0</v>
      </c>
      <c r="BI160" s="341">
        <v>0</v>
      </c>
      <c r="BJ160" s="341">
        <v>0</v>
      </c>
      <c r="BK160" s="341">
        <v>0</v>
      </c>
      <c r="BL160" s="341">
        <v>0</v>
      </c>
      <c r="BM160" s="341">
        <v>0</v>
      </c>
      <c r="BN160" s="341">
        <v>0</v>
      </c>
      <c r="BO160" s="341">
        <v>0</v>
      </c>
      <c r="BP160" s="341">
        <v>0</v>
      </c>
      <c r="BQ160" s="341">
        <v>0</v>
      </c>
      <c r="BR160" s="341">
        <v>0</v>
      </c>
      <c r="BS160" s="341">
        <v>0</v>
      </c>
      <c r="BT160" s="341">
        <v>0</v>
      </c>
      <c r="BU160" s="341">
        <v>0</v>
      </c>
      <c r="BV160" s="341">
        <v>0</v>
      </c>
      <c r="BW160" s="341">
        <v>-0.01</v>
      </c>
      <c r="BX160" s="341">
        <v>0</v>
      </c>
      <c r="BY160" s="341">
        <v>0</v>
      </c>
      <c r="BZ160" s="341">
        <v>0</v>
      </c>
      <c r="CA160" s="341">
        <v>0</v>
      </c>
      <c r="CB160" s="341">
        <v>0</v>
      </c>
      <c r="CC160" s="341">
        <v>0</v>
      </c>
      <c r="CD160" s="341">
        <v>0</v>
      </c>
      <c r="CE160" s="341">
        <v>0</v>
      </c>
      <c r="CF160" s="341">
        <v>0</v>
      </c>
      <c r="CG160" s="341">
        <v>0</v>
      </c>
      <c r="CH160" s="341">
        <v>0</v>
      </c>
      <c r="CI160" s="341">
        <v>0</v>
      </c>
      <c r="CJ160" s="341">
        <v>0</v>
      </c>
      <c r="CK160" s="341">
        <v>0</v>
      </c>
      <c r="CL160" s="341">
        <v>0</v>
      </c>
      <c r="CM160" s="341">
        <v>0</v>
      </c>
      <c r="CN160" s="341">
        <v>0</v>
      </c>
      <c r="CO160" s="341">
        <v>0</v>
      </c>
      <c r="CP160" s="341">
        <v>0</v>
      </c>
      <c r="CQ160" s="341">
        <v>0</v>
      </c>
      <c r="CR160" s="341">
        <v>0</v>
      </c>
      <c r="CS160" s="341">
        <v>0</v>
      </c>
      <c r="CT160" s="341">
        <v>0</v>
      </c>
      <c r="CU160" s="341">
        <v>0</v>
      </c>
      <c r="CV160" s="341">
        <v>0</v>
      </c>
      <c r="CW160" s="341">
        <v>0</v>
      </c>
      <c r="CX160" s="341"/>
      <c r="CY160" s="341"/>
    </row>
    <row r="161" spans="1:103" x14ac:dyDescent="0.2">
      <c r="A161" s="338"/>
      <c r="B161" s="98" t="s">
        <v>240</v>
      </c>
      <c r="D161" s="342">
        <v>0</v>
      </c>
      <c r="E161" s="342">
        <v>0</v>
      </c>
      <c r="F161" s="342">
        <v>0</v>
      </c>
      <c r="G161" s="342">
        <v>0</v>
      </c>
      <c r="H161" s="342">
        <v>0</v>
      </c>
      <c r="I161" s="342">
        <v>0</v>
      </c>
      <c r="J161" s="342">
        <v>-798798.78402760613</v>
      </c>
      <c r="K161" s="342">
        <v>-691552.32680461777</v>
      </c>
      <c r="L161" s="342">
        <v>148490.92257115373</v>
      </c>
      <c r="M161" s="342">
        <v>-785101.81687253492</v>
      </c>
      <c r="N161" s="342">
        <v>1252815.0986873836</v>
      </c>
      <c r="O161" s="342">
        <v>-112555.86250098934</v>
      </c>
      <c r="P161" s="342">
        <v>604599.63674216485</v>
      </c>
      <c r="Q161" s="342">
        <v>1300880.1203179986</v>
      </c>
      <c r="R161" s="342">
        <v>1723235.5449499171</v>
      </c>
      <c r="S161" s="341">
        <v>1386757.0589525946</v>
      </c>
      <c r="T161" s="341">
        <v>-101912.30409312039</v>
      </c>
      <c r="U161" s="341">
        <v>682046.26175220043</v>
      </c>
      <c r="V161" s="341">
        <v>-1222772.7154180822</v>
      </c>
      <c r="W161" s="341">
        <v>-499711.2929470372</v>
      </c>
      <c r="X161" s="341">
        <v>819998.82404633053</v>
      </c>
      <c r="Y161" s="341">
        <v>253678.16201709586</v>
      </c>
      <c r="Z161" s="341">
        <v>490646.57692932588</v>
      </c>
      <c r="AA161" s="341">
        <v>1149073.5656897682</v>
      </c>
      <c r="AB161" s="341">
        <v>1546917.8293933673</v>
      </c>
      <c r="AC161" s="341">
        <v>2186748.4813122046</v>
      </c>
      <c r="AD161" s="341">
        <v>1788241.8684222274</v>
      </c>
      <c r="AE161" s="341">
        <v>1101511.0001744463</v>
      </c>
      <c r="AF161" s="341">
        <v>-67283.133501998513</v>
      </c>
      <c r="AG161" s="341">
        <v>-195160.93753984492</v>
      </c>
      <c r="AH161" s="341">
        <v>-1615037.8285254212</v>
      </c>
      <c r="AI161" s="341">
        <v>-220775.21406103103</v>
      </c>
      <c r="AJ161" s="341">
        <v>1331649.3368378831</v>
      </c>
      <c r="AK161" s="341">
        <v>242069.0229073652</v>
      </c>
      <c r="AL161" s="341">
        <v>-326593.97398094443</v>
      </c>
      <c r="AM161" s="341">
        <v>755079.13249695953</v>
      </c>
      <c r="AN161" s="341">
        <v>638327.38865719724</v>
      </c>
      <c r="AO161" s="341">
        <v>1314181.4838011581</v>
      </c>
      <c r="AP161" s="341">
        <v>2126884.1782032195</v>
      </c>
      <c r="AQ161" s="341">
        <v>2544970.5642175111</v>
      </c>
      <c r="AR161" s="341">
        <v>251224.49152152697</v>
      </c>
      <c r="AS161" s="341">
        <v>901032.19283332792</v>
      </c>
      <c r="AT161" s="341">
        <v>145540.25216482571</v>
      </c>
      <c r="AU161" s="341">
        <v>394516.40445730032</v>
      </c>
      <c r="AV161" s="341">
        <v>1000879.2592664306</v>
      </c>
      <c r="AW161" s="341">
        <v>1009284.3779102825</v>
      </c>
      <c r="AX161" s="341">
        <v>1872082.3203005823</v>
      </c>
      <c r="AY161" s="341">
        <v>66340.841869439944</v>
      </c>
      <c r="AZ161" s="341">
        <v>539247.28</v>
      </c>
      <c r="BA161" s="341">
        <v>2013303</v>
      </c>
      <c r="BB161" s="341">
        <v>1641846.52</v>
      </c>
      <c r="BC161" s="341">
        <v>2024836.85</v>
      </c>
      <c r="BD161" s="341">
        <v>505120.08089448826</v>
      </c>
      <c r="BE161" s="341">
        <v>896351.78923086356</v>
      </c>
      <c r="BF161" s="341">
        <v>2280.3075098601148</v>
      </c>
      <c r="BG161" s="341">
        <v>-115447.42716590277</v>
      </c>
      <c r="BH161" s="341">
        <v>1624579.9500212753</v>
      </c>
      <c r="BI161" s="341">
        <v>597565.12832387106</v>
      </c>
      <c r="BJ161" s="341">
        <v>1267617.1538735139</v>
      </c>
      <c r="BK161" s="341">
        <v>499355.11146387219</v>
      </c>
      <c r="BL161" s="341">
        <v>0</v>
      </c>
      <c r="BM161" s="341">
        <v>0</v>
      </c>
      <c r="BN161" s="341">
        <v>0</v>
      </c>
      <c r="BO161" s="341">
        <v>0</v>
      </c>
      <c r="BP161" s="341">
        <v>0</v>
      </c>
      <c r="BQ161" s="341">
        <v>0</v>
      </c>
      <c r="BR161" s="341">
        <v>0</v>
      </c>
      <c r="BS161" s="341">
        <v>0</v>
      </c>
      <c r="BT161" s="341">
        <v>0</v>
      </c>
      <c r="BU161" s="341">
        <v>0</v>
      </c>
      <c r="BV161" s="341">
        <v>0</v>
      </c>
      <c r="BW161" s="341">
        <v>0</v>
      </c>
      <c r="BX161" s="341">
        <v>0</v>
      </c>
      <c r="BY161" s="341">
        <v>0</v>
      </c>
      <c r="BZ161" s="341">
        <v>0</v>
      </c>
      <c r="CA161" s="341">
        <v>0</v>
      </c>
      <c r="CB161" s="341">
        <v>0</v>
      </c>
      <c r="CC161" s="341">
        <v>0</v>
      </c>
      <c r="CD161" s="341">
        <v>0</v>
      </c>
      <c r="CE161" s="341">
        <v>0</v>
      </c>
      <c r="CF161" s="341">
        <v>0</v>
      </c>
      <c r="CG161" s="341">
        <v>0</v>
      </c>
      <c r="CH161" s="341">
        <v>0</v>
      </c>
      <c r="CI161" s="341">
        <v>0</v>
      </c>
      <c r="CJ161" s="341">
        <v>0</v>
      </c>
      <c r="CK161" s="341">
        <v>0</v>
      </c>
      <c r="CL161" s="341">
        <v>0</v>
      </c>
      <c r="CM161" s="341">
        <v>0</v>
      </c>
      <c r="CN161" s="341">
        <v>0</v>
      </c>
      <c r="CO161" s="341">
        <v>0</v>
      </c>
      <c r="CP161" s="341">
        <v>0</v>
      </c>
      <c r="CQ161" s="341">
        <v>0</v>
      </c>
      <c r="CR161" s="341">
        <v>0</v>
      </c>
      <c r="CS161" s="341">
        <v>0</v>
      </c>
      <c r="CT161" s="341">
        <v>0</v>
      </c>
      <c r="CU161" s="341">
        <v>0</v>
      </c>
      <c r="CV161" s="341">
        <v>0</v>
      </c>
      <c r="CW161" s="341">
        <v>0</v>
      </c>
      <c r="CX161" s="341"/>
      <c r="CY161" s="341"/>
    </row>
    <row r="162" spans="1:103" x14ac:dyDescent="0.2">
      <c r="B162" s="337" t="s">
        <v>230</v>
      </c>
      <c r="D162" s="93">
        <f t="shared" ref="D162:AI162" si="168">SUM(D156:D161)</f>
        <v>0</v>
      </c>
      <c r="E162" s="93">
        <f t="shared" si="168"/>
        <v>0</v>
      </c>
      <c r="F162" s="93">
        <f t="shared" si="168"/>
        <v>0</v>
      </c>
      <c r="G162" s="93">
        <f t="shared" si="168"/>
        <v>0</v>
      </c>
      <c r="H162" s="93">
        <f t="shared" si="168"/>
        <v>0</v>
      </c>
      <c r="I162" s="93">
        <f t="shared" si="168"/>
        <v>0</v>
      </c>
      <c r="J162" s="93">
        <f t="shared" si="168"/>
        <v>-798798.78402760613</v>
      </c>
      <c r="K162" s="93">
        <f t="shared" si="168"/>
        <v>-691552.32680461777</v>
      </c>
      <c r="L162" s="93">
        <f t="shared" si="168"/>
        <v>148490.92257115373</v>
      </c>
      <c r="M162" s="93">
        <f t="shared" si="168"/>
        <v>-785101.81687253492</v>
      </c>
      <c r="N162" s="93">
        <f t="shared" si="168"/>
        <v>1252815.0986873836</v>
      </c>
      <c r="O162" s="93">
        <f t="shared" si="168"/>
        <v>-112555.86250098934</v>
      </c>
      <c r="P162" s="93">
        <f t="shared" si="168"/>
        <v>896466.3157967499</v>
      </c>
      <c r="Q162" s="93">
        <f t="shared" si="168"/>
        <v>1300880.1203179986</v>
      </c>
      <c r="R162" s="93">
        <f t="shared" si="168"/>
        <v>1723235.5449499171</v>
      </c>
      <c r="S162" s="93">
        <f t="shared" si="168"/>
        <v>1386757.0589525946</v>
      </c>
      <c r="T162" s="93">
        <f t="shared" si="168"/>
        <v>592923.78579950554</v>
      </c>
      <c r="U162" s="93">
        <f t="shared" si="168"/>
        <v>682046.26175220043</v>
      </c>
      <c r="V162" s="93">
        <f t="shared" si="168"/>
        <v>-1222772.7154180822</v>
      </c>
      <c r="W162" s="93">
        <f t="shared" si="168"/>
        <v>-499711.2929470372</v>
      </c>
      <c r="X162" s="93">
        <f t="shared" si="168"/>
        <v>819998.82404633053</v>
      </c>
      <c r="Y162" s="93">
        <f t="shared" si="168"/>
        <v>253678.16201709586</v>
      </c>
      <c r="Z162" s="93">
        <f t="shared" si="168"/>
        <v>490646.57692932588</v>
      </c>
      <c r="AA162" s="93">
        <f t="shared" si="168"/>
        <v>1149073.5656897682</v>
      </c>
      <c r="AB162" s="93">
        <f t="shared" si="168"/>
        <v>1546917.8293933673</v>
      </c>
      <c r="AC162" s="93">
        <f t="shared" si="168"/>
        <v>2186748.4813122046</v>
      </c>
      <c r="AD162" s="93">
        <f t="shared" si="168"/>
        <v>1158073.6689276323</v>
      </c>
      <c r="AE162" s="93">
        <f t="shared" si="168"/>
        <v>1045890.033257512</v>
      </c>
      <c r="AF162" s="93">
        <f t="shared" si="168"/>
        <v>-6190004.0957236113</v>
      </c>
      <c r="AG162" s="93">
        <f t="shared" si="168"/>
        <v>-198529.21303744975</v>
      </c>
      <c r="AH162" s="93">
        <f t="shared" si="168"/>
        <v>-1616214.6406677801</v>
      </c>
      <c r="AI162" s="93">
        <f t="shared" si="168"/>
        <v>-220775.21406103103</v>
      </c>
      <c r="AJ162" s="93">
        <f t="shared" ref="AJ162:BO162" si="169">SUM(AJ156:AJ161)</f>
        <v>1331649.3368378831</v>
      </c>
      <c r="AK162" s="93">
        <f t="shared" si="169"/>
        <v>242069.0229073652</v>
      </c>
      <c r="AL162" s="93">
        <f t="shared" si="169"/>
        <v>-326593.97398094443</v>
      </c>
      <c r="AM162" s="93">
        <f t="shared" si="169"/>
        <v>755079.13249695953</v>
      </c>
      <c r="AN162" s="93">
        <f t="shared" si="169"/>
        <v>638327.38865719724</v>
      </c>
      <c r="AO162" s="93">
        <f t="shared" si="169"/>
        <v>1314181.4838011581</v>
      </c>
      <c r="AP162" s="93">
        <f t="shared" si="169"/>
        <v>2126884.1782032195</v>
      </c>
      <c r="AQ162" s="93">
        <f t="shared" si="169"/>
        <v>2544970.5642175111</v>
      </c>
      <c r="AR162" s="93">
        <f t="shared" si="169"/>
        <v>-6049605.3150797328</v>
      </c>
      <c r="AS162" s="93">
        <f t="shared" si="169"/>
        <v>901032.19283332792</v>
      </c>
      <c r="AT162" s="93">
        <f t="shared" si="169"/>
        <v>145540.25216482571</v>
      </c>
      <c r="AU162" s="93">
        <f t="shared" si="169"/>
        <v>394516.40445730032</v>
      </c>
      <c r="AV162" s="93">
        <f t="shared" si="169"/>
        <v>1000879.2592664306</v>
      </c>
      <c r="AW162" s="93">
        <f t="shared" si="169"/>
        <v>1009284.3779102825</v>
      </c>
      <c r="AX162" s="93">
        <f t="shared" si="169"/>
        <v>1872082.3203005823</v>
      </c>
      <c r="AY162" s="93">
        <f t="shared" si="169"/>
        <v>66340.841869439944</v>
      </c>
      <c r="AZ162" s="93">
        <f t="shared" si="169"/>
        <v>539247.28</v>
      </c>
      <c r="BA162" s="93">
        <f t="shared" si="169"/>
        <v>2013303</v>
      </c>
      <c r="BB162" s="93">
        <f t="shared" si="169"/>
        <v>1641846.52</v>
      </c>
      <c r="BC162" s="93">
        <f t="shared" si="169"/>
        <v>2024836.85</v>
      </c>
      <c r="BD162" s="93">
        <f t="shared" si="169"/>
        <v>-11760143.679105511</v>
      </c>
      <c r="BE162" s="93">
        <f t="shared" si="169"/>
        <v>896351.78923086356</v>
      </c>
      <c r="BF162" s="93">
        <f t="shared" si="169"/>
        <v>2280.3075098601148</v>
      </c>
      <c r="BG162" s="93">
        <f t="shared" si="169"/>
        <v>-115447.42716590277</v>
      </c>
      <c r="BH162" s="93">
        <f t="shared" si="169"/>
        <v>1624579.9500212753</v>
      </c>
      <c r="BI162" s="93">
        <f t="shared" si="169"/>
        <v>597565.12832387106</v>
      </c>
      <c r="BJ162" s="93">
        <f t="shared" si="169"/>
        <v>1267617.1538735139</v>
      </c>
      <c r="BK162" s="93">
        <f t="shared" si="169"/>
        <v>499355.11146387219</v>
      </c>
      <c r="BL162" s="93">
        <f t="shared" si="169"/>
        <v>-11496655.73</v>
      </c>
      <c r="BM162" s="93">
        <f t="shared" si="169"/>
        <v>0</v>
      </c>
      <c r="BN162" s="93">
        <f t="shared" si="169"/>
        <v>0</v>
      </c>
      <c r="BO162" s="93">
        <f t="shared" si="169"/>
        <v>0</v>
      </c>
      <c r="BP162" s="93">
        <f t="shared" ref="BP162:CU162" si="170">SUM(BP156:BP161)</f>
        <v>0</v>
      </c>
      <c r="BQ162" s="93">
        <f t="shared" si="170"/>
        <v>0</v>
      </c>
      <c r="BR162" s="93">
        <f t="shared" si="170"/>
        <v>0</v>
      </c>
      <c r="BS162" s="93">
        <f t="shared" si="170"/>
        <v>0</v>
      </c>
      <c r="BT162" s="93">
        <f t="shared" si="170"/>
        <v>0</v>
      </c>
      <c r="BU162" s="93">
        <f t="shared" si="170"/>
        <v>0</v>
      </c>
      <c r="BV162" s="93">
        <f t="shared" si="170"/>
        <v>0</v>
      </c>
      <c r="BW162" s="93">
        <f t="shared" si="170"/>
        <v>-0.01</v>
      </c>
      <c r="BX162" s="93">
        <f t="shared" si="170"/>
        <v>0</v>
      </c>
      <c r="BY162" s="93">
        <f t="shared" si="170"/>
        <v>0</v>
      </c>
      <c r="BZ162" s="93">
        <f t="shared" si="170"/>
        <v>0</v>
      </c>
      <c r="CA162" s="93">
        <f t="shared" si="170"/>
        <v>0</v>
      </c>
      <c r="CB162" s="93">
        <f t="shared" si="170"/>
        <v>0</v>
      </c>
      <c r="CC162" s="93">
        <f t="shared" si="170"/>
        <v>0</v>
      </c>
      <c r="CD162" s="93">
        <f t="shared" si="170"/>
        <v>0</v>
      </c>
      <c r="CE162" s="93">
        <f t="shared" si="170"/>
        <v>0</v>
      </c>
      <c r="CF162" s="93">
        <f t="shared" si="170"/>
        <v>0</v>
      </c>
      <c r="CG162" s="93">
        <f t="shared" si="170"/>
        <v>0</v>
      </c>
      <c r="CH162" s="93">
        <f t="shared" si="170"/>
        <v>0</v>
      </c>
      <c r="CI162" s="93">
        <f t="shared" si="170"/>
        <v>0</v>
      </c>
      <c r="CJ162" s="93">
        <f t="shared" si="170"/>
        <v>0</v>
      </c>
      <c r="CK162" s="93">
        <f t="shared" si="170"/>
        <v>0</v>
      </c>
      <c r="CL162" s="93">
        <f t="shared" si="170"/>
        <v>0</v>
      </c>
      <c r="CM162" s="93">
        <f t="shared" si="170"/>
        <v>0</v>
      </c>
      <c r="CN162" s="93">
        <f t="shared" si="170"/>
        <v>0</v>
      </c>
      <c r="CO162" s="93">
        <f t="shared" si="170"/>
        <v>0</v>
      </c>
      <c r="CP162" s="93">
        <f t="shared" si="170"/>
        <v>0</v>
      </c>
      <c r="CQ162" s="93">
        <f t="shared" si="170"/>
        <v>0</v>
      </c>
      <c r="CR162" s="93">
        <f t="shared" si="170"/>
        <v>0</v>
      </c>
      <c r="CS162" s="93">
        <f t="shared" si="170"/>
        <v>0</v>
      </c>
      <c r="CT162" s="93">
        <f t="shared" si="170"/>
        <v>0</v>
      </c>
      <c r="CU162" s="93">
        <f t="shared" si="170"/>
        <v>0</v>
      </c>
      <c r="CV162" s="93">
        <f t="shared" ref="CV162:CY162" si="171">SUM(CV156:CV161)</f>
        <v>0</v>
      </c>
      <c r="CW162" s="93">
        <f t="shared" si="171"/>
        <v>0</v>
      </c>
      <c r="CX162" s="93">
        <f t="shared" si="171"/>
        <v>0</v>
      </c>
      <c r="CY162" s="93">
        <f t="shared" si="171"/>
        <v>0</v>
      </c>
    </row>
    <row r="163" spans="1:103" x14ac:dyDescent="0.2">
      <c r="B163" s="337" t="s">
        <v>231</v>
      </c>
      <c r="D163" s="339">
        <f t="shared" ref="D163:AI163" si="172">D155+D162</f>
        <v>0</v>
      </c>
      <c r="E163" s="339">
        <f t="shared" si="172"/>
        <v>0</v>
      </c>
      <c r="F163" s="339">
        <f t="shared" si="172"/>
        <v>0</v>
      </c>
      <c r="G163" s="339">
        <f t="shared" si="172"/>
        <v>0</v>
      </c>
      <c r="H163" s="339">
        <f t="shared" si="172"/>
        <v>0</v>
      </c>
      <c r="I163" s="339">
        <f t="shared" si="172"/>
        <v>0</v>
      </c>
      <c r="J163" s="339">
        <f t="shared" si="172"/>
        <v>-798798.78402760613</v>
      </c>
      <c r="K163" s="339">
        <f t="shared" si="172"/>
        <v>-1490351.1108322239</v>
      </c>
      <c r="L163" s="339">
        <f t="shared" si="172"/>
        <v>-1341860.1882610703</v>
      </c>
      <c r="M163" s="339">
        <f t="shared" si="172"/>
        <v>-2126962.0051336051</v>
      </c>
      <c r="N163" s="339">
        <f t="shared" si="172"/>
        <v>-874146.90644622152</v>
      </c>
      <c r="O163" s="339">
        <f t="shared" si="172"/>
        <v>-986702.76894721086</v>
      </c>
      <c r="P163" s="339">
        <f t="shared" si="172"/>
        <v>-90236.453150460962</v>
      </c>
      <c r="Q163" s="339">
        <f t="shared" si="172"/>
        <v>1210643.6671675376</v>
      </c>
      <c r="R163" s="339">
        <f t="shared" si="172"/>
        <v>2933879.212117455</v>
      </c>
      <c r="S163" s="339">
        <f t="shared" si="172"/>
        <v>4320636.2710700501</v>
      </c>
      <c r="T163" s="339">
        <f t="shared" si="172"/>
        <v>4913560.0568695553</v>
      </c>
      <c r="U163" s="339">
        <f t="shared" si="172"/>
        <v>5595606.3186217556</v>
      </c>
      <c r="V163" s="339">
        <f t="shared" si="172"/>
        <v>4372833.6032036729</v>
      </c>
      <c r="W163" s="339">
        <f t="shared" si="172"/>
        <v>3873122.3102566358</v>
      </c>
      <c r="X163" s="339">
        <f t="shared" si="172"/>
        <v>4693121.1343029663</v>
      </c>
      <c r="Y163" s="339">
        <f t="shared" si="172"/>
        <v>4946799.2963200621</v>
      </c>
      <c r="Z163" s="339">
        <f t="shared" si="172"/>
        <v>5437445.8732493883</v>
      </c>
      <c r="AA163" s="339">
        <f t="shared" si="172"/>
        <v>6586519.438939156</v>
      </c>
      <c r="AB163" s="339">
        <f t="shared" si="172"/>
        <v>8133437.2683325233</v>
      </c>
      <c r="AC163" s="339">
        <f t="shared" si="172"/>
        <v>10320185.749644728</v>
      </c>
      <c r="AD163" s="339">
        <f t="shared" si="172"/>
        <v>11478259.418572361</v>
      </c>
      <c r="AE163" s="339">
        <f t="shared" si="172"/>
        <v>12524149.451829873</v>
      </c>
      <c r="AF163" s="339">
        <f t="shared" si="172"/>
        <v>6334145.3561062617</v>
      </c>
      <c r="AG163" s="339">
        <f t="shared" si="172"/>
        <v>6135616.1430688119</v>
      </c>
      <c r="AH163" s="339">
        <f t="shared" si="172"/>
        <v>4519401.5024010316</v>
      </c>
      <c r="AI163" s="339">
        <f t="shared" si="172"/>
        <v>4298626.2883400004</v>
      </c>
      <c r="AJ163" s="339">
        <f t="shared" ref="AJ163:BO163" si="173">AJ155+AJ162</f>
        <v>5630275.6251778835</v>
      </c>
      <c r="AK163" s="339">
        <f t="shared" si="173"/>
        <v>5872344.6480852487</v>
      </c>
      <c r="AL163" s="339">
        <f t="shared" si="173"/>
        <v>5545750.6741043041</v>
      </c>
      <c r="AM163" s="339">
        <f t="shared" si="173"/>
        <v>6300829.8066012636</v>
      </c>
      <c r="AN163" s="339">
        <f t="shared" si="173"/>
        <v>6939157.1952584609</v>
      </c>
      <c r="AO163" s="339">
        <f t="shared" si="173"/>
        <v>8253338.6790596191</v>
      </c>
      <c r="AP163" s="339">
        <f t="shared" si="173"/>
        <v>10380222.857262839</v>
      </c>
      <c r="AQ163" s="339">
        <f t="shared" si="173"/>
        <v>12925193.42148035</v>
      </c>
      <c r="AR163" s="339">
        <f t="shared" si="173"/>
        <v>6875588.1064006174</v>
      </c>
      <c r="AS163" s="339">
        <f t="shared" si="173"/>
        <v>7776620.2992339451</v>
      </c>
      <c r="AT163" s="339">
        <f t="shared" si="173"/>
        <v>7922160.5513987709</v>
      </c>
      <c r="AU163" s="339">
        <f t="shared" si="173"/>
        <v>8316676.9558560709</v>
      </c>
      <c r="AV163" s="339">
        <f t="shared" si="173"/>
        <v>9317556.2151225023</v>
      </c>
      <c r="AW163" s="339">
        <f t="shared" si="173"/>
        <v>10326840.593032785</v>
      </c>
      <c r="AX163" s="339">
        <f t="shared" si="173"/>
        <v>12198922.913333368</v>
      </c>
      <c r="AY163" s="339">
        <f t="shared" si="173"/>
        <v>12265263.755202807</v>
      </c>
      <c r="AZ163" s="339">
        <f t="shared" si="173"/>
        <v>12804511.035202807</v>
      </c>
      <c r="BA163" s="339">
        <f t="shared" si="173"/>
        <v>14817814.035202807</v>
      </c>
      <c r="BB163" s="339">
        <f t="shared" si="173"/>
        <v>16459660.555202806</v>
      </c>
      <c r="BC163" s="339">
        <f t="shared" si="173"/>
        <v>18484497.405202806</v>
      </c>
      <c r="BD163" s="339">
        <f t="shared" si="173"/>
        <v>6724353.7260972951</v>
      </c>
      <c r="BE163" s="339">
        <f t="shared" si="173"/>
        <v>7620705.5153281586</v>
      </c>
      <c r="BF163" s="339">
        <f t="shared" si="173"/>
        <v>7622985.8228380186</v>
      </c>
      <c r="BG163" s="339">
        <f t="shared" si="173"/>
        <v>7507538.3956721155</v>
      </c>
      <c r="BH163" s="339">
        <f t="shared" si="173"/>
        <v>9132118.3456933908</v>
      </c>
      <c r="BI163" s="339">
        <f t="shared" si="173"/>
        <v>9729683.4740172625</v>
      </c>
      <c r="BJ163" s="339">
        <f t="shared" si="173"/>
        <v>10997300.627890777</v>
      </c>
      <c r="BK163" s="339">
        <f t="shared" si="173"/>
        <v>11496655.73935465</v>
      </c>
      <c r="BL163" s="339">
        <f t="shared" si="173"/>
        <v>9.3546491116285324E-3</v>
      </c>
      <c r="BM163" s="339">
        <f t="shared" si="173"/>
        <v>9.3546491116285324E-3</v>
      </c>
      <c r="BN163" s="339">
        <f t="shared" si="173"/>
        <v>9.3546491116285324E-3</v>
      </c>
      <c r="BO163" s="339">
        <f t="shared" si="173"/>
        <v>9.3546491116285324E-3</v>
      </c>
      <c r="BP163" s="339">
        <f t="shared" ref="BP163:CU163" si="174">BP155+BP162</f>
        <v>9.3546491116285324E-3</v>
      </c>
      <c r="BQ163" s="339">
        <f t="shared" si="174"/>
        <v>9.3546491116285324E-3</v>
      </c>
      <c r="BR163" s="339">
        <f t="shared" si="174"/>
        <v>9.3546491116285324E-3</v>
      </c>
      <c r="BS163" s="339">
        <f t="shared" si="174"/>
        <v>9.3546491116285324E-3</v>
      </c>
      <c r="BT163" s="339">
        <f t="shared" si="174"/>
        <v>9.3546491116285324E-3</v>
      </c>
      <c r="BU163" s="339">
        <f t="shared" si="174"/>
        <v>9.3546491116285324E-3</v>
      </c>
      <c r="BV163" s="339">
        <f t="shared" si="174"/>
        <v>9.3546491116285324E-3</v>
      </c>
      <c r="BW163" s="339">
        <f t="shared" si="174"/>
        <v>-6.453508883714678E-4</v>
      </c>
      <c r="BX163" s="339">
        <f t="shared" si="174"/>
        <v>-6.453508883714678E-4</v>
      </c>
      <c r="BY163" s="339">
        <f t="shared" si="174"/>
        <v>-6.453508883714678E-4</v>
      </c>
      <c r="BZ163" s="339">
        <f t="shared" si="174"/>
        <v>-6.453508883714678E-4</v>
      </c>
      <c r="CA163" s="339">
        <f t="shared" si="174"/>
        <v>-6.453508883714678E-4</v>
      </c>
      <c r="CB163" s="339">
        <f t="shared" si="174"/>
        <v>-6.453508883714678E-4</v>
      </c>
      <c r="CC163" s="339">
        <f t="shared" si="174"/>
        <v>-6.453508883714678E-4</v>
      </c>
      <c r="CD163" s="339">
        <f t="shared" si="174"/>
        <v>-6.453508883714678E-4</v>
      </c>
      <c r="CE163" s="339">
        <f t="shared" si="174"/>
        <v>-6.453508883714678E-4</v>
      </c>
      <c r="CF163" s="339">
        <f t="shared" si="174"/>
        <v>-6.453508883714678E-4</v>
      </c>
      <c r="CG163" s="339">
        <f t="shared" si="174"/>
        <v>-6.453508883714678E-4</v>
      </c>
      <c r="CH163" s="339">
        <f t="shared" si="174"/>
        <v>-6.453508883714678E-4</v>
      </c>
      <c r="CI163" s="339">
        <f t="shared" si="174"/>
        <v>-6.453508883714678E-4</v>
      </c>
      <c r="CJ163" s="339">
        <f t="shared" si="174"/>
        <v>-6.453508883714678E-4</v>
      </c>
      <c r="CK163" s="339">
        <f t="shared" si="174"/>
        <v>-6.453508883714678E-4</v>
      </c>
      <c r="CL163" s="339">
        <f t="shared" si="174"/>
        <v>-6.453508883714678E-4</v>
      </c>
      <c r="CM163" s="339">
        <f t="shared" si="174"/>
        <v>-6.453508883714678E-4</v>
      </c>
      <c r="CN163" s="339">
        <f t="shared" si="174"/>
        <v>-6.453508883714678E-4</v>
      </c>
      <c r="CO163" s="339">
        <f t="shared" si="174"/>
        <v>-6.453508883714678E-4</v>
      </c>
      <c r="CP163" s="339">
        <f t="shared" si="174"/>
        <v>-6.453508883714678E-4</v>
      </c>
      <c r="CQ163" s="339">
        <f t="shared" si="174"/>
        <v>-6.453508883714678E-4</v>
      </c>
      <c r="CR163" s="339">
        <f t="shared" si="174"/>
        <v>-6.453508883714678E-4</v>
      </c>
      <c r="CS163" s="339">
        <f t="shared" si="174"/>
        <v>-6.453508883714678E-4</v>
      </c>
      <c r="CT163" s="339">
        <f t="shared" si="174"/>
        <v>-6.453508883714678E-4</v>
      </c>
      <c r="CU163" s="339">
        <f t="shared" si="174"/>
        <v>-6.453508883714678E-4</v>
      </c>
      <c r="CV163" s="339">
        <f t="shared" ref="CV163:CY163" si="175">CV155+CV162</f>
        <v>-6.453508883714678E-4</v>
      </c>
      <c r="CW163" s="339">
        <f t="shared" si="175"/>
        <v>-6.453508883714678E-4</v>
      </c>
      <c r="CX163" s="339">
        <f t="shared" si="175"/>
        <v>-6.453508883714678E-4</v>
      </c>
      <c r="CY163" s="339">
        <f t="shared" si="175"/>
        <v>-6.453508883714678E-4</v>
      </c>
    </row>
    <row r="164" spans="1:103" x14ac:dyDescent="0.2"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0"/>
      <c r="BF164" s="90"/>
      <c r="BG164" s="90"/>
      <c r="BH164" s="90"/>
      <c r="BI164" s="90"/>
      <c r="BJ164" s="90"/>
      <c r="BK164" s="90"/>
      <c r="BL164" s="90"/>
      <c r="BM164" s="90"/>
      <c r="BN164" s="90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0"/>
      <c r="BZ164" s="90"/>
      <c r="CA164" s="90"/>
      <c r="CB164" s="90"/>
      <c r="CC164" s="90"/>
      <c r="CD164" s="90"/>
      <c r="CE164" s="90"/>
      <c r="CF164" s="339"/>
      <c r="CG164" s="339"/>
      <c r="CH164" s="339"/>
      <c r="CI164" s="339"/>
      <c r="CJ164" s="339"/>
      <c r="CK164" s="339"/>
      <c r="CL164" s="339"/>
      <c r="CM164" s="339"/>
      <c r="CN164" s="339"/>
      <c r="CO164" s="339"/>
      <c r="CP164" s="339"/>
      <c r="CQ164" s="339"/>
      <c r="CR164" s="339"/>
      <c r="CS164" s="339"/>
      <c r="CT164" s="339"/>
      <c r="CU164" s="339"/>
      <c r="CV164" s="339"/>
      <c r="CW164" s="339"/>
      <c r="CX164" s="339"/>
      <c r="CY164" s="338"/>
    </row>
    <row r="165" spans="1:103" s="96" customFormat="1" x14ac:dyDescent="0.2">
      <c r="A165" s="340" t="s">
        <v>241</v>
      </c>
      <c r="B165" s="337"/>
      <c r="C165" s="90">
        <v>18237201</v>
      </c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  <c r="BZ165" s="91"/>
      <c r="CA165" s="91"/>
      <c r="CB165" s="91"/>
      <c r="CC165" s="91"/>
      <c r="CD165" s="91"/>
      <c r="CE165" s="91"/>
      <c r="CF165" s="338"/>
      <c r="CG165" s="338"/>
      <c r="CH165" s="338"/>
      <c r="CI165" s="338"/>
      <c r="CJ165" s="338"/>
      <c r="CK165" s="338"/>
      <c r="CL165" s="338"/>
      <c r="CM165" s="338"/>
      <c r="CN165" s="338"/>
      <c r="CO165" s="338"/>
      <c r="CP165" s="338"/>
      <c r="CQ165" s="338"/>
      <c r="CR165" s="338"/>
      <c r="CS165" s="338"/>
      <c r="CT165" s="338"/>
      <c r="CU165" s="338"/>
      <c r="CV165" s="338"/>
      <c r="CW165" s="338"/>
      <c r="CX165" s="338"/>
      <c r="CY165" s="338"/>
    </row>
    <row r="166" spans="1:103" s="96" customFormat="1" x14ac:dyDescent="0.2">
      <c r="A166" s="337"/>
      <c r="B166" s="337" t="s">
        <v>227</v>
      </c>
      <c r="C166" s="90">
        <v>25400601</v>
      </c>
      <c r="D166" s="339">
        <v>0</v>
      </c>
      <c r="E166" s="339">
        <f t="shared" ref="E166:AJ166" si="176">D172</f>
        <v>0</v>
      </c>
      <c r="F166" s="339">
        <f t="shared" si="176"/>
        <v>0</v>
      </c>
      <c r="G166" s="339">
        <f t="shared" si="176"/>
        <v>0</v>
      </c>
      <c r="H166" s="339">
        <f t="shared" si="176"/>
        <v>0</v>
      </c>
      <c r="I166" s="339">
        <f t="shared" si="176"/>
        <v>0</v>
      </c>
      <c r="J166" s="339">
        <f t="shared" si="176"/>
        <v>0</v>
      </c>
      <c r="K166" s="339">
        <f t="shared" si="176"/>
        <v>0</v>
      </c>
      <c r="L166" s="339">
        <f t="shared" si="176"/>
        <v>0</v>
      </c>
      <c r="M166" s="339">
        <f t="shared" si="176"/>
        <v>0</v>
      </c>
      <c r="N166" s="339">
        <f t="shared" si="176"/>
        <v>0</v>
      </c>
      <c r="O166" s="339">
        <f t="shared" si="176"/>
        <v>0</v>
      </c>
      <c r="P166" s="339">
        <f t="shared" si="176"/>
        <v>0</v>
      </c>
      <c r="Q166" s="339">
        <f t="shared" si="176"/>
        <v>0</v>
      </c>
      <c r="R166" s="339">
        <f t="shared" si="176"/>
        <v>0</v>
      </c>
      <c r="S166" s="339">
        <f t="shared" si="176"/>
        <v>0</v>
      </c>
      <c r="T166" s="339">
        <f t="shared" si="176"/>
        <v>0</v>
      </c>
      <c r="U166" s="339">
        <f t="shared" si="176"/>
        <v>0</v>
      </c>
      <c r="V166" s="339">
        <f t="shared" si="176"/>
        <v>0</v>
      </c>
      <c r="W166" s="339">
        <f t="shared" si="176"/>
        <v>0</v>
      </c>
      <c r="X166" s="339">
        <f t="shared" si="176"/>
        <v>0</v>
      </c>
      <c r="Y166" s="339">
        <f t="shared" si="176"/>
        <v>0</v>
      </c>
      <c r="Z166" s="339">
        <f t="shared" si="176"/>
        <v>0</v>
      </c>
      <c r="AA166" s="339">
        <f t="shared" si="176"/>
        <v>0</v>
      </c>
      <c r="AB166" s="339">
        <f t="shared" si="176"/>
        <v>0</v>
      </c>
      <c r="AC166" s="339">
        <f t="shared" si="176"/>
        <v>0</v>
      </c>
      <c r="AD166" s="339">
        <f t="shared" si="176"/>
        <v>0</v>
      </c>
      <c r="AE166" s="339">
        <f t="shared" si="176"/>
        <v>0</v>
      </c>
      <c r="AF166" s="339">
        <f t="shared" si="176"/>
        <v>0</v>
      </c>
      <c r="AG166" s="339">
        <f t="shared" si="176"/>
        <v>0</v>
      </c>
      <c r="AH166" s="339">
        <f t="shared" si="176"/>
        <v>0</v>
      </c>
      <c r="AI166" s="339">
        <f t="shared" si="176"/>
        <v>0</v>
      </c>
      <c r="AJ166" s="339">
        <f t="shared" si="176"/>
        <v>0</v>
      </c>
      <c r="AK166" s="339">
        <f t="shared" ref="AK166:BP166" si="177">AJ172</f>
        <v>0</v>
      </c>
      <c r="AL166" s="339">
        <f t="shared" si="177"/>
        <v>0</v>
      </c>
      <c r="AM166" s="339">
        <f t="shared" si="177"/>
        <v>0</v>
      </c>
      <c r="AN166" s="339">
        <f t="shared" si="177"/>
        <v>0</v>
      </c>
      <c r="AO166" s="339">
        <f t="shared" si="177"/>
        <v>0</v>
      </c>
      <c r="AP166" s="339">
        <f t="shared" si="177"/>
        <v>0</v>
      </c>
      <c r="AQ166" s="339">
        <f t="shared" si="177"/>
        <v>0</v>
      </c>
      <c r="AR166" s="339">
        <f t="shared" si="177"/>
        <v>0</v>
      </c>
      <c r="AS166" s="339">
        <f t="shared" si="177"/>
        <v>0</v>
      </c>
      <c r="AT166" s="339">
        <f t="shared" si="177"/>
        <v>0</v>
      </c>
      <c r="AU166" s="339">
        <f t="shared" si="177"/>
        <v>0</v>
      </c>
      <c r="AV166" s="339">
        <f t="shared" si="177"/>
        <v>0</v>
      </c>
      <c r="AW166" s="339">
        <f t="shared" si="177"/>
        <v>0</v>
      </c>
      <c r="AX166" s="339">
        <f t="shared" si="177"/>
        <v>0</v>
      </c>
      <c r="AY166" s="339">
        <f t="shared" si="177"/>
        <v>0</v>
      </c>
      <c r="AZ166" s="339">
        <f t="shared" si="177"/>
        <v>0</v>
      </c>
      <c r="BA166" s="339">
        <f t="shared" si="177"/>
        <v>0</v>
      </c>
      <c r="BB166" s="339">
        <f t="shared" si="177"/>
        <v>0</v>
      </c>
      <c r="BC166" s="339">
        <f t="shared" si="177"/>
        <v>0</v>
      </c>
      <c r="BD166" s="339">
        <f t="shared" si="177"/>
        <v>0</v>
      </c>
      <c r="BE166" s="339">
        <f t="shared" si="177"/>
        <v>0</v>
      </c>
      <c r="BF166" s="339">
        <f t="shared" si="177"/>
        <v>0</v>
      </c>
      <c r="BG166" s="339">
        <f t="shared" si="177"/>
        <v>0</v>
      </c>
      <c r="BH166" s="339">
        <f t="shared" si="177"/>
        <v>0</v>
      </c>
      <c r="BI166" s="339">
        <f t="shared" si="177"/>
        <v>0</v>
      </c>
      <c r="BJ166" s="339">
        <f t="shared" si="177"/>
        <v>0</v>
      </c>
      <c r="BK166" s="339">
        <f t="shared" si="177"/>
        <v>0</v>
      </c>
      <c r="BL166" s="339">
        <f t="shared" si="177"/>
        <v>-152462.81</v>
      </c>
      <c r="BM166" s="339">
        <f t="shared" si="177"/>
        <v>5310509.8987190006</v>
      </c>
      <c r="BN166" s="339">
        <f t="shared" si="177"/>
        <v>5387122.6987190004</v>
      </c>
      <c r="BO166" s="339">
        <f t="shared" si="177"/>
        <v>5881130.9587190002</v>
      </c>
      <c r="BP166" s="339">
        <f t="shared" si="177"/>
        <v>5861913.0687190006</v>
      </c>
      <c r="BQ166" s="339">
        <f t="shared" ref="BQ166:CY166" si="178">BP172</f>
        <v>1970457.63</v>
      </c>
      <c r="BR166" s="339">
        <f t="shared" si="178"/>
        <v>2237283.8899999997</v>
      </c>
      <c r="BS166" s="339">
        <f t="shared" si="178"/>
        <v>2425966.1699999995</v>
      </c>
      <c r="BT166" s="339">
        <f t="shared" si="178"/>
        <v>2965458.4699999997</v>
      </c>
      <c r="BU166" s="339">
        <f t="shared" si="178"/>
        <v>3741675.9499999997</v>
      </c>
      <c r="BV166" s="339">
        <f t="shared" si="178"/>
        <v>3970721.9</v>
      </c>
      <c r="BW166" s="339">
        <f t="shared" si="178"/>
        <v>4327789.84</v>
      </c>
      <c r="BX166" s="339">
        <f t="shared" si="178"/>
        <v>5245012.29</v>
      </c>
      <c r="BY166" s="339">
        <f t="shared" si="178"/>
        <v>6241520.3399999999</v>
      </c>
      <c r="BZ166" s="339">
        <f t="shared" si="178"/>
        <v>6230853.5199999996</v>
      </c>
      <c r="CA166" s="339">
        <f t="shared" si="178"/>
        <v>5994737.2799999993</v>
      </c>
      <c r="CB166" s="339">
        <f t="shared" si="178"/>
        <v>5903834.379999999</v>
      </c>
      <c r="CC166" s="339">
        <f t="shared" si="178"/>
        <v>718793.56999999937</v>
      </c>
      <c r="CD166" s="339">
        <f t="shared" si="178"/>
        <v>280949.53999999934</v>
      </c>
      <c r="CE166" s="339">
        <f t="shared" si="178"/>
        <v>1116494.1799999992</v>
      </c>
      <c r="CF166" s="339">
        <f t="shared" si="178"/>
        <v>1707501.3799999992</v>
      </c>
      <c r="CG166" s="339">
        <f t="shared" si="178"/>
        <v>1933846.3999999992</v>
      </c>
      <c r="CH166" s="339">
        <f t="shared" si="178"/>
        <v>1807686.3699999992</v>
      </c>
      <c r="CI166" s="339">
        <f t="shared" si="178"/>
        <v>2650290.0199999991</v>
      </c>
      <c r="CJ166" s="339">
        <f t="shared" si="178"/>
        <v>3078273.419999999</v>
      </c>
      <c r="CK166" s="339">
        <f t="shared" si="178"/>
        <v>2677947.7799999989</v>
      </c>
      <c r="CL166" s="339">
        <f t="shared" si="178"/>
        <v>3384049.419999999</v>
      </c>
      <c r="CM166" s="339">
        <f t="shared" si="178"/>
        <v>3939874.0899999989</v>
      </c>
      <c r="CN166" s="339">
        <f t="shared" si="178"/>
        <v>5508547.6399999987</v>
      </c>
      <c r="CO166" s="339">
        <f t="shared" si="178"/>
        <v>3313826.0999999996</v>
      </c>
      <c r="CP166" s="339">
        <f t="shared" si="178"/>
        <v>3816215.1399999997</v>
      </c>
      <c r="CQ166" s="339">
        <f t="shared" si="178"/>
        <v>4453626.38</v>
      </c>
      <c r="CR166" s="339">
        <f t="shared" si="178"/>
        <v>5335840.4000000004</v>
      </c>
      <c r="CS166" s="339">
        <f t="shared" si="178"/>
        <v>5901741.4000000004</v>
      </c>
      <c r="CT166" s="339">
        <f t="shared" si="178"/>
        <v>6369362.3900000006</v>
      </c>
      <c r="CU166" s="339">
        <f t="shared" si="178"/>
        <v>7009210.5600000005</v>
      </c>
      <c r="CV166" s="339">
        <f t="shared" si="178"/>
        <v>7445775.0700000003</v>
      </c>
      <c r="CW166" s="339">
        <f t="shared" si="178"/>
        <v>8281609.3700000001</v>
      </c>
      <c r="CX166" s="339">
        <f t="shared" si="178"/>
        <v>7608736.6900000004</v>
      </c>
      <c r="CY166" s="339">
        <f t="shared" si="178"/>
        <v>7608736.6900000004</v>
      </c>
    </row>
    <row r="167" spans="1:103" s="91" customFormat="1" x14ac:dyDescent="0.2">
      <c r="A167" s="96"/>
      <c r="B167" s="91" t="s">
        <v>228</v>
      </c>
      <c r="D167" s="341">
        <v>0</v>
      </c>
      <c r="E167" s="341">
        <v>0</v>
      </c>
      <c r="F167" s="341">
        <v>0</v>
      </c>
      <c r="G167" s="341">
        <v>0</v>
      </c>
      <c r="H167" s="341">
        <v>0</v>
      </c>
      <c r="I167" s="341">
        <v>0</v>
      </c>
      <c r="J167" s="341">
        <v>0</v>
      </c>
      <c r="K167" s="341">
        <v>0</v>
      </c>
      <c r="L167" s="341">
        <v>0</v>
      </c>
      <c r="M167" s="341">
        <v>0</v>
      </c>
      <c r="N167" s="341">
        <v>0</v>
      </c>
      <c r="O167" s="341">
        <v>0</v>
      </c>
      <c r="P167" s="341">
        <v>0</v>
      </c>
      <c r="Q167" s="341">
        <v>0</v>
      </c>
      <c r="R167" s="341">
        <v>0</v>
      </c>
      <c r="S167" s="341">
        <v>0</v>
      </c>
      <c r="T167" s="341">
        <v>0</v>
      </c>
      <c r="U167" s="341">
        <v>0</v>
      </c>
      <c r="V167" s="341">
        <v>0</v>
      </c>
      <c r="W167" s="341">
        <v>0</v>
      </c>
      <c r="X167" s="341">
        <v>0</v>
      </c>
      <c r="Y167" s="341">
        <v>0</v>
      </c>
      <c r="Z167" s="341">
        <v>0</v>
      </c>
      <c r="AA167" s="341">
        <v>0</v>
      </c>
      <c r="AB167" s="341">
        <v>0</v>
      </c>
      <c r="AC167" s="341">
        <v>0</v>
      </c>
      <c r="AD167" s="341">
        <v>0</v>
      </c>
      <c r="AE167" s="341">
        <v>0</v>
      </c>
      <c r="AF167" s="341">
        <v>0</v>
      </c>
      <c r="AG167" s="341">
        <v>0</v>
      </c>
      <c r="AH167" s="341">
        <v>0</v>
      </c>
      <c r="AI167" s="341">
        <v>0</v>
      </c>
      <c r="AJ167" s="341">
        <v>0</v>
      </c>
      <c r="AK167" s="341">
        <v>0</v>
      </c>
      <c r="AL167" s="341">
        <v>0</v>
      </c>
      <c r="AM167" s="341">
        <v>0</v>
      </c>
      <c r="AN167" s="341">
        <v>0</v>
      </c>
      <c r="AO167" s="341">
        <v>0</v>
      </c>
      <c r="AP167" s="341">
        <v>0</v>
      </c>
      <c r="AQ167" s="341">
        <v>0</v>
      </c>
      <c r="AR167" s="341">
        <v>0</v>
      </c>
      <c r="AS167" s="341">
        <v>0</v>
      </c>
      <c r="AT167" s="341">
        <v>0</v>
      </c>
      <c r="AU167" s="341">
        <v>0</v>
      </c>
      <c r="AV167" s="341">
        <v>0</v>
      </c>
      <c r="AW167" s="341">
        <v>0</v>
      </c>
      <c r="AX167" s="341">
        <v>0</v>
      </c>
      <c r="AY167" s="341">
        <v>0</v>
      </c>
      <c r="AZ167" s="341">
        <v>0</v>
      </c>
      <c r="BA167" s="341">
        <v>0</v>
      </c>
      <c r="BB167" s="341">
        <v>0</v>
      </c>
      <c r="BC167" s="341">
        <v>0</v>
      </c>
      <c r="BD167" s="341">
        <v>0</v>
      </c>
      <c r="BE167" s="341">
        <v>0</v>
      </c>
      <c r="BF167" s="341">
        <v>0</v>
      </c>
      <c r="BG167" s="341">
        <v>0</v>
      </c>
      <c r="BH167" s="341">
        <v>0</v>
      </c>
      <c r="BI167" s="341">
        <v>0</v>
      </c>
      <c r="BJ167" s="341">
        <v>0</v>
      </c>
      <c r="BK167" s="341">
        <v>0</v>
      </c>
      <c r="BL167" s="341">
        <v>0</v>
      </c>
      <c r="BM167" s="341">
        <v>0</v>
      </c>
      <c r="BN167" s="341">
        <v>0</v>
      </c>
      <c r="BO167" s="341">
        <v>0</v>
      </c>
      <c r="BP167" s="341">
        <v>-4449648.4787190007</v>
      </c>
      <c r="BQ167" s="341">
        <v>0</v>
      </c>
      <c r="BR167" s="341">
        <v>0</v>
      </c>
      <c r="BS167" s="341">
        <v>0</v>
      </c>
      <c r="BT167" s="341">
        <v>0</v>
      </c>
      <c r="BU167" s="341">
        <v>0</v>
      </c>
      <c r="BV167" s="341">
        <v>0</v>
      </c>
      <c r="BW167" s="341">
        <v>0</v>
      </c>
      <c r="BX167" s="341">
        <v>0</v>
      </c>
      <c r="BY167" s="341">
        <v>0</v>
      </c>
      <c r="BZ167" s="341">
        <v>0</v>
      </c>
      <c r="CA167" s="341">
        <v>0</v>
      </c>
      <c r="CB167" s="341">
        <v>-5245012.29</v>
      </c>
      <c r="CC167" s="341">
        <v>0</v>
      </c>
      <c r="CD167" s="341">
        <v>0</v>
      </c>
      <c r="CE167" s="341">
        <v>0</v>
      </c>
      <c r="CF167" s="341">
        <v>0</v>
      </c>
      <c r="CG167" s="341">
        <v>0</v>
      </c>
      <c r="CH167" s="341">
        <v>0</v>
      </c>
      <c r="CI167" s="341">
        <v>0</v>
      </c>
      <c r="CJ167" s="341">
        <v>0</v>
      </c>
      <c r="CK167" s="341">
        <v>0</v>
      </c>
      <c r="CL167" s="341">
        <v>0</v>
      </c>
      <c r="CM167" s="341">
        <v>0</v>
      </c>
      <c r="CN167" s="341">
        <v>-3078273.419999999</v>
      </c>
      <c r="CO167" s="341">
        <v>0</v>
      </c>
      <c r="CP167" s="341">
        <v>0</v>
      </c>
      <c r="CQ167" s="341">
        <v>0</v>
      </c>
      <c r="CR167" s="341">
        <v>0</v>
      </c>
      <c r="CS167" s="341">
        <v>0</v>
      </c>
      <c r="CT167" s="341">
        <v>0</v>
      </c>
      <c r="CU167" s="342">
        <v>0</v>
      </c>
      <c r="CV167" s="342">
        <v>0</v>
      </c>
      <c r="CW167" s="342">
        <v>0</v>
      </c>
      <c r="CX167" s="342"/>
      <c r="CY167" s="342"/>
    </row>
    <row r="168" spans="1:103" s="91" customFormat="1" x14ac:dyDescent="0.2">
      <c r="A168" s="96"/>
      <c r="B168" s="91" t="s">
        <v>347</v>
      </c>
      <c r="C168" s="97"/>
      <c r="D168" s="341">
        <v>0</v>
      </c>
      <c r="E168" s="341">
        <v>0</v>
      </c>
      <c r="F168" s="341">
        <v>0</v>
      </c>
      <c r="G168" s="341">
        <v>0</v>
      </c>
      <c r="H168" s="341">
        <v>0</v>
      </c>
      <c r="I168" s="341">
        <v>0</v>
      </c>
      <c r="J168" s="341">
        <v>0</v>
      </c>
      <c r="K168" s="341">
        <v>0</v>
      </c>
      <c r="L168" s="341">
        <v>0</v>
      </c>
      <c r="M168" s="341">
        <v>0</v>
      </c>
      <c r="N168" s="341">
        <v>0</v>
      </c>
      <c r="O168" s="341">
        <v>0</v>
      </c>
      <c r="P168" s="341">
        <v>0</v>
      </c>
      <c r="Q168" s="341">
        <v>0</v>
      </c>
      <c r="R168" s="341">
        <v>0</v>
      </c>
      <c r="S168" s="341">
        <v>0</v>
      </c>
      <c r="T168" s="341">
        <v>0</v>
      </c>
      <c r="U168" s="341">
        <v>0</v>
      </c>
      <c r="V168" s="341">
        <v>0</v>
      </c>
      <c r="W168" s="341">
        <v>0</v>
      </c>
      <c r="X168" s="341">
        <v>0</v>
      </c>
      <c r="Y168" s="341">
        <v>0</v>
      </c>
      <c r="Z168" s="341">
        <v>0</v>
      </c>
      <c r="AA168" s="341">
        <v>0</v>
      </c>
      <c r="AB168" s="341">
        <v>0</v>
      </c>
      <c r="AC168" s="341">
        <v>0</v>
      </c>
      <c r="AD168" s="341">
        <v>0</v>
      </c>
      <c r="AE168" s="341">
        <v>0</v>
      </c>
      <c r="AF168" s="341">
        <v>0</v>
      </c>
      <c r="AG168" s="341">
        <v>0</v>
      </c>
      <c r="AH168" s="341">
        <v>0</v>
      </c>
      <c r="AI168" s="341">
        <v>0</v>
      </c>
      <c r="AJ168" s="341">
        <v>0</v>
      </c>
      <c r="AK168" s="341">
        <v>0</v>
      </c>
      <c r="AL168" s="341">
        <v>0</v>
      </c>
      <c r="AM168" s="341">
        <v>0</v>
      </c>
      <c r="AN168" s="341">
        <v>0</v>
      </c>
      <c r="AO168" s="341">
        <v>0</v>
      </c>
      <c r="AP168" s="341">
        <v>0</v>
      </c>
      <c r="AQ168" s="341">
        <v>0</v>
      </c>
      <c r="AR168" s="341">
        <v>0</v>
      </c>
      <c r="AS168" s="341">
        <v>0</v>
      </c>
      <c r="AT168" s="341">
        <v>0</v>
      </c>
      <c r="AU168" s="341">
        <v>0</v>
      </c>
      <c r="AV168" s="341">
        <v>0</v>
      </c>
      <c r="AW168" s="341">
        <v>0</v>
      </c>
      <c r="AX168" s="341">
        <v>0</v>
      </c>
      <c r="AY168" s="341">
        <v>0</v>
      </c>
      <c r="AZ168" s="341">
        <v>0</v>
      </c>
      <c r="BA168" s="341">
        <v>0</v>
      </c>
      <c r="BB168" s="341">
        <v>0</v>
      </c>
      <c r="BC168" s="341">
        <v>0</v>
      </c>
      <c r="BD168" s="341">
        <v>0</v>
      </c>
      <c r="BE168" s="341">
        <v>0</v>
      </c>
      <c r="BF168" s="341">
        <v>0</v>
      </c>
      <c r="BG168" s="341">
        <v>0</v>
      </c>
      <c r="BH168" s="341">
        <v>0</v>
      </c>
      <c r="BI168" s="341">
        <v>0</v>
      </c>
      <c r="BJ168" s="341">
        <v>0</v>
      </c>
      <c r="BK168" s="341">
        <v>0</v>
      </c>
      <c r="BL168" s="341">
        <v>0</v>
      </c>
      <c r="BM168" s="341">
        <v>0</v>
      </c>
      <c r="BN168" s="341">
        <v>0</v>
      </c>
      <c r="BO168" s="341">
        <v>0</v>
      </c>
      <c r="BP168" s="341">
        <v>0</v>
      </c>
      <c r="BQ168" s="341">
        <v>0</v>
      </c>
      <c r="BR168" s="341">
        <v>0</v>
      </c>
      <c r="BS168" s="341">
        <v>0</v>
      </c>
      <c r="BT168" s="341">
        <v>0</v>
      </c>
      <c r="BU168" s="341">
        <v>0</v>
      </c>
      <c r="BV168" s="341">
        <v>0</v>
      </c>
      <c r="BW168" s="341">
        <v>0</v>
      </c>
      <c r="BX168" s="341">
        <v>0</v>
      </c>
      <c r="BY168" s="341">
        <v>0</v>
      </c>
      <c r="BZ168" s="341">
        <v>0</v>
      </c>
      <c r="CA168" s="341">
        <v>0</v>
      </c>
      <c r="CB168" s="341">
        <v>0</v>
      </c>
      <c r="CC168" s="341">
        <v>0</v>
      </c>
      <c r="CD168" s="341">
        <v>0</v>
      </c>
      <c r="CE168" s="341">
        <v>0</v>
      </c>
      <c r="CF168" s="341">
        <v>0</v>
      </c>
      <c r="CG168" s="341">
        <v>0</v>
      </c>
      <c r="CH168" s="341">
        <v>0</v>
      </c>
      <c r="CI168" s="341">
        <v>0</v>
      </c>
      <c r="CJ168" s="341">
        <v>0</v>
      </c>
      <c r="CK168" s="341">
        <v>0</v>
      </c>
      <c r="CL168" s="341">
        <v>0</v>
      </c>
      <c r="CM168" s="341">
        <v>-135.25</v>
      </c>
      <c r="CN168" s="341">
        <v>0</v>
      </c>
      <c r="CO168" s="341">
        <v>0</v>
      </c>
      <c r="CP168" s="341">
        <v>0</v>
      </c>
      <c r="CQ168" s="341">
        <v>0</v>
      </c>
      <c r="CR168" s="341">
        <v>0</v>
      </c>
      <c r="CS168" s="341">
        <v>0</v>
      </c>
      <c r="CT168" s="341">
        <v>0</v>
      </c>
      <c r="CU168" s="341">
        <v>0</v>
      </c>
      <c r="CV168" s="341">
        <v>0</v>
      </c>
      <c r="CW168" s="341">
        <v>0</v>
      </c>
      <c r="CX168" s="341"/>
      <c r="CY168" s="341"/>
    </row>
    <row r="169" spans="1:103" x14ac:dyDescent="0.2">
      <c r="A169" s="96"/>
      <c r="B169" s="91" t="s">
        <v>242</v>
      </c>
      <c r="C169" s="91"/>
      <c r="D169" s="341">
        <v>0</v>
      </c>
      <c r="E169" s="341">
        <v>0</v>
      </c>
      <c r="F169" s="341">
        <v>0</v>
      </c>
      <c r="G169" s="341">
        <v>0</v>
      </c>
      <c r="H169" s="341">
        <v>0</v>
      </c>
      <c r="I169" s="341">
        <v>0</v>
      </c>
      <c r="J169" s="341">
        <v>0</v>
      </c>
      <c r="K169" s="341">
        <v>0</v>
      </c>
      <c r="L169" s="341">
        <v>0</v>
      </c>
      <c r="M169" s="341">
        <v>0</v>
      </c>
      <c r="N169" s="341">
        <v>0</v>
      </c>
      <c r="O169" s="341">
        <v>0</v>
      </c>
      <c r="P169" s="341">
        <v>0</v>
      </c>
      <c r="Q169" s="341">
        <v>0</v>
      </c>
      <c r="R169" s="341">
        <v>0</v>
      </c>
      <c r="S169" s="341">
        <v>0</v>
      </c>
      <c r="T169" s="341">
        <v>0</v>
      </c>
      <c r="U169" s="341">
        <v>0</v>
      </c>
      <c r="V169" s="341">
        <v>0</v>
      </c>
      <c r="W169" s="341">
        <v>0</v>
      </c>
      <c r="X169" s="341">
        <v>0</v>
      </c>
      <c r="Y169" s="341">
        <v>0</v>
      </c>
      <c r="Z169" s="341">
        <v>0</v>
      </c>
      <c r="AA169" s="341">
        <v>0</v>
      </c>
      <c r="AB169" s="341">
        <v>0</v>
      </c>
      <c r="AC169" s="341">
        <v>0</v>
      </c>
      <c r="AD169" s="341">
        <v>0</v>
      </c>
      <c r="AE169" s="341">
        <v>0</v>
      </c>
      <c r="AF169" s="341">
        <v>0</v>
      </c>
      <c r="AG169" s="341">
        <v>0</v>
      </c>
      <c r="AH169" s="341">
        <v>0</v>
      </c>
      <c r="AI169" s="341">
        <v>0</v>
      </c>
      <c r="AJ169" s="341">
        <v>0</v>
      </c>
      <c r="AK169" s="341">
        <v>0</v>
      </c>
      <c r="AL169" s="341">
        <v>0</v>
      </c>
      <c r="AM169" s="341">
        <v>0</v>
      </c>
      <c r="AN169" s="341">
        <v>0</v>
      </c>
      <c r="AO169" s="341">
        <v>0</v>
      </c>
      <c r="AP169" s="341">
        <v>0</v>
      </c>
      <c r="AQ169" s="341">
        <v>0</v>
      </c>
      <c r="AR169" s="341">
        <v>0</v>
      </c>
      <c r="AS169" s="341">
        <v>0</v>
      </c>
      <c r="AT169" s="341">
        <v>0</v>
      </c>
      <c r="AU169" s="341">
        <v>0</v>
      </c>
      <c r="AV169" s="341">
        <v>0</v>
      </c>
      <c r="AW169" s="341">
        <v>0</v>
      </c>
      <c r="AX169" s="341">
        <v>0</v>
      </c>
      <c r="AY169" s="341">
        <v>0</v>
      </c>
      <c r="AZ169" s="341">
        <v>0</v>
      </c>
      <c r="BA169" s="341">
        <v>0</v>
      </c>
      <c r="BB169" s="341">
        <v>0</v>
      </c>
      <c r="BC169" s="341">
        <v>0</v>
      </c>
      <c r="BD169" s="341">
        <v>0</v>
      </c>
      <c r="BE169" s="341">
        <v>0</v>
      </c>
      <c r="BF169" s="341">
        <v>0</v>
      </c>
      <c r="BG169" s="341">
        <v>0</v>
      </c>
      <c r="BH169" s="341">
        <v>0</v>
      </c>
      <c r="BI169" s="341">
        <v>0</v>
      </c>
      <c r="BJ169" s="341">
        <v>0</v>
      </c>
      <c r="BK169" s="341">
        <v>0</v>
      </c>
      <c r="BL169" s="341">
        <v>4602111.2887190003</v>
      </c>
      <c r="BM169" s="341">
        <v>0</v>
      </c>
      <c r="BN169" s="341">
        <v>0</v>
      </c>
      <c r="BO169" s="341">
        <v>0</v>
      </c>
      <c r="BP169" s="341">
        <v>0</v>
      </c>
      <c r="BQ169" s="341">
        <v>0</v>
      </c>
      <c r="BR169" s="341">
        <v>0</v>
      </c>
      <c r="BS169" s="341">
        <v>0</v>
      </c>
      <c r="BT169" s="341">
        <v>0</v>
      </c>
      <c r="BU169" s="341">
        <v>0</v>
      </c>
      <c r="BV169" s="341">
        <v>0</v>
      </c>
      <c r="BW169" s="341">
        <v>0</v>
      </c>
      <c r="BX169" s="341">
        <v>0</v>
      </c>
      <c r="BY169" s="341">
        <v>0</v>
      </c>
      <c r="BZ169" s="341">
        <v>0</v>
      </c>
      <c r="CA169" s="341">
        <v>0</v>
      </c>
      <c r="CB169" s="341">
        <v>0</v>
      </c>
      <c r="CC169" s="341">
        <v>0</v>
      </c>
      <c r="CD169" s="341">
        <v>0</v>
      </c>
      <c r="CE169" s="341">
        <v>0</v>
      </c>
      <c r="CF169" s="341">
        <v>0</v>
      </c>
      <c r="CG169" s="341">
        <v>0</v>
      </c>
      <c r="CH169" s="341">
        <v>0</v>
      </c>
      <c r="CI169" s="341">
        <v>0</v>
      </c>
      <c r="CJ169" s="341"/>
      <c r="CK169" s="341">
        <v>0</v>
      </c>
      <c r="CL169" s="341">
        <v>0</v>
      </c>
      <c r="CM169" s="341">
        <v>0</v>
      </c>
      <c r="CN169" s="341">
        <v>0</v>
      </c>
      <c r="CO169" s="341">
        <v>0</v>
      </c>
      <c r="CP169" s="341">
        <v>0</v>
      </c>
      <c r="CQ169" s="341">
        <v>0</v>
      </c>
      <c r="CR169" s="341">
        <v>0</v>
      </c>
      <c r="CS169" s="341">
        <v>0</v>
      </c>
      <c r="CT169" s="341">
        <v>0</v>
      </c>
      <c r="CU169" s="341">
        <v>0</v>
      </c>
      <c r="CV169" s="341">
        <v>0</v>
      </c>
      <c r="CW169" s="341">
        <v>0</v>
      </c>
      <c r="CX169" s="341"/>
      <c r="CY169" s="341"/>
    </row>
    <row r="170" spans="1:103" x14ac:dyDescent="0.2">
      <c r="A170" s="91"/>
      <c r="B170" s="91" t="s">
        <v>240</v>
      </c>
      <c r="C170" s="98"/>
      <c r="D170" s="341">
        <v>0</v>
      </c>
      <c r="E170" s="341">
        <v>0</v>
      </c>
      <c r="F170" s="341">
        <v>0</v>
      </c>
      <c r="G170" s="341">
        <v>0</v>
      </c>
      <c r="H170" s="341">
        <v>0</v>
      </c>
      <c r="I170" s="341">
        <v>0</v>
      </c>
      <c r="J170" s="341">
        <v>0</v>
      </c>
      <c r="K170" s="341">
        <v>0</v>
      </c>
      <c r="L170" s="341">
        <v>0</v>
      </c>
      <c r="M170" s="341">
        <v>0</v>
      </c>
      <c r="N170" s="341">
        <v>0</v>
      </c>
      <c r="O170" s="341">
        <v>0</v>
      </c>
      <c r="P170" s="341">
        <v>0</v>
      </c>
      <c r="Q170" s="341">
        <v>0</v>
      </c>
      <c r="R170" s="341">
        <v>0</v>
      </c>
      <c r="S170" s="341">
        <v>0</v>
      </c>
      <c r="T170" s="341">
        <v>0</v>
      </c>
      <c r="U170" s="341">
        <v>0</v>
      </c>
      <c r="V170" s="341">
        <v>0</v>
      </c>
      <c r="W170" s="341">
        <v>0</v>
      </c>
      <c r="X170" s="341">
        <v>0</v>
      </c>
      <c r="Y170" s="341">
        <v>0</v>
      </c>
      <c r="Z170" s="341">
        <v>0</v>
      </c>
      <c r="AA170" s="341">
        <v>0</v>
      </c>
      <c r="AB170" s="341">
        <v>0</v>
      </c>
      <c r="AC170" s="341">
        <v>0</v>
      </c>
      <c r="AD170" s="341">
        <v>0</v>
      </c>
      <c r="AE170" s="341">
        <v>0</v>
      </c>
      <c r="AF170" s="341">
        <v>0</v>
      </c>
      <c r="AG170" s="341">
        <v>0</v>
      </c>
      <c r="AH170" s="341">
        <v>0</v>
      </c>
      <c r="AI170" s="341">
        <v>0</v>
      </c>
      <c r="AJ170" s="341">
        <v>0</v>
      </c>
      <c r="AK170" s="341">
        <v>0</v>
      </c>
      <c r="AL170" s="341">
        <v>0</v>
      </c>
      <c r="AM170" s="341">
        <v>0</v>
      </c>
      <c r="AN170" s="341">
        <v>0</v>
      </c>
      <c r="AO170" s="341">
        <v>0</v>
      </c>
      <c r="AP170" s="341">
        <v>0</v>
      </c>
      <c r="AQ170" s="341">
        <v>0</v>
      </c>
      <c r="AR170" s="341">
        <v>0</v>
      </c>
      <c r="AS170" s="341">
        <v>0</v>
      </c>
      <c r="AT170" s="341">
        <v>0</v>
      </c>
      <c r="AU170" s="341">
        <v>0</v>
      </c>
      <c r="AV170" s="341">
        <v>0</v>
      </c>
      <c r="AW170" s="341">
        <v>0</v>
      </c>
      <c r="AX170" s="341">
        <v>0</v>
      </c>
      <c r="AY170" s="341">
        <v>0</v>
      </c>
      <c r="AZ170" s="341">
        <v>0</v>
      </c>
      <c r="BA170" s="341">
        <v>0</v>
      </c>
      <c r="BB170" s="341">
        <v>0</v>
      </c>
      <c r="BC170" s="341">
        <v>0</v>
      </c>
      <c r="BD170" s="341">
        <v>0</v>
      </c>
      <c r="BE170" s="341">
        <v>0</v>
      </c>
      <c r="BF170" s="341">
        <v>0</v>
      </c>
      <c r="BG170" s="341">
        <v>0</v>
      </c>
      <c r="BH170" s="341">
        <v>0</v>
      </c>
      <c r="BI170" s="341">
        <v>0</v>
      </c>
      <c r="BJ170" s="341">
        <v>0</v>
      </c>
      <c r="BK170" s="341">
        <v>-152462.81</v>
      </c>
      <c r="BL170" s="341">
        <v>860861.42</v>
      </c>
      <c r="BM170" s="341">
        <v>76612.800000000003</v>
      </c>
      <c r="BN170" s="341">
        <v>494008.26</v>
      </c>
      <c r="BO170" s="341">
        <v>-19217.89</v>
      </c>
      <c r="BP170" s="341">
        <v>558193.04</v>
      </c>
      <c r="BQ170" s="341">
        <v>266826.26</v>
      </c>
      <c r="BR170" s="341">
        <v>188682.28</v>
      </c>
      <c r="BS170" s="341">
        <v>539492.30000000005</v>
      </c>
      <c r="BT170" s="341">
        <v>776217.48</v>
      </c>
      <c r="BU170" s="341">
        <v>229045.95</v>
      </c>
      <c r="BV170" s="341">
        <v>357067.94</v>
      </c>
      <c r="BW170" s="341">
        <v>917222.45</v>
      </c>
      <c r="BX170" s="341">
        <v>996508.05</v>
      </c>
      <c r="BY170" s="341">
        <v>-10666.82</v>
      </c>
      <c r="BZ170" s="341">
        <v>-236116.24</v>
      </c>
      <c r="CA170" s="341">
        <v>-90902.9</v>
      </c>
      <c r="CB170" s="341">
        <v>59971.48</v>
      </c>
      <c r="CC170" s="341">
        <v>-437844.03</v>
      </c>
      <c r="CD170" s="341">
        <v>835544.64</v>
      </c>
      <c r="CE170" s="341">
        <v>591007.19999999995</v>
      </c>
      <c r="CF170" s="341">
        <v>226345.02</v>
      </c>
      <c r="CG170" s="341">
        <v>-126160.03</v>
      </c>
      <c r="CH170" s="341">
        <v>842603.65</v>
      </c>
      <c r="CI170" s="341">
        <v>427983.4</v>
      </c>
      <c r="CJ170" s="92">
        <f>'Schedule 8&amp;24'!C46</f>
        <v>-400325.64</v>
      </c>
      <c r="CK170" s="92">
        <f>'Schedule 8&amp;24'!D46</f>
        <v>706101.64</v>
      </c>
      <c r="CL170" s="92">
        <f>'Schedule 8&amp;24'!E46</f>
        <v>555824.67000000004</v>
      </c>
      <c r="CM170" s="92">
        <f>'Schedule 8&amp;24'!F46</f>
        <v>1568808.8</v>
      </c>
      <c r="CN170" s="92">
        <f>'Schedule 8&amp;24'!G46</f>
        <v>883551.88</v>
      </c>
      <c r="CO170" s="92">
        <f>'Schedule 8&amp;24'!H46</f>
        <v>502389.04</v>
      </c>
      <c r="CP170" s="92">
        <f>'Schedule 8&amp;24'!I46</f>
        <v>637411.24</v>
      </c>
      <c r="CQ170" s="92">
        <f>'Schedule 8&amp;24'!J46</f>
        <v>882214.02</v>
      </c>
      <c r="CR170" s="92">
        <f>'Schedule 8&amp;24'!K46</f>
        <v>565901</v>
      </c>
      <c r="CS170" s="92">
        <f>'Schedule 8&amp;24'!L46+'Schedule 8&amp;24'!M46</f>
        <v>467620.99</v>
      </c>
      <c r="CT170" s="92">
        <f>'Schedule 8&amp;24'!N46</f>
        <v>639848.17000000004</v>
      </c>
      <c r="CU170" s="92">
        <f>'Schedule 8&amp;24'!P46+'Schedule 8&amp;24'!O46</f>
        <v>436564.50999999995</v>
      </c>
      <c r="CV170" s="92">
        <f>'Schedule 8&amp;24'!Q46</f>
        <v>835834.3</v>
      </c>
      <c r="CW170" s="92">
        <f>'Schedule 8&amp;24'!R46</f>
        <v>-672872.68</v>
      </c>
      <c r="CX170" s="92"/>
      <c r="CY170" s="92"/>
    </row>
    <row r="171" spans="1:103" x14ac:dyDescent="0.2">
      <c r="B171" s="337" t="s">
        <v>230</v>
      </c>
      <c r="D171" s="93">
        <f t="shared" ref="D171:AI171" si="179">SUM(D167:D170)</f>
        <v>0</v>
      </c>
      <c r="E171" s="93">
        <f t="shared" si="179"/>
        <v>0</v>
      </c>
      <c r="F171" s="93">
        <f t="shared" si="179"/>
        <v>0</v>
      </c>
      <c r="G171" s="93">
        <f t="shared" si="179"/>
        <v>0</v>
      </c>
      <c r="H171" s="93">
        <f t="shared" si="179"/>
        <v>0</v>
      </c>
      <c r="I171" s="93">
        <f t="shared" si="179"/>
        <v>0</v>
      </c>
      <c r="J171" s="93">
        <f t="shared" si="179"/>
        <v>0</v>
      </c>
      <c r="K171" s="93">
        <f t="shared" si="179"/>
        <v>0</v>
      </c>
      <c r="L171" s="93">
        <f t="shared" si="179"/>
        <v>0</v>
      </c>
      <c r="M171" s="93">
        <f t="shared" si="179"/>
        <v>0</v>
      </c>
      <c r="N171" s="93">
        <f t="shared" si="179"/>
        <v>0</v>
      </c>
      <c r="O171" s="93">
        <f t="shared" si="179"/>
        <v>0</v>
      </c>
      <c r="P171" s="93">
        <f t="shared" si="179"/>
        <v>0</v>
      </c>
      <c r="Q171" s="93">
        <f t="shared" si="179"/>
        <v>0</v>
      </c>
      <c r="R171" s="93">
        <f t="shared" si="179"/>
        <v>0</v>
      </c>
      <c r="S171" s="93">
        <f t="shared" si="179"/>
        <v>0</v>
      </c>
      <c r="T171" s="93">
        <f t="shared" si="179"/>
        <v>0</v>
      </c>
      <c r="U171" s="93">
        <f t="shared" si="179"/>
        <v>0</v>
      </c>
      <c r="V171" s="93">
        <f t="shared" si="179"/>
        <v>0</v>
      </c>
      <c r="W171" s="93">
        <f t="shared" si="179"/>
        <v>0</v>
      </c>
      <c r="X171" s="93">
        <f t="shared" si="179"/>
        <v>0</v>
      </c>
      <c r="Y171" s="93">
        <f t="shared" si="179"/>
        <v>0</v>
      </c>
      <c r="Z171" s="93">
        <f t="shared" si="179"/>
        <v>0</v>
      </c>
      <c r="AA171" s="93">
        <f t="shared" si="179"/>
        <v>0</v>
      </c>
      <c r="AB171" s="93">
        <f t="shared" si="179"/>
        <v>0</v>
      </c>
      <c r="AC171" s="93">
        <f t="shared" si="179"/>
        <v>0</v>
      </c>
      <c r="AD171" s="93">
        <f t="shared" si="179"/>
        <v>0</v>
      </c>
      <c r="AE171" s="93">
        <f t="shared" si="179"/>
        <v>0</v>
      </c>
      <c r="AF171" s="93">
        <f t="shared" si="179"/>
        <v>0</v>
      </c>
      <c r="AG171" s="93">
        <f t="shared" si="179"/>
        <v>0</v>
      </c>
      <c r="AH171" s="93">
        <f t="shared" si="179"/>
        <v>0</v>
      </c>
      <c r="AI171" s="93">
        <f t="shared" si="179"/>
        <v>0</v>
      </c>
      <c r="AJ171" s="93">
        <f t="shared" ref="AJ171:BO171" si="180">SUM(AJ167:AJ170)</f>
        <v>0</v>
      </c>
      <c r="AK171" s="93">
        <f t="shared" si="180"/>
        <v>0</v>
      </c>
      <c r="AL171" s="93">
        <f t="shared" si="180"/>
        <v>0</v>
      </c>
      <c r="AM171" s="93">
        <f t="shared" si="180"/>
        <v>0</v>
      </c>
      <c r="AN171" s="93">
        <f t="shared" si="180"/>
        <v>0</v>
      </c>
      <c r="AO171" s="93">
        <f t="shared" si="180"/>
        <v>0</v>
      </c>
      <c r="AP171" s="93">
        <f t="shared" si="180"/>
        <v>0</v>
      </c>
      <c r="AQ171" s="93">
        <f t="shared" si="180"/>
        <v>0</v>
      </c>
      <c r="AR171" s="93">
        <f t="shared" si="180"/>
        <v>0</v>
      </c>
      <c r="AS171" s="93">
        <f t="shared" si="180"/>
        <v>0</v>
      </c>
      <c r="AT171" s="93">
        <f t="shared" si="180"/>
        <v>0</v>
      </c>
      <c r="AU171" s="93">
        <f t="shared" si="180"/>
        <v>0</v>
      </c>
      <c r="AV171" s="93">
        <f t="shared" si="180"/>
        <v>0</v>
      </c>
      <c r="AW171" s="93">
        <f t="shared" si="180"/>
        <v>0</v>
      </c>
      <c r="AX171" s="93">
        <f t="shared" si="180"/>
        <v>0</v>
      </c>
      <c r="AY171" s="93">
        <f t="shared" si="180"/>
        <v>0</v>
      </c>
      <c r="AZ171" s="93">
        <f t="shared" si="180"/>
        <v>0</v>
      </c>
      <c r="BA171" s="93">
        <f t="shared" si="180"/>
        <v>0</v>
      </c>
      <c r="BB171" s="93">
        <f t="shared" si="180"/>
        <v>0</v>
      </c>
      <c r="BC171" s="93">
        <f t="shared" si="180"/>
        <v>0</v>
      </c>
      <c r="BD171" s="93">
        <f t="shared" si="180"/>
        <v>0</v>
      </c>
      <c r="BE171" s="93">
        <f t="shared" si="180"/>
        <v>0</v>
      </c>
      <c r="BF171" s="93">
        <f t="shared" si="180"/>
        <v>0</v>
      </c>
      <c r="BG171" s="93">
        <f t="shared" si="180"/>
        <v>0</v>
      </c>
      <c r="BH171" s="93">
        <f t="shared" si="180"/>
        <v>0</v>
      </c>
      <c r="BI171" s="93">
        <f t="shared" si="180"/>
        <v>0</v>
      </c>
      <c r="BJ171" s="93">
        <f t="shared" si="180"/>
        <v>0</v>
      </c>
      <c r="BK171" s="93">
        <f t="shared" si="180"/>
        <v>-152462.81</v>
      </c>
      <c r="BL171" s="93">
        <f t="shared" si="180"/>
        <v>5462972.7087190002</v>
      </c>
      <c r="BM171" s="93">
        <f t="shared" si="180"/>
        <v>76612.800000000003</v>
      </c>
      <c r="BN171" s="93">
        <f t="shared" si="180"/>
        <v>494008.26</v>
      </c>
      <c r="BO171" s="93">
        <f t="shared" si="180"/>
        <v>-19217.89</v>
      </c>
      <c r="BP171" s="93">
        <f t="shared" ref="BP171:CU171" si="181">SUM(BP167:BP170)</f>
        <v>-3891455.4387190007</v>
      </c>
      <c r="BQ171" s="93">
        <f t="shared" si="181"/>
        <v>266826.26</v>
      </c>
      <c r="BR171" s="93">
        <f t="shared" si="181"/>
        <v>188682.28</v>
      </c>
      <c r="BS171" s="93">
        <f t="shared" si="181"/>
        <v>539492.30000000005</v>
      </c>
      <c r="BT171" s="93">
        <f t="shared" si="181"/>
        <v>776217.48</v>
      </c>
      <c r="BU171" s="93">
        <f t="shared" si="181"/>
        <v>229045.95</v>
      </c>
      <c r="BV171" s="93">
        <f t="shared" si="181"/>
        <v>357067.94</v>
      </c>
      <c r="BW171" s="93">
        <f t="shared" si="181"/>
        <v>917222.45</v>
      </c>
      <c r="BX171" s="93">
        <f t="shared" si="181"/>
        <v>996508.05</v>
      </c>
      <c r="BY171" s="93">
        <f t="shared" si="181"/>
        <v>-10666.82</v>
      </c>
      <c r="BZ171" s="93">
        <f t="shared" si="181"/>
        <v>-236116.24</v>
      </c>
      <c r="CA171" s="93">
        <f t="shared" si="181"/>
        <v>-90902.9</v>
      </c>
      <c r="CB171" s="93">
        <f t="shared" si="181"/>
        <v>-5185040.8099999996</v>
      </c>
      <c r="CC171" s="93">
        <f t="shared" si="181"/>
        <v>-437844.03</v>
      </c>
      <c r="CD171" s="93">
        <f t="shared" si="181"/>
        <v>835544.64</v>
      </c>
      <c r="CE171" s="93">
        <f t="shared" si="181"/>
        <v>591007.19999999995</v>
      </c>
      <c r="CF171" s="93">
        <f t="shared" si="181"/>
        <v>226345.02</v>
      </c>
      <c r="CG171" s="93">
        <f t="shared" si="181"/>
        <v>-126160.03</v>
      </c>
      <c r="CH171" s="93">
        <f t="shared" si="181"/>
        <v>842603.65</v>
      </c>
      <c r="CI171" s="93">
        <f t="shared" si="181"/>
        <v>427983.4</v>
      </c>
      <c r="CJ171" s="93">
        <f t="shared" si="181"/>
        <v>-400325.64</v>
      </c>
      <c r="CK171" s="93">
        <f t="shared" si="181"/>
        <v>706101.64</v>
      </c>
      <c r="CL171" s="93">
        <f t="shared" si="181"/>
        <v>555824.67000000004</v>
      </c>
      <c r="CM171" s="93">
        <f t="shared" si="181"/>
        <v>1568673.55</v>
      </c>
      <c r="CN171" s="93">
        <f t="shared" si="181"/>
        <v>-2194721.5399999991</v>
      </c>
      <c r="CO171" s="93">
        <f t="shared" si="181"/>
        <v>502389.04</v>
      </c>
      <c r="CP171" s="93">
        <f t="shared" si="181"/>
        <v>637411.24</v>
      </c>
      <c r="CQ171" s="93">
        <f t="shared" si="181"/>
        <v>882214.02</v>
      </c>
      <c r="CR171" s="93">
        <f t="shared" si="181"/>
        <v>565901</v>
      </c>
      <c r="CS171" s="93">
        <f t="shared" si="181"/>
        <v>467620.99</v>
      </c>
      <c r="CT171" s="93">
        <f t="shared" si="181"/>
        <v>639848.17000000004</v>
      </c>
      <c r="CU171" s="93">
        <f t="shared" si="181"/>
        <v>436564.50999999995</v>
      </c>
      <c r="CV171" s="93">
        <f t="shared" ref="CV171:CY171" si="182">SUM(CV167:CV170)</f>
        <v>835834.3</v>
      </c>
      <c r="CW171" s="93">
        <f t="shared" si="182"/>
        <v>-672872.68</v>
      </c>
      <c r="CX171" s="93">
        <f t="shared" si="182"/>
        <v>0</v>
      </c>
      <c r="CY171" s="93">
        <f t="shared" si="182"/>
        <v>0</v>
      </c>
    </row>
    <row r="172" spans="1:103" x14ac:dyDescent="0.2">
      <c r="B172" s="337" t="s">
        <v>231</v>
      </c>
      <c r="D172" s="339">
        <f t="shared" ref="D172:AI172" si="183">D166+D171</f>
        <v>0</v>
      </c>
      <c r="E172" s="339">
        <f t="shared" si="183"/>
        <v>0</v>
      </c>
      <c r="F172" s="339">
        <f t="shared" si="183"/>
        <v>0</v>
      </c>
      <c r="G172" s="339">
        <f t="shared" si="183"/>
        <v>0</v>
      </c>
      <c r="H172" s="339">
        <f t="shared" si="183"/>
        <v>0</v>
      </c>
      <c r="I172" s="339">
        <f t="shared" si="183"/>
        <v>0</v>
      </c>
      <c r="J172" s="339">
        <f t="shared" si="183"/>
        <v>0</v>
      </c>
      <c r="K172" s="339">
        <f t="shared" si="183"/>
        <v>0</v>
      </c>
      <c r="L172" s="339">
        <f t="shared" si="183"/>
        <v>0</v>
      </c>
      <c r="M172" s="339">
        <f t="shared" si="183"/>
        <v>0</v>
      </c>
      <c r="N172" s="339">
        <f t="shared" si="183"/>
        <v>0</v>
      </c>
      <c r="O172" s="339">
        <f t="shared" si="183"/>
        <v>0</v>
      </c>
      <c r="P172" s="339">
        <f t="shared" si="183"/>
        <v>0</v>
      </c>
      <c r="Q172" s="339">
        <f t="shared" si="183"/>
        <v>0</v>
      </c>
      <c r="R172" s="339">
        <f t="shared" si="183"/>
        <v>0</v>
      </c>
      <c r="S172" s="339">
        <f t="shared" si="183"/>
        <v>0</v>
      </c>
      <c r="T172" s="339">
        <f t="shared" si="183"/>
        <v>0</v>
      </c>
      <c r="U172" s="339">
        <f t="shared" si="183"/>
        <v>0</v>
      </c>
      <c r="V172" s="339">
        <f t="shared" si="183"/>
        <v>0</v>
      </c>
      <c r="W172" s="339">
        <f t="shared" si="183"/>
        <v>0</v>
      </c>
      <c r="X172" s="339">
        <f t="shared" si="183"/>
        <v>0</v>
      </c>
      <c r="Y172" s="339">
        <f t="shared" si="183"/>
        <v>0</v>
      </c>
      <c r="Z172" s="339">
        <f t="shared" si="183"/>
        <v>0</v>
      </c>
      <c r="AA172" s="339">
        <f t="shared" si="183"/>
        <v>0</v>
      </c>
      <c r="AB172" s="339">
        <f t="shared" si="183"/>
        <v>0</v>
      </c>
      <c r="AC172" s="339">
        <f t="shared" si="183"/>
        <v>0</v>
      </c>
      <c r="AD172" s="339">
        <f t="shared" si="183"/>
        <v>0</v>
      </c>
      <c r="AE172" s="339">
        <f t="shared" si="183"/>
        <v>0</v>
      </c>
      <c r="AF172" s="339">
        <f t="shared" si="183"/>
        <v>0</v>
      </c>
      <c r="AG172" s="339">
        <f t="shared" si="183"/>
        <v>0</v>
      </c>
      <c r="AH172" s="339">
        <f t="shared" si="183"/>
        <v>0</v>
      </c>
      <c r="AI172" s="339">
        <f t="shared" si="183"/>
        <v>0</v>
      </c>
      <c r="AJ172" s="339">
        <f t="shared" ref="AJ172:BO172" si="184">AJ166+AJ171</f>
        <v>0</v>
      </c>
      <c r="AK172" s="339">
        <f t="shared" si="184"/>
        <v>0</v>
      </c>
      <c r="AL172" s="339">
        <f t="shared" si="184"/>
        <v>0</v>
      </c>
      <c r="AM172" s="339">
        <f t="shared" si="184"/>
        <v>0</v>
      </c>
      <c r="AN172" s="339">
        <f t="shared" si="184"/>
        <v>0</v>
      </c>
      <c r="AO172" s="339">
        <f t="shared" si="184"/>
        <v>0</v>
      </c>
      <c r="AP172" s="339">
        <f t="shared" si="184"/>
        <v>0</v>
      </c>
      <c r="AQ172" s="339">
        <f t="shared" si="184"/>
        <v>0</v>
      </c>
      <c r="AR172" s="339">
        <f t="shared" si="184"/>
        <v>0</v>
      </c>
      <c r="AS172" s="339">
        <f t="shared" si="184"/>
        <v>0</v>
      </c>
      <c r="AT172" s="339">
        <f t="shared" si="184"/>
        <v>0</v>
      </c>
      <c r="AU172" s="339">
        <f t="shared" si="184"/>
        <v>0</v>
      </c>
      <c r="AV172" s="339">
        <f t="shared" si="184"/>
        <v>0</v>
      </c>
      <c r="AW172" s="339">
        <f t="shared" si="184"/>
        <v>0</v>
      </c>
      <c r="AX172" s="339">
        <f t="shared" si="184"/>
        <v>0</v>
      </c>
      <c r="AY172" s="339">
        <f t="shared" si="184"/>
        <v>0</v>
      </c>
      <c r="AZ172" s="339">
        <f t="shared" si="184"/>
        <v>0</v>
      </c>
      <c r="BA172" s="339">
        <f t="shared" si="184"/>
        <v>0</v>
      </c>
      <c r="BB172" s="339">
        <f t="shared" si="184"/>
        <v>0</v>
      </c>
      <c r="BC172" s="339">
        <f t="shared" si="184"/>
        <v>0</v>
      </c>
      <c r="BD172" s="339">
        <f t="shared" si="184"/>
        <v>0</v>
      </c>
      <c r="BE172" s="339">
        <f t="shared" si="184"/>
        <v>0</v>
      </c>
      <c r="BF172" s="339">
        <f t="shared" si="184"/>
        <v>0</v>
      </c>
      <c r="BG172" s="339">
        <f t="shared" si="184"/>
        <v>0</v>
      </c>
      <c r="BH172" s="339">
        <f t="shared" si="184"/>
        <v>0</v>
      </c>
      <c r="BI172" s="339">
        <f t="shared" si="184"/>
        <v>0</v>
      </c>
      <c r="BJ172" s="339">
        <f t="shared" si="184"/>
        <v>0</v>
      </c>
      <c r="BK172" s="339">
        <f t="shared" si="184"/>
        <v>-152462.81</v>
      </c>
      <c r="BL172" s="339">
        <f t="shared" si="184"/>
        <v>5310509.8987190006</v>
      </c>
      <c r="BM172" s="339">
        <f t="shared" si="184"/>
        <v>5387122.6987190004</v>
      </c>
      <c r="BN172" s="339">
        <f t="shared" si="184"/>
        <v>5881130.9587190002</v>
      </c>
      <c r="BO172" s="339">
        <f t="shared" si="184"/>
        <v>5861913.0687190006</v>
      </c>
      <c r="BP172" s="339">
        <f t="shared" ref="BP172:CU172" si="185">BP166+BP171</f>
        <v>1970457.63</v>
      </c>
      <c r="BQ172" s="339">
        <f t="shared" si="185"/>
        <v>2237283.8899999997</v>
      </c>
      <c r="BR172" s="339">
        <f t="shared" si="185"/>
        <v>2425966.1699999995</v>
      </c>
      <c r="BS172" s="339">
        <f t="shared" si="185"/>
        <v>2965458.4699999997</v>
      </c>
      <c r="BT172" s="339">
        <f t="shared" si="185"/>
        <v>3741675.9499999997</v>
      </c>
      <c r="BU172" s="339">
        <f t="shared" si="185"/>
        <v>3970721.9</v>
      </c>
      <c r="BV172" s="339">
        <f t="shared" si="185"/>
        <v>4327789.84</v>
      </c>
      <c r="BW172" s="339">
        <f t="shared" si="185"/>
        <v>5245012.29</v>
      </c>
      <c r="BX172" s="339">
        <f t="shared" si="185"/>
        <v>6241520.3399999999</v>
      </c>
      <c r="BY172" s="339">
        <f t="shared" si="185"/>
        <v>6230853.5199999996</v>
      </c>
      <c r="BZ172" s="339">
        <f t="shared" si="185"/>
        <v>5994737.2799999993</v>
      </c>
      <c r="CA172" s="339">
        <f t="shared" si="185"/>
        <v>5903834.379999999</v>
      </c>
      <c r="CB172" s="339">
        <f t="shared" si="185"/>
        <v>718793.56999999937</v>
      </c>
      <c r="CC172" s="339">
        <f t="shared" si="185"/>
        <v>280949.53999999934</v>
      </c>
      <c r="CD172" s="339">
        <f t="shared" si="185"/>
        <v>1116494.1799999992</v>
      </c>
      <c r="CE172" s="339">
        <f t="shared" si="185"/>
        <v>1707501.3799999992</v>
      </c>
      <c r="CF172" s="339">
        <f t="shared" si="185"/>
        <v>1933846.3999999992</v>
      </c>
      <c r="CG172" s="339">
        <f t="shared" si="185"/>
        <v>1807686.3699999992</v>
      </c>
      <c r="CH172" s="339">
        <f t="shared" si="185"/>
        <v>2650290.0199999991</v>
      </c>
      <c r="CI172" s="339">
        <f t="shared" si="185"/>
        <v>3078273.419999999</v>
      </c>
      <c r="CJ172" s="339">
        <f t="shared" si="185"/>
        <v>2677947.7799999989</v>
      </c>
      <c r="CK172" s="339">
        <f t="shared" si="185"/>
        <v>3384049.419999999</v>
      </c>
      <c r="CL172" s="339">
        <f t="shared" si="185"/>
        <v>3939874.0899999989</v>
      </c>
      <c r="CM172" s="339">
        <f t="shared" si="185"/>
        <v>5508547.6399999987</v>
      </c>
      <c r="CN172" s="339">
        <f t="shared" si="185"/>
        <v>3313826.0999999996</v>
      </c>
      <c r="CO172" s="339">
        <f t="shared" si="185"/>
        <v>3816215.1399999997</v>
      </c>
      <c r="CP172" s="339">
        <f t="shared" si="185"/>
        <v>4453626.38</v>
      </c>
      <c r="CQ172" s="339">
        <f t="shared" si="185"/>
        <v>5335840.4000000004</v>
      </c>
      <c r="CR172" s="339">
        <f t="shared" si="185"/>
        <v>5901741.4000000004</v>
      </c>
      <c r="CS172" s="339">
        <f t="shared" si="185"/>
        <v>6369362.3900000006</v>
      </c>
      <c r="CT172" s="339">
        <f t="shared" si="185"/>
        <v>7009210.5600000005</v>
      </c>
      <c r="CU172" s="339">
        <f t="shared" si="185"/>
        <v>7445775.0700000003</v>
      </c>
      <c r="CV172" s="339">
        <f t="shared" ref="CV172:CY172" si="186">CV166+CV171</f>
        <v>8281609.3700000001</v>
      </c>
      <c r="CW172" s="339">
        <f t="shared" si="186"/>
        <v>7608736.6900000004</v>
      </c>
      <c r="CX172" s="339">
        <f t="shared" si="186"/>
        <v>7608736.6900000004</v>
      </c>
      <c r="CY172" s="339">
        <f t="shared" si="186"/>
        <v>7608736.6900000004</v>
      </c>
    </row>
    <row r="173" spans="1:103" x14ac:dyDescent="0.2"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0"/>
      <c r="BD173" s="90"/>
      <c r="BE173" s="90"/>
      <c r="BF173" s="90"/>
      <c r="BG173" s="90"/>
      <c r="BH173" s="90"/>
      <c r="BI173" s="90"/>
      <c r="BJ173" s="90"/>
      <c r="BK173" s="90"/>
      <c r="BL173" s="90"/>
      <c r="BM173" s="90"/>
      <c r="BN173" s="90"/>
      <c r="BO173" s="90"/>
      <c r="BP173" s="90"/>
      <c r="BQ173" s="90"/>
      <c r="BR173" s="90"/>
      <c r="BS173" s="90"/>
      <c r="BT173" s="90"/>
      <c r="BU173" s="90"/>
      <c r="BV173" s="90"/>
      <c r="BW173" s="90"/>
      <c r="BX173" s="90"/>
      <c r="BY173" s="90"/>
      <c r="BZ173" s="90"/>
      <c r="CA173" s="90"/>
      <c r="CB173" s="90"/>
      <c r="CC173" s="90"/>
      <c r="CD173" s="90"/>
      <c r="CE173" s="90"/>
      <c r="CF173" s="339"/>
      <c r="CG173" s="339"/>
      <c r="CH173" s="339"/>
      <c r="CI173" s="339"/>
      <c r="CJ173" s="339"/>
      <c r="CK173" s="339"/>
      <c r="CL173" s="339"/>
      <c r="CM173" s="339"/>
      <c r="CN173" s="339"/>
      <c r="CO173" s="339"/>
      <c r="CP173" s="339"/>
      <c r="CQ173" s="339"/>
      <c r="CR173" s="339"/>
      <c r="CS173" s="339"/>
      <c r="CT173" s="339"/>
      <c r="CU173" s="339"/>
      <c r="CV173" s="339"/>
      <c r="CW173" s="339"/>
      <c r="CX173" s="339"/>
      <c r="CY173" s="338"/>
    </row>
    <row r="174" spans="1:103" x14ac:dyDescent="0.2">
      <c r="A174" s="340" t="s">
        <v>243</v>
      </c>
      <c r="C174" s="90">
        <v>18237211</v>
      </c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  <c r="BZ174" s="91"/>
      <c r="CA174" s="91"/>
      <c r="CB174" s="91"/>
      <c r="CC174" s="91"/>
      <c r="CD174" s="91"/>
      <c r="CE174" s="91"/>
      <c r="CX174" s="338"/>
      <c r="CY174" s="338"/>
    </row>
    <row r="175" spans="1:103" x14ac:dyDescent="0.2">
      <c r="B175" s="337" t="s">
        <v>227</v>
      </c>
      <c r="C175" s="90">
        <v>25400611</v>
      </c>
      <c r="D175" s="339">
        <v>0</v>
      </c>
      <c r="E175" s="339">
        <f t="shared" ref="E175:AJ175" si="187">D181</f>
        <v>0</v>
      </c>
      <c r="F175" s="339">
        <f t="shared" si="187"/>
        <v>0</v>
      </c>
      <c r="G175" s="339">
        <f t="shared" si="187"/>
        <v>0</v>
      </c>
      <c r="H175" s="339">
        <f t="shared" si="187"/>
        <v>0</v>
      </c>
      <c r="I175" s="339">
        <f t="shared" si="187"/>
        <v>0</v>
      </c>
      <c r="J175" s="339">
        <f t="shared" si="187"/>
        <v>0</v>
      </c>
      <c r="K175" s="339">
        <f t="shared" si="187"/>
        <v>0</v>
      </c>
      <c r="L175" s="339">
        <f t="shared" si="187"/>
        <v>0</v>
      </c>
      <c r="M175" s="339">
        <f t="shared" si="187"/>
        <v>0</v>
      </c>
      <c r="N175" s="339">
        <f t="shared" si="187"/>
        <v>0</v>
      </c>
      <c r="O175" s="339">
        <f t="shared" si="187"/>
        <v>0</v>
      </c>
      <c r="P175" s="339">
        <f t="shared" si="187"/>
        <v>0</v>
      </c>
      <c r="Q175" s="339">
        <f t="shared" si="187"/>
        <v>0</v>
      </c>
      <c r="R175" s="339">
        <f t="shared" si="187"/>
        <v>0</v>
      </c>
      <c r="S175" s="339">
        <f t="shared" si="187"/>
        <v>0</v>
      </c>
      <c r="T175" s="339">
        <f t="shared" si="187"/>
        <v>0</v>
      </c>
      <c r="U175" s="339">
        <f t="shared" si="187"/>
        <v>0</v>
      </c>
      <c r="V175" s="339">
        <f t="shared" si="187"/>
        <v>0</v>
      </c>
      <c r="W175" s="339">
        <f t="shared" si="187"/>
        <v>0</v>
      </c>
      <c r="X175" s="339">
        <f t="shared" si="187"/>
        <v>0</v>
      </c>
      <c r="Y175" s="339">
        <f t="shared" si="187"/>
        <v>0</v>
      </c>
      <c r="Z175" s="339">
        <f t="shared" si="187"/>
        <v>0</v>
      </c>
      <c r="AA175" s="339">
        <f t="shared" si="187"/>
        <v>0</v>
      </c>
      <c r="AB175" s="339">
        <f t="shared" si="187"/>
        <v>0</v>
      </c>
      <c r="AC175" s="339">
        <f t="shared" si="187"/>
        <v>0</v>
      </c>
      <c r="AD175" s="339">
        <f t="shared" si="187"/>
        <v>0</v>
      </c>
      <c r="AE175" s="339">
        <f t="shared" si="187"/>
        <v>0</v>
      </c>
      <c r="AF175" s="339">
        <f t="shared" si="187"/>
        <v>0</v>
      </c>
      <c r="AG175" s="339">
        <f t="shared" si="187"/>
        <v>0</v>
      </c>
      <c r="AH175" s="339">
        <f t="shared" si="187"/>
        <v>0</v>
      </c>
      <c r="AI175" s="339">
        <f t="shared" si="187"/>
        <v>0</v>
      </c>
      <c r="AJ175" s="339">
        <f t="shared" si="187"/>
        <v>0</v>
      </c>
      <c r="AK175" s="339">
        <f t="shared" ref="AK175:BP175" si="188">AJ181</f>
        <v>0</v>
      </c>
      <c r="AL175" s="339">
        <f t="shared" si="188"/>
        <v>0</v>
      </c>
      <c r="AM175" s="339">
        <f t="shared" si="188"/>
        <v>0</v>
      </c>
      <c r="AN175" s="339">
        <f t="shared" si="188"/>
        <v>0</v>
      </c>
      <c r="AO175" s="339">
        <f t="shared" si="188"/>
        <v>0</v>
      </c>
      <c r="AP175" s="339">
        <f t="shared" si="188"/>
        <v>0</v>
      </c>
      <c r="AQ175" s="339">
        <f t="shared" si="188"/>
        <v>0</v>
      </c>
      <c r="AR175" s="339">
        <f t="shared" si="188"/>
        <v>0</v>
      </c>
      <c r="AS175" s="339">
        <f t="shared" si="188"/>
        <v>0</v>
      </c>
      <c r="AT175" s="339">
        <f t="shared" si="188"/>
        <v>0</v>
      </c>
      <c r="AU175" s="339">
        <f t="shared" si="188"/>
        <v>0</v>
      </c>
      <c r="AV175" s="339">
        <f t="shared" si="188"/>
        <v>0</v>
      </c>
      <c r="AW175" s="339">
        <f t="shared" si="188"/>
        <v>0</v>
      </c>
      <c r="AX175" s="339">
        <f t="shared" si="188"/>
        <v>0</v>
      </c>
      <c r="AY175" s="339">
        <f t="shared" si="188"/>
        <v>0</v>
      </c>
      <c r="AZ175" s="339">
        <f t="shared" si="188"/>
        <v>0</v>
      </c>
      <c r="BA175" s="339">
        <f t="shared" si="188"/>
        <v>0</v>
      </c>
      <c r="BB175" s="339">
        <f t="shared" si="188"/>
        <v>0</v>
      </c>
      <c r="BC175" s="339">
        <f t="shared" si="188"/>
        <v>0</v>
      </c>
      <c r="BD175" s="339">
        <f t="shared" si="188"/>
        <v>0</v>
      </c>
      <c r="BE175" s="339">
        <f t="shared" si="188"/>
        <v>0</v>
      </c>
      <c r="BF175" s="339">
        <f t="shared" si="188"/>
        <v>0</v>
      </c>
      <c r="BG175" s="339">
        <f t="shared" si="188"/>
        <v>0</v>
      </c>
      <c r="BH175" s="339">
        <f t="shared" si="188"/>
        <v>0</v>
      </c>
      <c r="BI175" s="339">
        <f t="shared" si="188"/>
        <v>0</v>
      </c>
      <c r="BJ175" s="339">
        <f t="shared" si="188"/>
        <v>0</v>
      </c>
      <c r="BK175" s="339">
        <f t="shared" si="188"/>
        <v>0</v>
      </c>
      <c r="BL175" s="339">
        <f t="shared" si="188"/>
        <v>23158.12</v>
      </c>
      <c r="BM175" s="339">
        <f t="shared" si="188"/>
        <v>4866591.7570240004</v>
      </c>
      <c r="BN175" s="339">
        <f t="shared" si="188"/>
        <v>4505332.0170240002</v>
      </c>
      <c r="BO175" s="339">
        <f t="shared" si="188"/>
        <v>4667176.5070240004</v>
      </c>
      <c r="BP175" s="339">
        <f t="shared" si="188"/>
        <v>4061773.0070240004</v>
      </c>
      <c r="BQ175" s="339">
        <f t="shared" ref="BQ175:CY175" si="189">BP181</f>
        <v>-1126496.3099999996</v>
      </c>
      <c r="BR175" s="339">
        <f t="shared" si="189"/>
        <v>-500623.72999999963</v>
      </c>
      <c r="BS175" s="339">
        <f t="shared" si="189"/>
        <v>-722621.01999999967</v>
      </c>
      <c r="BT175" s="339">
        <f t="shared" si="189"/>
        <v>-848896.72999999963</v>
      </c>
      <c r="BU175" s="339">
        <f t="shared" si="189"/>
        <v>309045.34000000043</v>
      </c>
      <c r="BV175" s="339">
        <f t="shared" si="189"/>
        <v>504542.28000000044</v>
      </c>
      <c r="BW175" s="339">
        <f t="shared" si="189"/>
        <v>765174.36000000045</v>
      </c>
      <c r="BX175" s="339">
        <f t="shared" si="189"/>
        <v>1472859.0100000005</v>
      </c>
      <c r="BY175" s="339">
        <f t="shared" si="189"/>
        <v>1639242.9000000004</v>
      </c>
      <c r="BZ175" s="339">
        <f t="shared" si="189"/>
        <v>1280215.2300000004</v>
      </c>
      <c r="CA175" s="339">
        <f t="shared" si="189"/>
        <v>2048594.2600000005</v>
      </c>
      <c r="CB175" s="339">
        <f t="shared" si="189"/>
        <v>2151537.6200000006</v>
      </c>
      <c r="CC175" s="339">
        <f t="shared" si="189"/>
        <v>1276820.3600000001</v>
      </c>
      <c r="CD175" s="339">
        <f t="shared" si="189"/>
        <v>1704022.1600000001</v>
      </c>
      <c r="CE175" s="339">
        <f t="shared" si="189"/>
        <v>1643917.61</v>
      </c>
      <c r="CF175" s="339">
        <f t="shared" si="189"/>
        <v>1201514.08</v>
      </c>
      <c r="CG175" s="339">
        <f t="shared" si="189"/>
        <v>1002131.52</v>
      </c>
      <c r="CH175" s="339">
        <f t="shared" si="189"/>
        <v>2302345.08</v>
      </c>
      <c r="CI175" s="339">
        <f t="shared" si="189"/>
        <v>2967116.99</v>
      </c>
      <c r="CJ175" s="339">
        <f t="shared" si="189"/>
        <v>1565533.0600000003</v>
      </c>
      <c r="CK175" s="339">
        <f t="shared" si="189"/>
        <v>2926389.8200000003</v>
      </c>
      <c r="CL175" s="339">
        <f t="shared" si="189"/>
        <v>3115328.0700000003</v>
      </c>
      <c r="CM175" s="339">
        <f t="shared" si="189"/>
        <v>4355294.03</v>
      </c>
      <c r="CN175" s="339">
        <f t="shared" si="189"/>
        <v>6668969.0500000007</v>
      </c>
      <c r="CO175" s="339">
        <f t="shared" si="189"/>
        <v>7232544.3800000008</v>
      </c>
      <c r="CP175" s="339">
        <f t="shared" si="189"/>
        <v>8780546.8800000008</v>
      </c>
      <c r="CQ175" s="339">
        <f t="shared" si="189"/>
        <v>9533537.1300000008</v>
      </c>
      <c r="CR175" s="339">
        <f t="shared" si="189"/>
        <v>10899541.390000001</v>
      </c>
      <c r="CS175" s="339">
        <f t="shared" si="189"/>
        <v>11737094.850000001</v>
      </c>
      <c r="CT175" s="339">
        <f t="shared" si="189"/>
        <v>12540532.700000001</v>
      </c>
      <c r="CU175" s="339">
        <f t="shared" si="189"/>
        <v>13321081.66</v>
      </c>
      <c r="CV175" s="339">
        <f t="shared" si="189"/>
        <v>14170696.08</v>
      </c>
      <c r="CW175" s="339">
        <f t="shared" si="189"/>
        <v>15238924.4</v>
      </c>
      <c r="CX175" s="339">
        <f t="shared" si="189"/>
        <v>15781986.620000001</v>
      </c>
      <c r="CY175" s="339">
        <f t="shared" si="189"/>
        <v>15781986.620000001</v>
      </c>
    </row>
    <row r="176" spans="1:103" x14ac:dyDescent="0.2">
      <c r="A176" s="96"/>
      <c r="B176" s="91" t="s">
        <v>228</v>
      </c>
      <c r="C176" s="91"/>
      <c r="D176" s="341">
        <v>0</v>
      </c>
      <c r="E176" s="341">
        <v>0</v>
      </c>
      <c r="F176" s="341">
        <v>0</v>
      </c>
      <c r="G176" s="341">
        <v>0</v>
      </c>
      <c r="H176" s="341">
        <v>0</v>
      </c>
      <c r="I176" s="341">
        <v>0</v>
      </c>
      <c r="J176" s="341">
        <v>0</v>
      </c>
      <c r="K176" s="341">
        <v>0</v>
      </c>
      <c r="L176" s="341">
        <v>0</v>
      </c>
      <c r="M176" s="341">
        <v>0</v>
      </c>
      <c r="N176" s="341">
        <v>0</v>
      </c>
      <c r="O176" s="341">
        <v>0</v>
      </c>
      <c r="P176" s="341">
        <v>0</v>
      </c>
      <c r="Q176" s="341">
        <v>0</v>
      </c>
      <c r="R176" s="341">
        <v>0</v>
      </c>
      <c r="S176" s="341">
        <v>0</v>
      </c>
      <c r="T176" s="341">
        <v>0</v>
      </c>
      <c r="U176" s="341">
        <v>0</v>
      </c>
      <c r="V176" s="341">
        <v>0</v>
      </c>
      <c r="W176" s="341">
        <v>0</v>
      </c>
      <c r="X176" s="341">
        <v>0</v>
      </c>
      <c r="Y176" s="341">
        <v>0</v>
      </c>
      <c r="Z176" s="341">
        <v>0</v>
      </c>
      <c r="AA176" s="341">
        <v>0</v>
      </c>
      <c r="AB176" s="341">
        <v>0</v>
      </c>
      <c r="AC176" s="341">
        <v>0</v>
      </c>
      <c r="AD176" s="341">
        <v>0</v>
      </c>
      <c r="AE176" s="341">
        <v>0</v>
      </c>
      <c r="AF176" s="341">
        <v>0</v>
      </c>
      <c r="AG176" s="341">
        <v>0</v>
      </c>
      <c r="AH176" s="341">
        <v>0</v>
      </c>
      <c r="AI176" s="341">
        <v>0</v>
      </c>
      <c r="AJ176" s="341">
        <v>0</v>
      </c>
      <c r="AK176" s="341">
        <v>0</v>
      </c>
      <c r="AL176" s="341">
        <v>0</v>
      </c>
      <c r="AM176" s="341">
        <v>0</v>
      </c>
      <c r="AN176" s="341">
        <v>0</v>
      </c>
      <c r="AO176" s="341">
        <v>0</v>
      </c>
      <c r="AP176" s="341">
        <v>0</v>
      </c>
      <c r="AQ176" s="341">
        <v>0</v>
      </c>
      <c r="AR176" s="341">
        <v>0</v>
      </c>
      <c r="AS176" s="341">
        <v>0</v>
      </c>
      <c r="AT176" s="341">
        <v>0</v>
      </c>
      <c r="AU176" s="341">
        <v>0</v>
      </c>
      <c r="AV176" s="341">
        <v>0</v>
      </c>
      <c r="AW176" s="341">
        <v>0</v>
      </c>
      <c r="AX176" s="341">
        <v>0</v>
      </c>
      <c r="AY176" s="341">
        <v>0</v>
      </c>
      <c r="AZ176" s="341">
        <v>0</v>
      </c>
      <c r="BA176" s="341">
        <v>0</v>
      </c>
      <c r="BB176" s="341">
        <v>0</v>
      </c>
      <c r="BC176" s="341">
        <v>0</v>
      </c>
      <c r="BD176" s="341">
        <v>0</v>
      </c>
      <c r="BE176" s="341">
        <v>0</v>
      </c>
      <c r="BF176" s="341">
        <v>0</v>
      </c>
      <c r="BG176" s="341">
        <v>0</v>
      </c>
      <c r="BH176" s="341">
        <v>0</v>
      </c>
      <c r="BI176" s="341">
        <v>0</v>
      </c>
      <c r="BJ176" s="341">
        <v>0</v>
      </c>
      <c r="BK176" s="341">
        <v>0</v>
      </c>
      <c r="BL176" s="341">
        <v>0</v>
      </c>
      <c r="BM176" s="341">
        <v>0</v>
      </c>
      <c r="BN176" s="341">
        <v>0</v>
      </c>
      <c r="BO176" s="341">
        <v>0</v>
      </c>
      <c r="BP176" s="341">
        <v>-4952924.0970240002</v>
      </c>
      <c r="BQ176" s="341">
        <v>0</v>
      </c>
      <c r="BR176" s="341">
        <v>0</v>
      </c>
      <c r="BS176" s="341">
        <v>0</v>
      </c>
      <c r="BT176" s="341">
        <v>0</v>
      </c>
      <c r="BU176" s="341">
        <v>0</v>
      </c>
      <c r="BV176" s="341">
        <v>0</v>
      </c>
      <c r="BW176" s="341">
        <v>0</v>
      </c>
      <c r="BX176" s="341">
        <v>0</v>
      </c>
      <c r="BY176" s="341">
        <v>0</v>
      </c>
      <c r="BZ176" s="341">
        <v>0</v>
      </c>
      <c r="CA176" s="341">
        <v>0</v>
      </c>
      <c r="CB176" s="341">
        <v>-1472859.0100000005</v>
      </c>
      <c r="CC176" s="341">
        <v>0</v>
      </c>
      <c r="CD176" s="341">
        <v>0</v>
      </c>
      <c r="CE176" s="341">
        <v>0</v>
      </c>
      <c r="CF176" s="341">
        <v>0</v>
      </c>
      <c r="CG176" s="341">
        <v>0</v>
      </c>
      <c r="CH176" s="341">
        <v>0</v>
      </c>
      <c r="CI176" s="341">
        <v>0</v>
      </c>
      <c r="CJ176" s="341">
        <v>0</v>
      </c>
      <c r="CK176" s="341">
        <v>0</v>
      </c>
      <c r="CL176" s="341">
        <v>0</v>
      </c>
      <c r="CM176" s="341">
        <v>0</v>
      </c>
      <c r="CN176" s="341">
        <v>-1565533.0600000003</v>
      </c>
      <c r="CO176" s="341">
        <v>0</v>
      </c>
      <c r="CP176" s="341">
        <v>0</v>
      </c>
      <c r="CQ176" s="341">
        <v>0</v>
      </c>
      <c r="CR176" s="341">
        <v>0</v>
      </c>
      <c r="CS176" s="341">
        <v>0</v>
      </c>
      <c r="CT176" s="341">
        <v>0</v>
      </c>
      <c r="CU176" s="342">
        <v>0</v>
      </c>
      <c r="CV176" s="342">
        <v>0</v>
      </c>
      <c r="CW176" s="342">
        <v>0</v>
      </c>
      <c r="CX176" s="342"/>
      <c r="CY176" s="342"/>
    </row>
    <row r="177" spans="1:103" s="91" customFormat="1" x14ac:dyDescent="0.2">
      <c r="A177" s="96"/>
      <c r="B177" s="91" t="s">
        <v>347</v>
      </c>
      <c r="C177" s="97"/>
      <c r="D177" s="341">
        <v>0</v>
      </c>
      <c r="E177" s="341">
        <v>0</v>
      </c>
      <c r="F177" s="341">
        <v>0</v>
      </c>
      <c r="G177" s="341">
        <v>0</v>
      </c>
      <c r="H177" s="341">
        <v>0</v>
      </c>
      <c r="I177" s="341">
        <v>0</v>
      </c>
      <c r="J177" s="341">
        <v>0</v>
      </c>
      <c r="K177" s="341">
        <v>0</v>
      </c>
      <c r="L177" s="341">
        <v>0</v>
      </c>
      <c r="M177" s="341">
        <v>0</v>
      </c>
      <c r="N177" s="341">
        <v>0</v>
      </c>
      <c r="O177" s="341">
        <v>0</v>
      </c>
      <c r="P177" s="341">
        <v>0</v>
      </c>
      <c r="Q177" s="341">
        <v>0</v>
      </c>
      <c r="R177" s="341">
        <v>0</v>
      </c>
      <c r="S177" s="341">
        <v>0</v>
      </c>
      <c r="T177" s="341">
        <v>0</v>
      </c>
      <c r="U177" s="341">
        <v>0</v>
      </c>
      <c r="V177" s="341">
        <v>0</v>
      </c>
      <c r="W177" s="341">
        <v>0</v>
      </c>
      <c r="X177" s="341">
        <v>0</v>
      </c>
      <c r="Y177" s="341">
        <v>0</v>
      </c>
      <c r="Z177" s="341">
        <v>0</v>
      </c>
      <c r="AA177" s="341">
        <v>0</v>
      </c>
      <c r="AB177" s="341">
        <v>0</v>
      </c>
      <c r="AC177" s="341">
        <v>0</v>
      </c>
      <c r="AD177" s="341">
        <v>0</v>
      </c>
      <c r="AE177" s="341">
        <v>0</v>
      </c>
      <c r="AF177" s="341">
        <v>0</v>
      </c>
      <c r="AG177" s="341">
        <v>0</v>
      </c>
      <c r="AH177" s="341">
        <v>0</v>
      </c>
      <c r="AI177" s="341">
        <v>0</v>
      </c>
      <c r="AJ177" s="341">
        <v>0</v>
      </c>
      <c r="AK177" s="341">
        <v>0</v>
      </c>
      <c r="AL177" s="341">
        <v>0</v>
      </c>
      <c r="AM177" s="341">
        <v>0</v>
      </c>
      <c r="AN177" s="341">
        <v>0</v>
      </c>
      <c r="AO177" s="341">
        <v>0</v>
      </c>
      <c r="AP177" s="341">
        <v>0</v>
      </c>
      <c r="AQ177" s="341">
        <v>0</v>
      </c>
      <c r="AR177" s="341">
        <v>0</v>
      </c>
      <c r="AS177" s="341">
        <v>0</v>
      </c>
      <c r="AT177" s="341">
        <v>0</v>
      </c>
      <c r="AU177" s="341">
        <v>0</v>
      </c>
      <c r="AV177" s="341">
        <v>0</v>
      </c>
      <c r="AW177" s="341">
        <v>0</v>
      </c>
      <c r="AX177" s="341">
        <v>0</v>
      </c>
      <c r="AY177" s="341">
        <v>0</v>
      </c>
      <c r="AZ177" s="341">
        <v>0</v>
      </c>
      <c r="BA177" s="341">
        <v>0</v>
      </c>
      <c r="BB177" s="341">
        <v>0</v>
      </c>
      <c r="BC177" s="341">
        <v>0</v>
      </c>
      <c r="BD177" s="341">
        <v>0</v>
      </c>
      <c r="BE177" s="341">
        <v>0</v>
      </c>
      <c r="BF177" s="341">
        <v>0</v>
      </c>
      <c r="BG177" s="341">
        <v>0</v>
      </c>
      <c r="BH177" s="341">
        <v>0</v>
      </c>
      <c r="BI177" s="341">
        <v>0</v>
      </c>
      <c r="BJ177" s="341">
        <v>0</v>
      </c>
      <c r="BK177" s="341">
        <v>0</v>
      </c>
      <c r="BL177" s="341">
        <v>0</v>
      </c>
      <c r="BM177" s="341">
        <v>0</v>
      </c>
      <c r="BN177" s="341">
        <v>0</v>
      </c>
      <c r="BO177" s="341">
        <v>0</v>
      </c>
      <c r="BP177" s="341">
        <v>0</v>
      </c>
      <c r="BQ177" s="341">
        <v>0</v>
      </c>
      <c r="BR177" s="341">
        <v>0</v>
      </c>
      <c r="BS177" s="341">
        <v>0</v>
      </c>
      <c r="BT177" s="341">
        <v>0</v>
      </c>
      <c r="BU177" s="341">
        <v>0</v>
      </c>
      <c r="BV177" s="341">
        <v>0</v>
      </c>
      <c r="BW177" s="341">
        <v>0</v>
      </c>
      <c r="BX177" s="341">
        <v>0</v>
      </c>
      <c r="BY177" s="341">
        <v>0</v>
      </c>
      <c r="BZ177" s="341">
        <v>0</v>
      </c>
      <c r="CA177" s="341">
        <v>0</v>
      </c>
      <c r="CB177" s="341">
        <v>0</v>
      </c>
      <c r="CC177" s="341">
        <v>0</v>
      </c>
      <c r="CD177" s="341">
        <v>0</v>
      </c>
      <c r="CE177" s="341">
        <v>0</v>
      </c>
      <c r="CF177" s="341">
        <v>0</v>
      </c>
      <c r="CG177" s="341">
        <v>0</v>
      </c>
      <c r="CH177" s="341">
        <v>0</v>
      </c>
      <c r="CI177" s="341">
        <v>0</v>
      </c>
      <c r="CJ177" s="341">
        <v>0</v>
      </c>
      <c r="CK177" s="341">
        <v>0</v>
      </c>
      <c r="CL177" s="341">
        <v>0</v>
      </c>
      <c r="CM177" s="341">
        <v>812.02</v>
      </c>
      <c r="CN177" s="341">
        <v>0</v>
      </c>
      <c r="CO177" s="341">
        <v>0</v>
      </c>
      <c r="CP177" s="341">
        <v>0</v>
      </c>
      <c r="CQ177" s="341">
        <v>0</v>
      </c>
      <c r="CR177" s="341">
        <v>0</v>
      </c>
      <c r="CS177" s="341">
        <v>0</v>
      </c>
      <c r="CT177" s="341">
        <v>0</v>
      </c>
      <c r="CU177" s="341">
        <v>0</v>
      </c>
      <c r="CV177" s="341">
        <v>0</v>
      </c>
      <c r="CW177" s="341">
        <v>0</v>
      </c>
      <c r="CX177" s="341"/>
      <c r="CY177" s="341"/>
    </row>
    <row r="178" spans="1:103" x14ac:dyDescent="0.2">
      <c r="A178" s="96"/>
      <c r="B178" s="91" t="s">
        <v>242</v>
      </c>
      <c r="C178" s="91"/>
      <c r="D178" s="341">
        <v>0</v>
      </c>
      <c r="E178" s="341">
        <v>0</v>
      </c>
      <c r="F178" s="341">
        <v>0</v>
      </c>
      <c r="G178" s="341">
        <v>0</v>
      </c>
      <c r="H178" s="341">
        <v>0</v>
      </c>
      <c r="I178" s="341">
        <v>0</v>
      </c>
      <c r="J178" s="341">
        <v>0</v>
      </c>
      <c r="K178" s="341">
        <v>0</v>
      </c>
      <c r="L178" s="341">
        <v>0</v>
      </c>
      <c r="M178" s="341">
        <v>0</v>
      </c>
      <c r="N178" s="341">
        <v>0</v>
      </c>
      <c r="O178" s="341">
        <v>0</v>
      </c>
      <c r="P178" s="341">
        <v>0</v>
      </c>
      <c r="Q178" s="341">
        <v>0</v>
      </c>
      <c r="R178" s="341">
        <v>0</v>
      </c>
      <c r="S178" s="341">
        <v>0</v>
      </c>
      <c r="T178" s="341">
        <v>0</v>
      </c>
      <c r="U178" s="341">
        <v>0</v>
      </c>
      <c r="V178" s="341">
        <v>0</v>
      </c>
      <c r="W178" s="341">
        <v>0</v>
      </c>
      <c r="X178" s="341">
        <v>0</v>
      </c>
      <c r="Y178" s="341">
        <v>0</v>
      </c>
      <c r="Z178" s="341">
        <v>0</v>
      </c>
      <c r="AA178" s="341">
        <v>0</v>
      </c>
      <c r="AB178" s="341">
        <v>0</v>
      </c>
      <c r="AC178" s="341">
        <v>0</v>
      </c>
      <c r="AD178" s="341">
        <v>0</v>
      </c>
      <c r="AE178" s="341">
        <v>0</v>
      </c>
      <c r="AF178" s="341">
        <v>0</v>
      </c>
      <c r="AG178" s="341">
        <v>0</v>
      </c>
      <c r="AH178" s="341">
        <v>0</v>
      </c>
      <c r="AI178" s="341">
        <v>0</v>
      </c>
      <c r="AJ178" s="341">
        <v>0</v>
      </c>
      <c r="AK178" s="341">
        <v>0</v>
      </c>
      <c r="AL178" s="341">
        <v>0</v>
      </c>
      <c r="AM178" s="341">
        <v>0</v>
      </c>
      <c r="AN178" s="341">
        <v>0</v>
      </c>
      <c r="AO178" s="341">
        <v>0</v>
      </c>
      <c r="AP178" s="341">
        <v>0</v>
      </c>
      <c r="AQ178" s="341">
        <v>0</v>
      </c>
      <c r="AR178" s="341">
        <v>0</v>
      </c>
      <c r="AS178" s="341">
        <v>0</v>
      </c>
      <c r="AT178" s="341">
        <v>0</v>
      </c>
      <c r="AU178" s="341">
        <v>0</v>
      </c>
      <c r="AV178" s="341">
        <v>0</v>
      </c>
      <c r="AW178" s="341">
        <v>0</v>
      </c>
      <c r="AX178" s="341">
        <v>0</v>
      </c>
      <c r="AY178" s="341">
        <v>0</v>
      </c>
      <c r="AZ178" s="341">
        <v>0</v>
      </c>
      <c r="BA178" s="341">
        <v>0</v>
      </c>
      <c r="BB178" s="341">
        <v>0</v>
      </c>
      <c r="BC178" s="341">
        <v>0</v>
      </c>
      <c r="BD178" s="341">
        <v>0</v>
      </c>
      <c r="BE178" s="341">
        <v>0</v>
      </c>
      <c r="BF178" s="341">
        <v>0</v>
      </c>
      <c r="BG178" s="341">
        <v>0</v>
      </c>
      <c r="BH178" s="341">
        <v>0</v>
      </c>
      <c r="BI178" s="341">
        <v>0</v>
      </c>
      <c r="BJ178" s="341">
        <v>0</v>
      </c>
      <c r="BK178" s="341">
        <v>0</v>
      </c>
      <c r="BL178" s="341">
        <v>4929765.9770240001</v>
      </c>
      <c r="BM178" s="341">
        <v>0</v>
      </c>
      <c r="BN178" s="341">
        <v>0</v>
      </c>
      <c r="BO178" s="341">
        <v>0</v>
      </c>
      <c r="BP178" s="341">
        <v>0</v>
      </c>
      <c r="BQ178" s="341">
        <v>0</v>
      </c>
      <c r="BR178" s="341">
        <v>0</v>
      </c>
      <c r="BS178" s="341">
        <v>0</v>
      </c>
      <c r="BT178" s="341">
        <v>0</v>
      </c>
      <c r="BU178" s="341">
        <v>0</v>
      </c>
      <c r="BV178" s="341">
        <v>0</v>
      </c>
      <c r="BW178" s="341">
        <v>0</v>
      </c>
      <c r="BX178" s="341">
        <v>0</v>
      </c>
      <c r="BY178" s="341">
        <v>0</v>
      </c>
      <c r="BZ178" s="341">
        <v>0</v>
      </c>
      <c r="CA178" s="341">
        <v>0</v>
      </c>
      <c r="CB178" s="341">
        <v>0</v>
      </c>
      <c r="CC178" s="341">
        <v>0</v>
      </c>
      <c r="CD178" s="341">
        <v>0</v>
      </c>
      <c r="CE178" s="341">
        <v>0</v>
      </c>
      <c r="CF178" s="341">
        <v>0</v>
      </c>
      <c r="CG178" s="341">
        <v>0</v>
      </c>
      <c r="CH178" s="341">
        <v>0</v>
      </c>
      <c r="CI178" s="341">
        <v>0</v>
      </c>
      <c r="CJ178" s="341">
        <v>0</v>
      </c>
      <c r="CK178" s="341">
        <v>0</v>
      </c>
      <c r="CL178" s="341">
        <v>0</v>
      </c>
      <c r="CM178" s="341">
        <v>0</v>
      </c>
      <c r="CN178" s="341">
        <v>0</v>
      </c>
      <c r="CO178" s="341">
        <v>0</v>
      </c>
      <c r="CP178" s="341">
        <v>0</v>
      </c>
      <c r="CQ178" s="341">
        <v>0</v>
      </c>
      <c r="CR178" s="341">
        <v>0</v>
      </c>
      <c r="CS178" s="341">
        <v>0</v>
      </c>
      <c r="CT178" s="341">
        <v>0</v>
      </c>
      <c r="CU178" s="341">
        <v>0</v>
      </c>
      <c r="CV178" s="341">
        <v>0</v>
      </c>
      <c r="CW178" s="341">
        <v>0</v>
      </c>
      <c r="CX178" s="341"/>
      <c r="CY178" s="341"/>
    </row>
    <row r="179" spans="1:103" x14ac:dyDescent="0.2">
      <c r="A179" s="91"/>
      <c r="B179" s="91" t="s">
        <v>240</v>
      </c>
      <c r="C179" s="98"/>
      <c r="D179" s="341">
        <v>0</v>
      </c>
      <c r="E179" s="341">
        <v>0</v>
      </c>
      <c r="F179" s="341">
        <v>0</v>
      </c>
      <c r="G179" s="341">
        <v>0</v>
      </c>
      <c r="H179" s="341">
        <v>0</v>
      </c>
      <c r="I179" s="341">
        <v>0</v>
      </c>
      <c r="J179" s="341">
        <v>0</v>
      </c>
      <c r="K179" s="341">
        <v>0</v>
      </c>
      <c r="L179" s="341">
        <v>0</v>
      </c>
      <c r="M179" s="341">
        <v>0</v>
      </c>
      <c r="N179" s="341">
        <v>0</v>
      </c>
      <c r="O179" s="341">
        <v>0</v>
      </c>
      <c r="P179" s="341">
        <v>0</v>
      </c>
      <c r="Q179" s="341">
        <v>0</v>
      </c>
      <c r="R179" s="341">
        <v>0</v>
      </c>
      <c r="S179" s="341">
        <v>0</v>
      </c>
      <c r="T179" s="341">
        <v>0</v>
      </c>
      <c r="U179" s="341">
        <v>0</v>
      </c>
      <c r="V179" s="341">
        <v>0</v>
      </c>
      <c r="W179" s="341">
        <v>0</v>
      </c>
      <c r="X179" s="341">
        <v>0</v>
      </c>
      <c r="Y179" s="341">
        <v>0</v>
      </c>
      <c r="Z179" s="341">
        <v>0</v>
      </c>
      <c r="AA179" s="341">
        <v>0</v>
      </c>
      <c r="AB179" s="341">
        <v>0</v>
      </c>
      <c r="AC179" s="341">
        <v>0</v>
      </c>
      <c r="AD179" s="341">
        <v>0</v>
      </c>
      <c r="AE179" s="341">
        <v>0</v>
      </c>
      <c r="AF179" s="341">
        <v>0</v>
      </c>
      <c r="AG179" s="341">
        <v>0</v>
      </c>
      <c r="AH179" s="341">
        <v>0</v>
      </c>
      <c r="AI179" s="341">
        <v>0</v>
      </c>
      <c r="AJ179" s="341">
        <v>0</v>
      </c>
      <c r="AK179" s="341">
        <v>0</v>
      </c>
      <c r="AL179" s="341">
        <v>0</v>
      </c>
      <c r="AM179" s="341">
        <v>0</v>
      </c>
      <c r="AN179" s="341">
        <v>0</v>
      </c>
      <c r="AO179" s="341">
        <v>0</v>
      </c>
      <c r="AP179" s="341">
        <v>0</v>
      </c>
      <c r="AQ179" s="341">
        <v>0</v>
      </c>
      <c r="AR179" s="341">
        <v>0</v>
      </c>
      <c r="AS179" s="341">
        <v>0</v>
      </c>
      <c r="AT179" s="341">
        <v>0</v>
      </c>
      <c r="AU179" s="341">
        <v>0</v>
      </c>
      <c r="AV179" s="341">
        <v>0</v>
      </c>
      <c r="AW179" s="341">
        <v>0</v>
      </c>
      <c r="AX179" s="341">
        <v>0</v>
      </c>
      <c r="AY179" s="341">
        <v>0</v>
      </c>
      <c r="AZ179" s="341">
        <v>0</v>
      </c>
      <c r="BA179" s="341">
        <v>0</v>
      </c>
      <c r="BB179" s="341">
        <v>0</v>
      </c>
      <c r="BC179" s="341">
        <v>0</v>
      </c>
      <c r="BD179" s="341">
        <v>0</v>
      </c>
      <c r="BE179" s="341">
        <v>0</v>
      </c>
      <c r="BF179" s="341">
        <v>0</v>
      </c>
      <c r="BG179" s="341">
        <v>0</v>
      </c>
      <c r="BH179" s="341">
        <v>0</v>
      </c>
      <c r="BI179" s="341">
        <v>0</v>
      </c>
      <c r="BJ179" s="341">
        <v>0</v>
      </c>
      <c r="BK179" s="341">
        <v>23158.12</v>
      </c>
      <c r="BL179" s="341">
        <v>-86332.34</v>
      </c>
      <c r="BM179" s="341">
        <v>-361259.74</v>
      </c>
      <c r="BN179" s="341">
        <v>161844.49</v>
      </c>
      <c r="BO179" s="341">
        <v>-605403.5</v>
      </c>
      <c r="BP179" s="341">
        <v>-235345.22</v>
      </c>
      <c r="BQ179" s="341">
        <v>625872.57999999996</v>
      </c>
      <c r="BR179" s="341">
        <v>-221997.29</v>
      </c>
      <c r="BS179" s="341">
        <v>-126275.71</v>
      </c>
      <c r="BT179" s="341">
        <v>1157942.07</v>
      </c>
      <c r="BU179" s="341">
        <v>195496.94</v>
      </c>
      <c r="BV179" s="341">
        <v>260632.08</v>
      </c>
      <c r="BW179" s="341">
        <v>707684.65</v>
      </c>
      <c r="BX179" s="341">
        <v>166383.89000000001</v>
      </c>
      <c r="BY179" s="341">
        <v>-359027.67</v>
      </c>
      <c r="BZ179" s="341">
        <v>768379.03</v>
      </c>
      <c r="CA179" s="341">
        <v>102943.36</v>
      </c>
      <c r="CB179" s="341">
        <v>598141.75</v>
      </c>
      <c r="CC179" s="341">
        <v>427201.8</v>
      </c>
      <c r="CD179" s="341">
        <v>-60104.55</v>
      </c>
      <c r="CE179" s="341">
        <v>-442403.53</v>
      </c>
      <c r="CF179" s="341">
        <v>-199382.56</v>
      </c>
      <c r="CG179" s="341">
        <v>1300213.56</v>
      </c>
      <c r="CH179" s="341">
        <v>664771.91</v>
      </c>
      <c r="CI179" s="341">
        <v>-1401583.93</v>
      </c>
      <c r="CJ179" s="92">
        <f>'Schedule 7A,11,25,29,35,43'!C46</f>
        <v>1360856.76</v>
      </c>
      <c r="CK179" s="92">
        <f>'Schedule 7A,11,25,29,35,43'!D46</f>
        <v>188938.25</v>
      </c>
      <c r="CL179" s="92">
        <f>'Schedule 7A,11,25,29,35,43'!E46</f>
        <v>1239965.96</v>
      </c>
      <c r="CM179" s="92">
        <f>'Schedule 7A,11,25,29,35,43'!F46</f>
        <v>2312863</v>
      </c>
      <c r="CN179" s="92">
        <f>'Schedule 7A,11,25,29,35,43'!G46</f>
        <v>2129108.39</v>
      </c>
      <c r="CO179" s="92">
        <f>'Schedule 7A,11,25,29,35,43'!H46</f>
        <v>1548002.5</v>
      </c>
      <c r="CP179" s="92">
        <f>'Schedule 7A,11,25,29,35,43'!I46</f>
        <v>752990.25</v>
      </c>
      <c r="CQ179" s="92">
        <f>'Schedule 7A,11,25,29,35,43'!J46</f>
        <v>1366004.26</v>
      </c>
      <c r="CR179" s="92">
        <f>'Schedule 7A,11,25,29,35,43'!K46</f>
        <v>837553.46</v>
      </c>
      <c r="CS179" s="92">
        <f>'Schedule 7A,11,25,29,35,43'!L46+'Schedule 7A,11,25,29,35,43'!M46</f>
        <v>803437.85</v>
      </c>
      <c r="CT179" s="92">
        <f>'Schedule 7A,11,25,29,35,43'!N46</f>
        <v>780548.96</v>
      </c>
      <c r="CU179" s="92">
        <f>'Schedule 7A,11,25,29,35,43'!P46+'Schedule 7A,11,25,29,35,43'!O46</f>
        <v>849614.42</v>
      </c>
      <c r="CV179" s="92">
        <f>'Schedule 7A,11,25,29,35,43'!Q46</f>
        <v>1068228.32</v>
      </c>
      <c r="CW179" s="92">
        <f>'Schedule 7A,11,25,29,35,43'!R46</f>
        <v>543062.22</v>
      </c>
      <c r="CX179" s="92"/>
      <c r="CY179" s="92"/>
    </row>
    <row r="180" spans="1:103" x14ac:dyDescent="0.2">
      <c r="B180" s="337" t="s">
        <v>230</v>
      </c>
      <c r="D180" s="93">
        <f t="shared" ref="D180:AI180" si="190">SUM(D176:D179)</f>
        <v>0</v>
      </c>
      <c r="E180" s="93">
        <f t="shared" si="190"/>
        <v>0</v>
      </c>
      <c r="F180" s="93">
        <f t="shared" si="190"/>
        <v>0</v>
      </c>
      <c r="G180" s="93">
        <f t="shared" si="190"/>
        <v>0</v>
      </c>
      <c r="H180" s="93">
        <f t="shared" si="190"/>
        <v>0</v>
      </c>
      <c r="I180" s="93">
        <f t="shared" si="190"/>
        <v>0</v>
      </c>
      <c r="J180" s="93">
        <f t="shared" si="190"/>
        <v>0</v>
      </c>
      <c r="K180" s="93">
        <f t="shared" si="190"/>
        <v>0</v>
      </c>
      <c r="L180" s="93">
        <f t="shared" si="190"/>
        <v>0</v>
      </c>
      <c r="M180" s="93">
        <f t="shared" si="190"/>
        <v>0</v>
      </c>
      <c r="N180" s="93">
        <f t="shared" si="190"/>
        <v>0</v>
      </c>
      <c r="O180" s="93">
        <f t="shared" si="190"/>
        <v>0</v>
      </c>
      <c r="P180" s="93">
        <f t="shared" si="190"/>
        <v>0</v>
      </c>
      <c r="Q180" s="93">
        <f t="shared" si="190"/>
        <v>0</v>
      </c>
      <c r="R180" s="93">
        <f t="shared" si="190"/>
        <v>0</v>
      </c>
      <c r="S180" s="93">
        <f t="shared" si="190"/>
        <v>0</v>
      </c>
      <c r="T180" s="93">
        <f t="shared" si="190"/>
        <v>0</v>
      </c>
      <c r="U180" s="93">
        <f t="shared" si="190"/>
        <v>0</v>
      </c>
      <c r="V180" s="93">
        <f t="shared" si="190"/>
        <v>0</v>
      </c>
      <c r="W180" s="93">
        <f t="shared" si="190"/>
        <v>0</v>
      </c>
      <c r="X180" s="93">
        <f t="shared" si="190"/>
        <v>0</v>
      </c>
      <c r="Y180" s="93">
        <f t="shared" si="190"/>
        <v>0</v>
      </c>
      <c r="Z180" s="93">
        <f t="shared" si="190"/>
        <v>0</v>
      </c>
      <c r="AA180" s="93">
        <f t="shared" si="190"/>
        <v>0</v>
      </c>
      <c r="AB180" s="93">
        <f t="shared" si="190"/>
        <v>0</v>
      </c>
      <c r="AC180" s="93">
        <f t="shared" si="190"/>
        <v>0</v>
      </c>
      <c r="AD180" s="93">
        <f t="shared" si="190"/>
        <v>0</v>
      </c>
      <c r="AE180" s="93">
        <f t="shared" si="190"/>
        <v>0</v>
      </c>
      <c r="AF180" s="93">
        <f t="shared" si="190"/>
        <v>0</v>
      </c>
      <c r="AG180" s="93">
        <f t="shared" si="190"/>
        <v>0</v>
      </c>
      <c r="AH180" s="93">
        <f t="shared" si="190"/>
        <v>0</v>
      </c>
      <c r="AI180" s="93">
        <f t="shared" si="190"/>
        <v>0</v>
      </c>
      <c r="AJ180" s="93">
        <f t="shared" ref="AJ180:BO180" si="191">SUM(AJ176:AJ179)</f>
        <v>0</v>
      </c>
      <c r="AK180" s="93">
        <f t="shared" si="191"/>
        <v>0</v>
      </c>
      <c r="AL180" s="93">
        <f t="shared" si="191"/>
        <v>0</v>
      </c>
      <c r="AM180" s="93">
        <f t="shared" si="191"/>
        <v>0</v>
      </c>
      <c r="AN180" s="93">
        <f t="shared" si="191"/>
        <v>0</v>
      </c>
      <c r="AO180" s="93">
        <f t="shared" si="191"/>
        <v>0</v>
      </c>
      <c r="AP180" s="93">
        <f t="shared" si="191"/>
        <v>0</v>
      </c>
      <c r="AQ180" s="93">
        <f t="shared" si="191"/>
        <v>0</v>
      </c>
      <c r="AR180" s="93">
        <f t="shared" si="191"/>
        <v>0</v>
      </c>
      <c r="AS180" s="93">
        <f t="shared" si="191"/>
        <v>0</v>
      </c>
      <c r="AT180" s="93">
        <f t="shared" si="191"/>
        <v>0</v>
      </c>
      <c r="AU180" s="93">
        <f t="shared" si="191"/>
        <v>0</v>
      </c>
      <c r="AV180" s="93">
        <f t="shared" si="191"/>
        <v>0</v>
      </c>
      <c r="AW180" s="93">
        <f t="shared" si="191"/>
        <v>0</v>
      </c>
      <c r="AX180" s="93">
        <f t="shared" si="191"/>
        <v>0</v>
      </c>
      <c r="AY180" s="93">
        <f t="shared" si="191"/>
        <v>0</v>
      </c>
      <c r="AZ180" s="93">
        <f t="shared" si="191"/>
        <v>0</v>
      </c>
      <c r="BA180" s="93">
        <f t="shared" si="191"/>
        <v>0</v>
      </c>
      <c r="BB180" s="93">
        <f t="shared" si="191"/>
        <v>0</v>
      </c>
      <c r="BC180" s="93">
        <f t="shared" si="191"/>
        <v>0</v>
      </c>
      <c r="BD180" s="93">
        <f t="shared" si="191"/>
        <v>0</v>
      </c>
      <c r="BE180" s="93">
        <f t="shared" si="191"/>
        <v>0</v>
      </c>
      <c r="BF180" s="93">
        <f t="shared" si="191"/>
        <v>0</v>
      </c>
      <c r="BG180" s="93">
        <f t="shared" si="191"/>
        <v>0</v>
      </c>
      <c r="BH180" s="93">
        <f t="shared" si="191"/>
        <v>0</v>
      </c>
      <c r="BI180" s="93">
        <f t="shared" si="191"/>
        <v>0</v>
      </c>
      <c r="BJ180" s="93">
        <f t="shared" si="191"/>
        <v>0</v>
      </c>
      <c r="BK180" s="93">
        <f t="shared" si="191"/>
        <v>23158.12</v>
      </c>
      <c r="BL180" s="93">
        <f t="shared" si="191"/>
        <v>4843433.6370240003</v>
      </c>
      <c r="BM180" s="93">
        <f t="shared" si="191"/>
        <v>-361259.74</v>
      </c>
      <c r="BN180" s="93">
        <f t="shared" si="191"/>
        <v>161844.49</v>
      </c>
      <c r="BO180" s="93">
        <f t="shared" si="191"/>
        <v>-605403.5</v>
      </c>
      <c r="BP180" s="93">
        <f t="shared" ref="BP180:CU180" si="192">SUM(BP176:BP179)</f>
        <v>-5188269.317024</v>
      </c>
      <c r="BQ180" s="93">
        <f t="shared" si="192"/>
        <v>625872.57999999996</v>
      </c>
      <c r="BR180" s="93">
        <f t="shared" si="192"/>
        <v>-221997.29</v>
      </c>
      <c r="BS180" s="93">
        <f t="shared" si="192"/>
        <v>-126275.71</v>
      </c>
      <c r="BT180" s="93">
        <f t="shared" si="192"/>
        <v>1157942.07</v>
      </c>
      <c r="BU180" s="93">
        <f t="shared" si="192"/>
        <v>195496.94</v>
      </c>
      <c r="BV180" s="93">
        <f t="shared" si="192"/>
        <v>260632.08</v>
      </c>
      <c r="BW180" s="93">
        <f t="shared" si="192"/>
        <v>707684.65</v>
      </c>
      <c r="BX180" s="93">
        <f t="shared" si="192"/>
        <v>166383.89000000001</v>
      </c>
      <c r="BY180" s="93">
        <f t="shared" si="192"/>
        <v>-359027.67</v>
      </c>
      <c r="BZ180" s="93">
        <f t="shared" si="192"/>
        <v>768379.03</v>
      </c>
      <c r="CA180" s="93">
        <f t="shared" si="192"/>
        <v>102943.36</v>
      </c>
      <c r="CB180" s="93">
        <f t="shared" si="192"/>
        <v>-874717.26000000047</v>
      </c>
      <c r="CC180" s="93">
        <f t="shared" si="192"/>
        <v>427201.8</v>
      </c>
      <c r="CD180" s="93">
        <f t="shared" si="192"/>
        <v>-60104.55</v>
      </c>
      <c r="CE180" s="93">
        <f t="shared" si="192"/>
        <v>-442403.53</v>
      </c>
      <c r="CF180" s="93">
        <f t="shared" si="192"/>
        <v>-199382.56</v>
      </c>
      <c r="CG180" s="93">
        <f t="shared" si="192"/>
        <v>1300213.56</v>
      </c>
      <c r="CH180" s="93">
        <f t="shared" si="192"/>
        <v>664771.91</v>
      </c>
      <c r="CI180" s="93">
        <f t="shared" si="192"/>
        <v>-1401583.93</v>
      </c>
      <c r="CJ180" s="93">
        <f t="shared" si="192"/>
        <v>1360856.76</v>
      </c>
      <c r="CK180" s="93">
        <f t="shared" si="192"/>
        <v>188938.25</v>
      </c>
      <c r="CL180" s="93">
        <f t="shared" si="192"/>
        <v>1239965.96</v>
      </c>
      <c r="CM180" s="93">
        <f t="shared" si="192"/>
        <v>2313675.02</v>
      </c>
      <c r="CN180" s="93">
        <f t="shared" si="192"/>
        <v>563575.32999999984</v>
      </c>
      <c r="CO180" s="93">
        <f t="shared" si="192"/>
        <v>1548002.5</v>
      </c>
      <c r="CP180" s="93">
        <f t="shared" si="192"/>
        <v>752990.25</v>
      </c>
      <c r="CQ180" s="93">
        <f t="shared" si="192"/>
        <v>1366004.26</v>
      </c>
      <c r="CR180" s="93">
        <f t="shared" si="192"/>
        <v>837553.46</v>
      </c>
      <c r="CS180" s="93">
        <f t="shared" si="192"/>
        <v>803437.85</v>
      </c>
      <c r="CT180" s="93">
        <f t="shared" si="192"/>
        <v>780548.96</v>
      </c>
      <c r="CU180" s="93">
        <f t="shared" si="192"/>
        <v>849614.42</v>
      </c>
      <c r="CV180" s="93">
        <f t="shared" ref="CV180:CY180" si="193">SUM(CV176:CV179)</f>
        <v>1068228.32</v>
      </c>
      <c r="CW180" s="93">
        <f t="shared" si="193"/>
        <v>543062.22</v>
      </c>
      <c r="CX180" s="93">
        <f t="shared" si="193"/>
        <v>0</v>
      </c>
      <c r="CY180" s="93">
        <f t="shared" si="193"/>
        <v>0</v>
      </c>
    </row>
    <row r="181" spans="1:103" x14ac:dyDescent="0.2">
      <c r="B181" s="337" t="s">
        <v>231</v>
      </c>
      <c r="D181" s="339">
        <f t="shared" ref="D181:AI181" si="194">D175+D180</f>
        <v>0</v>
      </c>
      <c r="E181" s="339">
        <f t="shared" si="194"/>
        <v>0</v>
      </c>
      <c r="F181" s="339">
        <f t="shared" si="194"/>
        <v>0</v>
      </c>
      <c r="G181" s="339">
        <f t="shared" si="194"/>
        <v>0</v>
      </c>
      <c r="H181" s="339">
        <f t="shared" si="194"/>
        <v>0</v>
      </c>
      <c r="I181" s="339">
        <f t="shared" si="194"/>
        <v>0</v>
      </c>
      <c r="J181" s="339">
        <f t="shared" si="194"/>
        <v>0</v>
      </c>
      <c r="K181" s="339">
        <f t="shared" si="194"/>
        <v>0</v>
      </c>
      <c r="L181" s="339">
        <f t="shared" si="194"/>
        <v>0</v>
      </c>
      <c r="M181" s="339">
        <f t="shared" si="194"/>
        <v>0</v>
      </c>
      <c r="N181" s="339">
        <f t="shared" si="194"/>
        <v>0</v>
      </c>
      <c r="O181" s="339">
        <f t="shared" si="194"/>
        <v>0</v>
      </c>
      <c r="P181" s="339">
        <f t="shared" si="194"/>
        <v>0</v>
      </c>
      <c r="Q181" s="339">
        <f t="shared" si="194"/>
        <v>0</v>
      </c>
      <c r="R181" s="339">
        <f t="shared" si="194"/>
        <v>0</v>
      </c>
      <c r="S181" s="339">
        <f t="shared" si="194"/>
        <v>0</v>
      </c>
      <c r="T181" s="339">
        <f t="shared" si="194"/>
        <v>0</v>
      </c>
      <c r="U181" s="339">
        <f t="shared" si="194"/>
        <v>0</v>
      </c>
      <c r="V181" s="339">
        <f t="shared" si="194"/>
        <v>0</v>
      </c>
      <c r="W181" s="339">
        <f t="shared" si="194"/>
        <v>0</v>
      </c>
      <c r="X181" s="339">
        <f t="shared" si="194"/>
        <v>0</v>
      </c>
      <c r="Y181" s="339">
        <f t="shared" si="194"/>
        <v>0</v>
      </c>
      <c r="Z181" s="339">
        <f t="shared" si="194"/>
        <v>0</v>
      </c>
      <c r="AA181" s="339">
        <f t="shared" si="194"/>
        <v>0</v>
      </c>
      <c r="AB181" s="339">
        <f t="shared" si="194"/>
        <v>0</v>
      </c>
      <c r="AC181" s="339">
        <f t="shared" si="194"/>
        <v>0</v>
      </c>
      <c r="AD181" s="339">
        <f t="shared" si="194"/>
        <v>0</v>
      </c>
      <c r="AE181" s="339">
        <f t="shared" si="194"/>
        <v>0</v>
      </c>
      <c r="AF181" s="339">
        <f t="shared" si="194"/>
        <v>0</v>
      </c>
      <c r="AG181" s="339">
        <f t="shared" si="194"/>
        <v>0</v>
      </c>
      <c r="AH181" s="339">
        <f t="shared" si="194"/>
        <v>0</v>
      </c>
      <c r="AI181" s="339">
        <f t="shared" si="194"/>
        <v>0</v>
      </c>
      <c r="AJ181" s="339">
        <f t="shared" ref="AJ181:BO181" si="195">AJ175+AJ180</f>
        <v>0</v>
      </c>
      <c r="AK181" s="339">
        <f t="shared" si="195"/>
        <v>0</v>
      </c>
      <c r="AL181" s="339">
        <f t="shared" si="195"/>
        <v>0</v>
      </c>
      <c r="AM181" s="339">
        <f t="shared" si="195"/>
        <v>0</v>
      </c>
      <c r="AN181" s="339">
        <f t="shared" si="195"/>
        <v>0</v>
      </c>
      <c r="AO181" s="339">
        <f t="shared" si="195"/>
        <v>0</v>
      </c>
      <c r="AP181" s="339">
        <f t="shared" si="195"/>
        <v>0</v>
      </c>
      <c r="AQ181" s="339">
        <f t="shared" si="195"/>
        <v>0</v>
      </c>
      <c r="AR181" s="339">
        <f t="shared" si="195"/>
        <v>0</v>
      </c>
      <c r="AS181" s="339">
        <f t="shared" si="195"/>
        <v>0</v>
      </c>
      <c r="AT181" s="339">
        <f t="shared" si="195"/>
        <v>0</v>
      </c>
      <c r="AU181" s="339">
        <f t="shared" si="195"/>
        <v>0</v>
      </c>
      <c r="AV181" s="339">
        <f t="shared" si="195"/>
        <v>0</v>
      </c>
      <c r="AW181" s="339">
        <f t="shared" si="195"/>
        <v>0</v>
      </c>
      <c r="AX181" s="339">
        <f t="shared" si="195"/>
        <v>0</v>
      </c>
      <c r="AY181" s="339">
        <f t="shared" si="195"/>
        <v>0</v>
      </c>
      <c r="AZ181" s="339">
        <f t="shared" si="195"/>
        <v>0</v>
      </c>
      <c r="BA181" s="339">
        <f t="shared" si="195"/>
        <v>0</v>
      </c>
      <c r="BB181" s="339">
        <f t="shared" si="195"/>
        <v>0</v>
      </c>
      <c r="BC181" s="339">
        <f t="shared" si="195"/>
        <v>0</v>
      </c>
      <c r="BD181" s="339">
        <f t="shared" si="195"/>
        <v>0</v>
      </c>
      <c r="BE181" s="339">
        <f t="shared" si="195"/>
        <v>0</v>
      </c>
      <c r="BF181" s="339">
        <f t="shared" si="195"/>
        <v>0</v>
      </c>
      <c r="BG181" s="339">
        <f t="shared" si="195"/>
        <v>0</v>
      </c>
      <c r="BH181" s="339">
        <f t="shared" si="195"/>
        <v>0</v>
      </c>
      <c r="BI181" s="339">
        <f t="shared" si="195"/>
        <v>0</v>
      </c>
      <c r="BJ181" s="339">
        <f t="shared" si="195"/>
        <v>0</v>
      </c>
      <c r="BK181" s="339">
        <f t="shared" si="195"/>
        <v>23158.12</v>
      </c>
      <c r="BL181" s="339">
        <f t="shared" si="195"/>
        <v>4866591.7570240004</v>
      </c>
      <c r="BM181" s="339">
        <f t="shared" si="195"/>
        <v>4505332.0170240002</v>
      </c>
      <c r="BN181" s="339">
        <f t="shared" si="195"/>
        <v>4667176.5070240004</v>
      </c>
      <c r="BO181" s="339">
        <f t="shared" si="195"/>
        <v>4061773.0070240004</v>
      </c>
      <c r="BP181" s="339">
        <f t="shared" ref="BP181:CU181" si="196">BP175+BP180</f>
        <v>-1126496.3099999996</v>
      </c>
      <c r="BQ181" s="339">
        <f t="shared" si="196"/>
        <v>-500623.72999999963</v>
      </c>
      <c r="BR181" s="339">
        <f t="shared" si="196"/>
        <v>-722621.01999999967</v>
      </c>
      <c r="BS181" s="339">
        <f t="shared" si="196"/>
        <v>-848896.72999999963</v>
      </c>
      <c r="BT181" s="339">
        <f t="shared" si="196"/>
        <v>309045.34000000043</v>
      </c>
      <c r="BU181" s="339">
        <f t="shared" si="196"/>
        <v>504542.28000000044</v>
      </c>
      <c r="BV181" s="339">
        <f t="shared" si="196"/>
        <v>765174.36000000045</v>
      </c>
      <c r="BW181" s="339">
        <f t="shared" si="196"/>
        <v>1472859.0100000005</v>
      </c>
      <c r="BX181" s="339">
        <f t="shared" si="196"/>
        <v>1639242.9000000004</v>
      </c>
      <c r="BY181" s="339">
        <f t="shared" si="196"/>
        <v>1280215.2300000004</v>
      </c>
      <c r="BZ181" s="339">
        <f t="shared" si="196"/>
        <v>2048594.2600000005</v>
      </c>
      <c r="CA181" s="339">
        <f t="shared" si="196"/>
        <v>2151537.6200000006</v>
      </c>
      <c r="CB181" s="339">
        <f t="shared" si="196"/>
        <v>1276820.3600000001</v>
      </c>
      <c r="CC181" s="339">
        <f t="shared" si="196"/>
        <v>1704022.1600000001</v>
      </c>
      <c r="CD181" s="339">
        <f t="shared" si="196"/>
        <v>1643917.61</v>
      </c>
      <c r="CE181" s="339">
        <f t="shared" si="196"/>
        <v>1201514.08</v>
      </c>
      <c r="CF181" s="339">
        <f t="shared" si="196"/>
        <v>1002131.52</v>
      </c>
      <c r="CG181" s="339">
        <f t="shared" si="196"/>
        <v>2302345.08</v>
      </c>
      <c r="CH181" s="339">
        <f t="shared" si="196"/>
        <v>2967116.99</v>
      </c>
      <c r="CI181" s="339">
        <f t="shared" si="196"/>
        <v>1565533.0600000003</v>
      </c>
      <c r="CJ181" s="339">
        <f t="shared" si="196"/>
        <v>2926389.8200000003</v>
      </c>
      <c r="CK181" s="339">
        <f t="shared" si="196"/>
        <v>3115328.0700000003</v>
      </c>
      <c r="CL181" s="339">
        <f t="shared" si="196"/>
        <v>4355294.03</v>
      </c>
      <c r="CM181" s="339">
        <f t="shared" si="196"/>
        <v>6668969.0500000007</v>
      </c>
      <c r="CN181" s="339">
        <f t="shared" si="196"/>
        <v>7232544.3800000008</v>
      </c>
      <c r="CO181" s="339">
        <f t="shared" si="196"/>
        <v>8780546.8800000008</v>
      </c>
      <c r="CP181" s="339">
        <f t="shared" si="196"/>
        <v>9533537.1300000008</v>
      </c>
      <c r="CQ181" s="339">
        <f t="shared" si="196"/>
        <v>10899541.390000001</v>
      </c>
      <c r="CR181" s="339">
        <f t="shared" si="196"/>
        <v>11737094.850000001</v>
      </c>
      <c r="CS181" s="339">
        <f t="shared" si="196"/>
        <v>12540532.700000001</v>
      </c>
      <c r="CT181" s="339">
        <f t="shared" si="196"/>
        <v>13321081.66</v>
      </c>
      <c r="CU181" s="339">
        <f t="shared" si="196"/>
        <v>14170696.08</v>
      </c>
      <c r="CV181" s="339">
        <f t="shared" ref="CV181:CY181" si="197">CV175+CV180</f>
        <v>15238924.4</v>
      </c>
      <c r="CW181" s="339">
        <f t="shared" si="197"/>
        <v>15781986.620000001</v>
      </c>
      <c r="CX181" s="339">
        <f t="shared" si="197"/>
        <v>15781986.620000001</v>
      </c>
      <c r="CY181" s="339">
        <f t="shared" si="197"/>
        <v>15781986.620000001</v>
      </c>
    </row>
    <row r="182" spans="1:103" x14ac:dyDescent="0.2"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90"/>
      <c r="BD182" s="90"/>
      <c r="BE182" s="90"/>
      <c r="BF182" s="90"/>
      <c r="BG182" s="90"/>
      <c r="BH182" s="90"/>
      <c r="BI182" s="90"/>
      <c r="BJ182" s="90"/>
      <c r="BK182" s="90"/>
      <c r="BL182" s="90"/>
      <c r="BM182" s="90"/>
      <c r="BN182" s="90"/>
      <c r="BO182" s="90"/>
      <c r="BP182" s="90"/>
      <c r="BQ182" s="90"/>
      <c r="BR182" s="90"/>
      <c r="BS182" s="90"/>
      <c r="BT182" s="90"/>
      <c r="BU182" s="90"/>
      <c r="BV182" s="90"/>
      <c r="BW182" s="90"/>
      <c r="BX182" s="90"/>
      <c r="BY182" s="90"/>
      <c r="BZ182" s="90"/>
      <c r="CA182" s="90"/>
      <c r="CB182" s="90"/>
      <c r="CC182" s="90"/>
      <c r="CD182" s="90"/>
      <c r="CE182" s="90"/>
      <c r="CF182" s="339"/>
      <c r="CG182" s="339"/>
      <c r="CH182" s="339"/>
      <c r="CI182" s="339"/>
      <c r="CJ182" s="339"/>
      <c r="CK182" s="339"/>
      <c r="CL182" s="339"/>
      <c r="CM182" s="339"/>
      <c r="CN182" s="339"/>
      <c r="CO182" s="339"/>
      <c r="CP182" s="339"/>
      <c r="CQ182" s="339"/>
      <c r="CR182" s="339"/>
      <c r="CS182" s="339"/>
      <c r="CT182" s="339"/>
      <c r="CU182" s="339"/>
      <c r="CV182" s="339"/>
      <c r="CW182" s="339"/>
      <c r="CX182" s="339"/>
      <c r="CY182" s="338"/>
    </row>
    <row r="183" spans="1:103" x14ac:dyDescent="0.2">
      <c r="A183" s="340" t="s">
        <v>443</v>
      </c>
      <c r="C183" s="90">
        <v>18237221</v>
      </c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  <c r="BZ183" s="91"/>
      <c r="CA183" s="91"/>
      <c r="CB183" s="91"/>
      <c r="CC183" s="91"/>
      <c r="CD183" s="91"/>
      <c r="CE183" s="91"/>
      <c r="CX183" s="338"/>
      <c r="CY183" s="338"/>
    </row>
    <row r="184" spans="1:103" x14ac:dyDescent="0.2">
      <c r="B184" s="337" t="s">
        <v>227</v>
      </c>
      <c r="C184" s="90">
        <v>25400621</v>
      </c>
      <c r="D184" s="339">
        <v>0</v>
      </c>
      <c r="E184" s="339">
        <f t="shared" ref="E184:AJ184" si="198">D190</f>
        <v>0</v>
      </c>
      <c r="F184" s="339">
        <f t="shared" si="198"/>
        <v>0</v>
      </c>
      <c r="G184" s="339">
        <f t="shared" si="198"/>
        <v>0</v>
      </c>
      <c r="H184" s="339">
        <f t="shared" si="198"/>
        <v>0</v>
      </c>
      <c r="I184" s="339">
        <f t="shared" si="198"/>
        <v>0</v>
      </c>
      <c r="J184" s="339">
        <f t="shared" si="198"/>
        <v>0</v>
      </c>
      <c r="K184" s="339">
        <f t="shared" si="198"/>
        <v>0</v>
      </c>
      <c r="L184" s="339">
        <f t="shared" si="198"/>
        <v>0</v>
      </c>
      <c r="M184" s="339">
        <f t="shared" si="198"/>
        <v>0</v>
      </c>
      <c r="N184" s="339">
        <f t="shared" si="198"/>
        <v>0</v>
      </c>
      <c r="O184" s="339">
        <f t="shared" si="198"/>
        <v>0</v>
      </c>
      <c r="P184" s="339">
        <f t="shared" si="198"/>
        <v>0</v>
      </c>
      <c r="Q184" s="339">
        <f t="shared" si="198"/>
        <v>0</v>
      </c>
      <c r="R184" s="339">
        <f t="shared" si="198"/>
        <v>0</v>
      </c>
      <c r="S184" s="339">
        <f t="shared" si="198"/>
        <v>0</v>
      </c>
      <c r="T184" s="339">
        <f t="shared" si="198"/>
        <v>0</v>
      </c>
      <c r="U184" s="339">
        <f t="shared" si="198"/>
        <v>0</v>
      </c>
      <c r="V184" s="339">
        <f t="shared" si="198"/>
        <v>0</v>
      </c>
      <c r="W184" s="339">
        <f t="shared" si="198"/>
        <v>0</v>
      </c>
      <c r="X184" s="339">
        <f t="shared" si="198"/>
        <v>0</v>
      </c>
      <c r="Y184" s="339">
        <f t="shared" si="198"/>
        <v>0</v>
      </c>
      <c r="Z184" s="339">
        <f t="shared" si="198"/>
        <v>0</v>
      </c>
      <c r="AA184" s="339">
        <f t="shared" si="198"/>
        <v>0</v>
      </c>
      <c r="AB184" s="339">
        <f t="shared" si="198"/>
        <v>0</v>
      </c>
      <c r="AC184" s="339">
        <f t="shared" si="198"/>
        <v>0</v>
      </c>
      <c r="AD184" s="339">
        <f t="shared" si="198"/>
        <v>0</v>
      </c>
      <c r="AE184" s="339">
        <f t="shared" si="198"/>
        <v>0</v>
      </c>
      <c r="AF184" s="339">
        <f t="shared" si="198"/>
        <v>0</v>
      </c>
      <c r="AG184" s="339">
        <f t="shared" si="198"/>
        <v>0</v>
      </c>
      <c r="AH184" s="339">
        <f t="shared" si="198"/>
        <v>0</v>
      </c>
      <c r="AI184" s="339">
        <f t="shared" si="198"/>
        <v>0</v>
      </c>
      <c r="AJ184" s="339">
        <f t="shared" si="198"/>
        <v>0</v>
      </c>
      <c r="AK184" s="339">
        <f t="shared" ref="AK184:BP184" si="199">AJ190</f>
        <v>0</v>
      </c>
      <c r="AL184" s="339">
        <f t="shared" si="199"/>
        <v>0</v>
      </c>
      <c r="AM184" s="339">
        <f t="shared" si="199"/>
        <v>0</v>
      </c>
      <c r="AN184" s="339">
        <f t="shared" si="199"/>
        <v>0</v>
      </c>
      <c r="AO184" s="339">
        <f t="shared" si="199"/>
        <v>0</v>
      </c>
      <c r="AP184" s="339">
        <f t="shared" si="199"/>
        <v>0</v>
      </c>
      <c r="AQ184" s="339">
        <f t="shared" si="199"/>
        <v>0</v>
      </c>
      <c r="AR184" s="339">
        <f t="shared" si="199"/>
        <v>0</v>
      </c>
      <c r="AS184" s="339">
        <f t="shared" si="199"/>
        <v>0</v>
      </c>
      <c r="AT184" s="339">
        <f t="shared" si="199"/>
        <v>0</v>
      </c>
      <c r="AU184" s="339">
        <f t="shared" si="199"/>
        <v>0</v>
      </c>
      <c r="AV184" s="339">
        <f t="shared" si="199"/>
        <v>0</v>
      </c>
      <c r="AW184" s="339">
        <f t="shared" si="199"/>
        <v>0</v>
      </c>
      <c r="AX184" s="339">
        <f t="shared" si="199"/>
        <v>0</v>
      </c>
      <c r="AY184" s="339">
        <f t="shared" si="199"/>
        <v>0</v>
      </c>
      <c r="AZ184" s="339">
        <f t="shared" si="199"/>
        <v>0</v>
      </c>
      <c r="BA184" s="339">
        <f t="shared" si="199"/>
        <v>0</v>
      </c>
      <c r="BB184" s="339">
        <f t="shared" si="199"/>
        <v>0</v>
      </c>
      <c r="BC184" s="339">
        <f t="shared" si="199"/>
        <v>0</v>
      </c>
      <c r="BD184" s="339">
        <f t="shared" si="199"/>
        <v>0</v>
      </c>
      <c r="BE184" s="339">
        <f t="shared" si="199"/>
        <v>0</v>
      </c>
      <c r="BF184" s="339">
        <f t="shared" si="199"/>
        <v>0</v>
      </c>
      <c r="BG184" s="339">
        <f t="shared" si="199"/>
        <v>0</v>
      </c>
      <c r="BH184" s="339">
        <f t="shared" si="199"/>
        <v>0</v>
      </c>
      <c r="BI184" s="339">
        <f t="shared" si="199"/>
        <v>0</v>
      </c>
      <c r="BJ184" s="339">
        <f t="shared" si="199"/>
        <v>0</v>
      </c>
      <c r="BK184" s="339">
        <f t="shared" si="199"/>
        <v>0</v>
      </c>
      <c r="BL184" s="339">
        <f t="shared" si="199"/>
        <v>94681.86</v>
      </c>
      <c r="BM184" s="339">
        <f t="shared" si="199"/>
        <v>1296197.4555900001</v>
      </c>
      <c r="BN184" s="339">
        <f t="shared" si="199"/>
        <v>1367803.3955900001</v>
      </c>
      <c r="BO184" s="339">
        <f t="shared" si="199"/>
        <v>1441151.08559</v>
      </c>
      <c r="BP184" s="339">
        <f t="shared" si="199"/>
        <v>1439062.00559</v>
      </c>
      <c r="BQ184" s="339">
        <f t="shared" ref="BQ184:CY184" si="200">BP190</f>
        <v>643443.09999999974</v>
      </c>
      <c r="BR184" s="339">
        <f t="shared" si="200"/>
        <v>820002.1799999997</v>
      </c>
      <c r="BS184" s="339">
        <f t="shared" si="200"/>
        <v>838971.28999999969</v>
      </c>
      <c r="BT184" s="339">
        <f t="shared" si="200"/>
        <v>1206707.6999999997</v>
      </c>
      <c r="BU184" s="339">
        <f t="shared" si="200"/>
        <v>1277708.1999999997</v>
      </c>
      <c r="BV184" s="339">
        <f t="shared" si="200"/>
        <v>1470633.6099999996</v>
      </c>
      <c r="BW184" s="339">
        <f t="shared" si="200"/>
        <v>1658269.7399999998</v>
      </c>
      <c r="BX184" s="339">
        <f t="shared" si="200"/>
        <v>1866510.0699999998</v>
      </c>
      <c r="BY184" s="339">
        <f t="shared" si="200"/>
        <v>2139980.0599999996</v>
      </c>
      <c r="BZ184" s="339">
        <f t="shared" si="200"/>
        <v>2149164.8299999996</v>
      </c>
      <c r="CA184" s="339">
        <f t="shared" si="200"/>
        <v>1870207.4299999997</v>
      </c>
      <c r="CB184" s="339">
        <f t="shared" si="200"/>
        <v>1712155.1499999997</v>
      </c>
      <c r="CC184" s="339">
        <f t="shared" si="200"/>
        <v>918797.04699717846</v>
      </c>
      <c r="CD184" s="339">
        <f t="shared" si="200"/>
        <v>850918.56699717848</v>
      </c>
      <c r="CE184" s="339">
        <f t="shared" si="200"/>
        <v>907700.55699717847</v>
      </c>
      <c r="CF184" s="339">
        <f t="shared" si="200"/>
        <v>961880.4669971785</v>
      </c>
      <c r="CG184" s="339">
        <f t="shared" si="200"/>
        <v>976062.69699717849</v>
      </c>
      <c r="CH184" s="339">
        <f t="shared" si="200"/>
        <v>1023477.7369971785</v>
      </c>
      <c r="CI184" s="339">
        <f t="shared" si="200"/>
        <v>1109977.4169971785</v>
      </c>
      <c r="CJ184" s="339">
        <f t="shared" si="200"/>
        <v>1088786.6069971784</v>
      </c>
      <c r="CK184" s="339">
        <f t="shared" si="200"/>
        <v>1081123.1669971785</v>
      </c>
      <c r="CL184" s="339">
        <f t="shared" si="200"/>
        <v>857067.40699717845</v>
      </c>
      <c r="CM184" s="339">
        <f t="shared" si="200"/>
        <v>1069743.4069971784</v>
      </c>
      <c r="CN184" s="339">
        <f t="shared" si="200"/>
        <v>1146445.9169971785</v>
      </c>
      <c r="CO184" s="339">
        <f t="shared" si="200"/>
        <v>93809.410000000149</v>
      </c>
      <c r="CP184" s="339">
        <f t="shared" si="200"/>
        <v>88214.400000000154</v>
      </c>
      <c r="CQ184" s="339">
        <f t="shared" si="200"/>
        <v>140714.82000000015</v>
      </c>
      <c r="CR184" s="339">
        <f t="shared" si="200"/>
        <v>231827.73000000016</v>
      </c>
      <c r="CS184" s="339">
        <f t="shared" si="200"/>
        <v>299174.30000000016</v>
      </c>
      <c r="CT184" s="339">
        <f t="shared" si="200"/>
        <v>319328.11000000016</v>
      </c>
      <c r="CU184" s="339">
        <f t="shared" si="200"/>
        <v>371583.68000000017</v>
      </c>
      <c r="CV184" s="339">
        <f t="shared" si="200"/>
        <v>377070.33000000019</v>
      </c>
      <c r="CW184" s="339">
        <f t="shared" si="200"/>
        <v>406681.38000000018</v>
      </c>
      <c r="CX184" s="339">
        <f t="shared" si="200"/>
        <v>387651.62000000017</v>
      </c>
      <c r="CY184" s="339">
        <f t="shared" si="200"/>
        <v>387651.62000000017</v>
      </c>
    </row>
    <row r="185" spans="1:103" x14ac:dyDescent="0.2">
      <c r="A185" s="96"/>
      <c r="B185" s="91" t="s">
        <v>228</v>
      </c>
      <c r="C185" s="91"/>
      <c r="D185" s="341">
        <v>0</v>
      </c>
      <c r="E185" s="341">
        <v>0</v>
      </c>
      <c r="F185" s="341">
        <v>0</v>
      </c>
      <c r="G185" s="341">
        <v>0</v>
      </c>
      <c r="H185" s="341">
        <v>0</v>
      </c>
      <c r="I185" s="341">
        <v>0</v>
      </c>
      <c r="J185" s="341">
        <v>0</v>
      </c>
      <c r="K185" s="341">
        <v>0</v>
      </c>
      <c r="L185" s="341">
        <v>0</v>
      </c>
      <c r="M185" s="341">
        <v>0</v>
      </c>
      <c r="N185" s="341">
        <v>0</v>
      </c>
      <c r="O185" s="341">
        <v>0</v>
      </c>
      <c r="P185" s="341">
        <v>0</v>
      </c>
      <c r="Q185" s="341">
        <v>0</v>
      </c>
      <c r="R185" s="341">
        <v>0</v>
      </c>
      <c r="S185" s="341">
        <v>0</v>
      </c>
      <c r="T185" s="341">
        <v>0</v>
      </c>
      <c r="U185" s="341">
        <v>0</v>
      </c>
      <c r="V185" s="341">
        <v>0</v>
      </c>
      <c r="W185" s="341">
        <v>0</v>
      </c>
      <c r="X185" s="341">
        <v>0</v>
      </c>
      <c r="Y185" s="341">
        <v>0</v>
      </c>
      <c r="Z185" s="341">
        <v>0</v>
      </c>
      <c r="AA185" s="341">
        <v>0</v>
      </c>
      <c r="AB185" s="341">
        <v>0</v>
      </c>
      <c r="AC185" s="341">
        <v>0</v>
      </c>
      <c r="AD185" s="341">
        <v>0</v>
      </c>
      <c r="AE185" s="341">
        <v>0</v>
      </c>
      <c r="AF185" s="341">
        <v>0</v>
      </c>
      <c r="AG185" s="341">
        <v>0</v>
      </c>
      <c r="AH185" s="341">
        <v>0</v>
      </c>
      <c r="AI185" s="341">
        <v>0</v>
      </c>
      <c r="AJ185" s="341">
        <v>0</v>
      </c>
      <c r="AK185" s="341">
        <v>0</v>
      </c>
      <c r="AL185" s="341">
        <v>0</v>
      </c>
      <c r="AM185" s="341">
        <v>0</v>
      </c>
      <c r="AN185" s="341">
        <v>0</v>
      </c>
      <c r="AO185" s="341">
        <v>0</v>
      </c>
      <c r="AP185" s="341">
        <v>0</v>
      </c>
      <c r="AQ185" s="341">
        <v>0</v>
      </c>
      <c r="AR185" s="341">
        <v>0</v>
      </c>
      <c r="AS185" s="341">
        <v>0</v>
      </c>
      <c r="AT185" s="341">
        <v>0</v>
      </c>
      <c r="AU185" s="341">
        <v>0</v>
      </c>
      <c r="AV185" s="341">
        <v>0</v>
      </c>
      <c r="AW185" s="341">
        <v>0</v>
      </c>
      <c r="AX185" s="341">
        <v>0</v>
      </c>
      <c r="AY185" s="341">
        <v>0</v>
      </c>
      <c r="AZ185" s="341">
        <v>0</v>
      </c>
      <c r="BA185" s="341">
        <v>0</v>
      </c>
      <c r="BB185" s="341">
        <v>0</v>
      </c>
      <c r="BC185" s="341">
        <v>0</v>
      </c>
      <c r="BD185" s="341">
        <v>0</v>
      </c>
      <c r="BE185" s="341">
        <v>0</v>
      </c>
      <c r="BF185" s="341">
        <v>0</v>
      </c>
      <c r="BG185" s="341">
        <v>0</v>
      </c>
      <c r="BH185" s="341">
        <v>0</v>
      </c>
      <c r="BI185" s="341">
        <v>0</v>
      </c>
      <c r="BJ185" s="341">
        <v>0</v>
      </c>
      <c r="BK185" s="341">
        <v>0</v>
      </c>
      <c r="BL185" s="341">
        <v>0</v>
      </c>
      <c r="BM185" s="341">
        <v>0</v>
      </c>
      <c r="BN185" s="341">
        <v>0</v>
      </c>
      <c r="BO185" s="341">
        <v>0</v>
      </c>
      <c r="BP185" s="341">
        <v>-1048904.2855900002</v>
      </c>
      <c r="BQ185" s="341">
        <v>0</v>
      </c>
      <c r="BR185" s="341">
        <v>0</v>
      </c>
      <c r="BS185" s="341">
        <v>0</v>
      </c>
      <c r="BT185" s="341">
        <v>0</v>
      </c>
      <c r="BU185" s="341">
        <v>0</v>
      </c>
      <c r="BV185" s="341">
        <v>0</v>
      </c>
      <c r="BW185" s="341">
        <v>0</v>
      </c>
      <c r="BX185" s="341">
        <v>0</v>
      </c>
      <c r="BY185" s="341">
        <v>0</v>
      </c>
      <c r="BZ185" s="341">
        <v>0</v>
      </c>
      <c r="CA185" s="341">
        <v>0</v>
      </c>
      <c r="CB185" s="341">
        <v>-721239.48300282122</v>
      </c>
      <c r="CC185" s="341">
        <v>0</v>
      </c>
      <c r="CD185" s="341">
        <v>0</v>
      </c>
      <c r="CE185" s="341">
        <v>0</v>
      </c>
      <c r="CF185" s="341">
        <v>0</v>
      </c>
      <c r="CG185" s="341">
        <v>0</v>
      </c>
      <c r="CH185" s="341">
        <v>0</v>
      </c>
      <c r="CI185" s="341">
        <v>0</v>
      </c>
      <c r="CJ185" s="341">
        <v>0</v>
      </c>
      <c r="CK185" s="341">
        <v>0</v>
      </c>
      <c r="CL185" s="341">
        <v>0</v>
      </c>
      <c r="CM185" s="341">
        <v>0</v>
      </c>
      <c r="CN185" s="341">
        <v>-1088786.6069971784</v>
      </c>
      <c r="CO185" s="341">
        <v>0</v>
      </c>
      <c r="CP185" s="341">
        <v>0</v>
      </c>
      <c r="CQ185" s="341">
        <v>0</v>
      </c>
      <c r="CR185" s="341">
        <v>0</v>
      </c>
      <c r="CS185" s="341">
        <v>0</v>
      </c>
      <c r="CT185" s="341">
        <v>0</v>
      </c>
      <c r="CU185" s="342">
        <v>0</v>
      </c>
      <c r="CV185" s="342">
        <v>0</v>
      </c>
      <c r="CW185" s="342">
        <v>0</v>
      </c>
      <c r="CX185" s="342"/>
      <c r="CY185" s="342"/>
    </row>
    <row r="186" spans="1:103" s="91" customFormat="1" x14ac:dyDescent="0.2">
      <c r="A186" s="96"/>
      <c r="B186" s="91" t="s">
        <v>347</v>
      </c>
      <c r="C186" s="97"/>
      <c r="D186" s="341">
        <v>0</v>
      </c>
      <c r="E186" s="341">
        <v>0</v>
      </c>
      <c r="F186" s="341">
        <v>0</v>
      </c>
      <c r="G186" s="341">
        <v>0</v>
      </c>
      <c r="H186" s="341">
        <v>0</v>
      </c>
      <c r="I186" s="341">
        <v>0</v>
      </c>
      <c r="J186" s="341">
        <v>0</v>
      </c>
      <c r="K186" s="341">
        <v>0</v>
      </c>
      <c r="L186" s="341">
        <v>0</v>
      </c>
      <c r="M186" s="341">
        <v>0</v>
      </c>
      <c r="N186" s="341">
        <v>0</v>
      </c>
      <c r="O186" s="341">
        <v>0</v>
      </c>
      <c r="P186" s="341">
        <v>0</v>
      </c>
      <c r="Q186" s="341">
        <v>0</v>
      </c>
      <c r="R186" s="341">
        <v>0</v>
      </c>
      <c r="S186" s="341">
        <v>0</v>
      </c>
      <c r="T186" s="341">
        <v>0</v>
      </c>
      <c r="U186" s="341">
        <v>0</v>
      </c>
      <c r="V186" s="341">
        <v>0</v>
      </c>
      <c r="W186" s="341">
        <v>0</v>
      </c>
      <c r="X186" s="341">
        <v>0</v>
      </c>
      <c r="Y186" s="341">
        <v>0</v>
      </c>
      <c r="Z186" s="341">
        <v>0</v>
      </c>
      <c r="AA186" s="341">
        <v>0</v>
      </c>
      <c r="AB186" s="341">
        <v>0</v>
      </c>
      <c r="AC186" s="341">
        <v>0</v>
      </c>
      <c r="AD186" s="341">
        <v>0</v>
      </c>
      <c r="AE186" s="341">
        <v>0</v>
      </c>
      <c r="AF186" s="341">
        <v>0</v>
      </c>
      <c r="AG186" s="341">
        <v>0</v>
      </c>
      <c r="AH186" s="341">
        <v>0</v>
      </c>
      <c r="AI186" s="341">
        <v>0</v>
      </c>
      <c r="AJ186" s="341">
        <v>0</v>
      </c>
      <c r="AK186" s="341">
        <v>0</v>
      </c>
      <c r="AL186" s="341">
        <v>0</v>
      </c>
      <c r="AM186" s="341">
        <v>0</v>
      </c>
      <c r="AN186" s="341">
        <v>0</v>
      </c>
      <c r="AO186" s="341">
        <v>0</v>
      </c>
      <c r="AP186" s="341">
        <v>0</v>
      </c>
      <c r="AQ186" s="341">
        <v>0</v>
      </c>
      <c r="AR186" s="341">
        <v>0</v>
      </c>
      <c r="AS186" s="341">
        <v>0</v>
      </c>
      <c r="AT186" s="341">
        <v>0</v>
      </c>
      <c r="AU186" s="341">
        <v>0</v>
      </c>
      <c r="AV186" s="341">
        <v>0</v>
      </c>
      <c r="AW186" s="341">
        <v>0</v>
      </c>
      <c r="AX186" s="341">
        <v>0</v>
      </c>
      <c r="AY186" s="341">
        <v>0</v>
      </c>
      <c r="AZ186" s="341">
        <v>0</v>
      </c>
      <c r="BA186" s="341">
        <v>0</v>
      </c>
      <c r="BB186" s="341">
        <v>0</v>
      </c>
      <c r="BC186" s="341">
        <v>0</v>
      </c>
      <c r="BD186" s="341">
        <v>0</v>
      </c>
      <c r="BE186" s="341">
        <v>0</v>
      </c>
      <c r="BF186" s="341">
        <v>0</v>
      </c>
      <c r="BG186" s="341">
        <v>0</v>
      </c>
      <c r="BH186" s="341">
        <v>0</v>
      </c>
      <c r="BI186" s="341">
        <v>0</v>
      </c>
      <c r="BJ186" s="341">
        <v>0</v>
      </c>
      <c r="BK186" s="341">
        <v>0</v>
      </c>
      <c r="BL186" s="341">
        <v>0</v>
      </c>
      <c r="BM186" s="341">
        <v>0</v>
      </c>
      <c r="BN186" s="341">
        <v>0</v>
      </c>
      <c r="BO186" s="341">
        <v>0</v>
      </c>
      <c r="BP186" s="341">
        <v>0</v>
      </c>
      <c r="BQ186" s="341">
        <v>0</v>
      </c>
      <c r="BR186" s="341">
        <v>0</v>
      </c>
      <c r="BS186" s="341">
        <v>0</v>
      </c>
      <c r="BT186" s="341">
        <v>0</v>
      </c>
      <c r="BU186" s="341">
        <v>0</v>
      </c>
      <c r="BV186" s="341">
        <v>0</v>
      </c>
      <c r="BW186" s="341">
        <v>0</v>
      </c>
      <c r="BX186" s="341">
        <v>0</v>
      </c>
      <c r="BY186" s="341">
        <v>0</v>
      </c>
      <c r="BZ186" s="341">
        <v>0</v>
      </c>
      <c r="CA186" s="341">
        <v>0</v>
      </c>
      <c r="CB186" s="341">
        <v>0</v>
      </c>
      <c r="CC186" s="341">
        <v>0</v>
      </c>
      <c r="CD186" s="341">
        <v>0</v>
      </c>
      <c r="CE186" s="341">
        <v>0</v>
      </c>
      <c r="CF186" s="341">
        <v>0</v>
      </c>
      <c r="CG186" s="341">
        <v>0</v>
      </c>
      <c r="CH186" s="341">
        <v>0</v>
      </c>
      <c r="CI186" s="341">
        <v>0</v>
      </c>
      <c r="CJ186" s="341">
        <v>0</v>
      </c>
      <c r="CK186" s="341">
        <v>0</v>
      </c>
      <c r="CL186" s="341">
        <v>0</v>
      </c>
      <c r="CM186" s="341">
        <v>0</v>
      </c>
      <c r="CN186" s="341">
        <v>0</v>
      </c>
      <c r="CO186" s="341">
        <v>0</v>
      </c>
      <c r="CP186" s="341">
        <v>0</v>
      </c>
      <c r="CQ186" s="341">
        <v>0</v>
      </c>
      <c r="CR186" s="341">
        <v>0</v>
      </c>
      <c r="CS186" s="341">
        <v>0</v>
      </c>
      <c r="CT186" s="341">
        <v>0</v>
      </c>
      <c r="CU186" s="341">
        <v>0</v>
      </c>
      <c r="CV186" s="341">
        <v>0</v>
      </c>
      <c r="CW186" s="341">
        <v>0</v>
      </c>
      <c r="CX186" s="341"/>
      <c r="CY186" s="341"/>
    </row>
    <row r="187" spans="1:103" x14ac:dyDescent="0.2">
      <c r="A187" s="96"/>
      <c r="B187" s="91" t="s">
        <v>242</v>
      </c>
      <c r="C187" s="91"/>
      <c r="D187" s="341">
        <v>0</v>
      </c>
      <c r="E187" s="341">
        <v>0</v>
      </c>
      <c r="F187" s="341">
        <v>0</v>
      </c>
      <c r="G187" s="341">
        <v>0</v>
      </c>
      <c r="H187" s="341">
        <v>0</v>
      </c>
      <c r="I187" s="341">
        <v>0</v>
      </c>
      <c r="J187" s="341">
        <v>0</v>
      </c>
      <c r="K187" s="341">
        <v>0</v>
      </c>
      <c r="L187" s="341">
        <v>0</v>
      </c>
      <c r="M187" s="341">
        <v>0</v>
      </c>
      <c r="N187" s="341">
        <v>0</v>
      </c>
      <c r="O187" s="341">
        <v>0</v>
      </c>
      <c r="P187" s="341">
        <v>0</v>
      </c>
      <c r="Q187" s="341">
        <v>0</v>
      </c>
      <c r="R187" s="341">
        <v>0</v>
      </c>
      <c r="S187" s="341">
        <v>0</v>
      </c>
      <c r="T187" s="341">
        <v>0</v>
      </c>
      <c r="U187" s="341">
        <v>0</v>
      </c>
      <c r="V187" s="341">
        <v>0</v>
      </c>
      <c r="W187" s="341">
        <v>0</v>
      </c>
      <c r="X187" s="341">
        <v>0</v>
      </c>
      <c r="Y187" s="341">
        <v>0</v>
      </c>
      <c r="Z187" s="341">
        <v>0</v>
      </c>
      <c r="AA187" s="341">
        <v>0</v>
      </c>
      <c r="AB187" s="341">
        <v>0</v>
      </c>
      <c r="AC187" s="341">
        <v>0</v>
      </c>
      <c r="AD187" s="341">
        <v>0</v>
      </c>
      <c r="AE187" s="341">
        <v>0</v>
      </c>
      <c r="AF187" s="341">
        <v>0</v>
      </c>
      <c r="AG187" s="341">
        <v>0</v>
      </c>
      <c r="AH187" s="341">
        <v>0</v>
      </c>
      <c r="AI187" s="341">
        <v>0</v>
      </c>
      <c r="AJ187" s="341">
        <v>0</v>
      </c>
      <c r="AK187" s="341">
        <v>0</v>
      </c>
      <c r="AL187" s="341">
        <v>0</v>
      </c>
      <c r="AM187" s="341">
        <v>0</v>
      </c>
      <c r="AN187" s="341">
        <v>0</v>
      </c>
      <c r="AO187" s="341">
        <v>0</v>
      </c>
      <c r="AP187" s="341">
        <v>0</v>
      </c>
      <c r="AQ187" s="341">
        <v>0</v>
      </c>
      <c r="AR187" s="341">
        <v>0</v>
      </c>
      <c r="AS187" s="341">
        <v>0</v>
      </c>
      <c r="AT187" s="341">
        <v>0</v>
      </c>
      <c r="AU187" s="341">
        <v>0</v>
      </c>
      <c r="AV187" s="341">
        <v>0</v>
      </c>
      <c r="AW187" s="341">
        <v>0</v>
      </c>
      <c r="AX187" s="341">
        <v>0</v>
      </c>
      <c r="AY187" s="341">
        <v>0</v>
      </c>
      <c r="AZ187" s="341">
        <v>0</v>
      </c>
      <c r="BA187" s="341">
        <v>0</v>
      </c>
      <c r="BB187" s="341">
        <v>0</v>
      </c>
      <c r="BC187" s="341">
        <v>0</v>
      </c>
      <c r="BD187" s="341">
        <v>0</v>
      </c>
      <c r="BE187" s="341">
        <v>0</v>
      </c>
      <c r="BF187" s="341">
        <v>0</v>
      </c>
      <c r="BG187" s="341">
        <v>0</v>
      </c>
      <c r="BH187" s="341">
        <v>0</v>
      </c>
      <c r="BI187" s="341">
        <v>0</v>
      </c>
      <c r="BJ187" s="341">
        <v>0</v>
      </c>
      <c r="BK187" s="341">
        <v>0</v>
      </c>
      <c r="BL187" s="341">
        <v>954222.42559000012</v>
      </c>
      <c r="BM187" s="341">
        <v>0</v>
      </c>
      <c r="BN187" s="341">
        <v>0</v>
      </c>
      <c r="BO187" s="341">
        <v>0</v>
      </c>
      <c r="BP187" s="341">
        <v>0</v>
      </c>
      <c r="BQ187" s="341">
        <v>0</v>
      </c>
      <c r="BR187" s="341">
        <v>0</v>
      </c>
      <c r="BS187" s="341">
        <v>0</v>
      </c>
      <c r="BT187" s="341">
        <v>0</v>
      </c>
      <c r="BU187" s="341">
        <v>0</v>
      </c>
      <c r="BV187" s="341">
        <v>0</v>
      </c>
      <c r="BW187" s="341">
        <v>0</v>
      </c>
      <c r="BX187" s="341">
        <v>0</v>
      </c>
      <c r="BY187" s="341">
        <v>0</v>
      </c>
      <c r="BZ187" s="341">
        <v>0</v>
      </c>
      <c r="CA187" s="341">
        <v>0</v>
      </c>
      <c r="CB187" s="341">
        <v>0</v>
      </c>
      <c r="CC187" s="341">
        <v>0</v>
      </c>
      <c r="CD187" s="341">
        <v>0</v>
      </c>
      <c r="CE187" s="341">
        <v>0</v>
      </c>
      <c r="CF187" s="341">
        <v>0</v>
      </c>
      <c r="CG187" s="341">
        <v>0</v>
      </c>
      <c r="CH187" s="341">
        <v>0</v>
      </c>
      <c r="CI187" s="341">
        <v>0</v>
      </c>
      <c r="CJ187" s="341">
        <v>0</v>
      </c>
      <c r="CK187" s="341">
        <v>0</v>
      </c>
      <c r="CL187" s="341">
        <v>0</v>
      </c>
      <c r="CM187" s="341">
        <v>0</v>
      </c>
      <c r="CN187" s="341">
        <v>0</v>
      </c>
      <c r="CO187" s="341">
        <v>0</v>
      </c>
      <c r="CP187" s="341">
        <v>0</v>
      </c>
      <c r="CQ187" s="341">
        <v>0</v>
      </c>
      <c r="CR187" s="341">
        <v>0</v>
      </c>
      <c r="CS187" s="341">
        <v>0</v>
      </c>
      <c r="CT187" s="341">
        <v>0</v>
      </c>
      <c r="CU187" s="341">
        <v>0</v>
      </c>
      <c r="CV187" s="341">
        <v>0</v>
      </c>
      <c r="CW187" s="341">
        <v>0</v>
      </c>
      <c r="CX187" s="341"/>
      <c r="CY187" s="341"/>
    </row>
    <row r="188" spans="1:103" x14ac:dyDescent="0.2">
      <c r="A188" s="91"/>
      <c r="B188" s="91" t="s">
        <v>240</v>
      </c>
      <c r="C188" s="98"/>
      <c r="D188" s="341">
        <v>0</v>
      </c>
      <c r="E188" s="341">
        <v>0</v>
      </c>
      <c r="F188" s="341">
        <v>0</v>
      </c>
      <c r="G188" s="341">
        <v>0</v>
      </c>
      <c r="H188" s="341">
        <v>0</v>
      </c>
      <c r="I188" s="341">
        <v>0</v>
      </c>
      <c r="J188" s="341">
        <v>0</v>
      </c>
      <c r="K188" s="341">
        <v>0</v>
      </c>
      <c r="L188" s="341">
        <v>0</v>
      </c>
      <c r="M188" s="341">
        <v>0</v>
      </c>
      <c r="N188" s="341">
        <v>0</v>
      </c>
      <c r="O188" s="341">
        <v>0</v>
      </c>
      <c r="P188" s="341">
        <v>0</v>
      </c>
      <c r="Q188" s="341">
        <v>0</v>
      </c>
      <c r="R188" s="341">
        <v>0</v>
      </c>
      <c r="S188" s="341">
        <v>0</v>
      </c>
      <c r="T188" s="341">
        <v>0</v>
      </c>
      <c r="U188" s="341">
        <v>0</v>
      </c>
      <c r="V188" s="341">
        <v>0</v>
      </c>
      <c r="W188" s="341">
        <v>0</v>
      </c>
      <c r="X188" s="341">
        <v>0</v>
      </c>
      <c r="Y188" s="341">
        <v>0</v>
      </c>
      <c r="Z188" s="341">
        <v>0</v>
      </c>
      <c r="AA188" s="341">
        <v>0</v>
      </c>
      <c r="AB188" s="341">
        <v>0</v>
      </c>
      <c r="AC188" s="341">
        <v>0</v>
      </c>
      <c r="AD188" s="341">
        <v>0</v>
      </c>
      <c r="AE188" s="341">
        <v>0</v>
      </c>
      <c r="AF188" s="341">
        <v>0</v>
      </c>
      <c r="AG188" s="341">
        <v>0</v>
      </c>
      <c r="AH188" s="341">
        <v>0</v>
      </c>
      <c r="AI188" s="341">
        <v>0</v>
      </c>
      <c r="AJ188" s="341">
        <v>0</v>
      </c>
      <c r="AK188" s="341">
        <v>0</v>
      </c>
      <c r="AL188" s="341">
        <v>0</v>
      </c>
      <c r="AM188" s="341">
        <v>0</v>
      </c>
      <c r="AN188" s="341">
        <v>0</v>
      </c>
      <c r="AO188" s="341">
        <v>0</v>
      </c>
      <c r="AP188" s="341">
        <v>0</v>
      </c>
      <c r="AQ188" s="341">
        <v>0</v>
      </c>
      <c r="AR188" s="341">
        <v>0</v>
      </c>
      <c r="AS188" s="341">
        <v>0</v>
      </c>
      <c r="AT188" s="341">
        <v>0</v>
      </c>
      <c r="AU188" s="341">
        <v>0</v>
      </c>
      <c r="AV188" s="341">
        <v>0</v>
      </c>
      <c r="AW188" s="341">
        <v>0</v>
      </c>
      <c r="AX188" s="341">
        <v>0</v>
      </c>
      <c r="AY188" s="341">
        <v>0</v>
      </c>
      <c r="AZ188" s="341">
        <v>0</v>
      </c>
      <c r="BA188" s="341">
        <v>0</v>
      </c>
      <c r="BB188" s="341">
        <v>0</v>
      </c>
      <c r="BC188" s="341">
        <v>0</v>
      </c>
      <c r="BD188" s="341">
        <v>0</v>
      </c>
      <c r="BE188" s="341">
        <v>0</v>
      </c>
      <c r="BF188" s="341">
        <v>0</v>
      </c>
      <c r="BG188" s="341">
        <v>0</v>
      </c>
      <c r="BH188" s="341">
        <v>0</v>
      </c>
      <c r="BI188" s="341">
        <v>0</v>
      </c>
      <c r="BJ188" s="341">
        <v>0</v>
      </c>
      <c r="BK188" s="341">
        <v>94681.86</v>
      </c>
      <c r="BL188" s="341">
        <v>247293.17</v>
      </c>
      <c r="BM188" s="341">
        <v>71605.94</v>
      </c>
      <c r="BN188" s="341">
        <v>73347.69</v>
      </c>
      <c r="BO188" s="341">
        <v>-2089.08</v>
      </c>
      <c r="BP188" s="341">
        <v>253285.38</v>
      </c>
      <c r="BQ188" s="341">
        <v>176559.08</v>
      </c>
      <c r="BR188" s="341">
        <v>18969.11</v>
      </c>
      <c r="BS188" s="341">
        <v>367736.41</v>
      </c>
      <c r="BT188" s="341">
        <v>71000.5</v>
      </c>
      <c r="BU188" s="341">
        <v>192925.41</v>
      </c>
      <c r="BV188" s="341">
        <v>187636.13</v>
      </c>
      <c r="BW188" s="341">
        <v>208240.33</v>
      </c>
      <c r="BX188" s="341">
        <v>273469.99</v>
      </c>
      <c r="BY188" s="341">
        <v>9184.77</v>
      </c>
      <c r="BZ188" s="341">
        <v>-278957.40000000002</v>
      </c>
      <c r="CA188" s="341">
        <v>-158052.28</v>
      </c>
      <c r="CB188" s="341">
        <v>-72118.62</v>
      </c>
      <c r="CC188" s="341">
        <v>-67878.48</v>
      </c>
      <c r="CD188" s="341">
        <v>56781.99</v>
      </c>
      <c r="CE188" s="341">
        <v>54179.91</v>
      </c>
      <c r="CF188" s="341">
        <v>14182.23</v>
      </c>
      <c r="CG188" s="341">
        <v>47415.040000000001</v>
      </c>
      <c r="CH188" s="341">
        <v>86499.68</v>
      </c>
      <c r="CI188" s="341">
        <v>-21190.81</v>
      </c>
      <c r="CJ188" s="92">
        <f>'Schedule SC'!C46</f>
        <v>-7663.44</v>
      </c>
      <c r="CK188" s="92">
        <f>'Schedule SC'!D46</f>
        <v>-224055.76</v>
      </c>
      <c r="CL188" s="92">
        <f>'Schedule SC'!E46</f>
        <v>212676</v>
      </c>
      <c r="CM188" s="92">
        <f>'Schedule SC'!F46</f>
        <v>76702.509999999995</v>
      </c>
      <c r="CN188" s="92">
        <f>'Schedule SC'!G46</f>
        <v>36150.1</v>
      </c>
      <c r="CO188" s="92">
        <f>'Schedule SC'!H46</f>
        <v>-5595.01</v>
      </c>
      <c r="CP188" s="92">
        <f>'Schedule SC'!I46</f>
        <v>52500.42</v>
      </c>
      <c r="CQ188" s="92">
        <f>'Schedule SC'!J46</f>
        <v>91112.91</v>
      </c>
      <c r="CR188" s="92">
        <f>'Schedule SC'!K46</f>
        <v>67346.570000000007</v>
      </c>
      <c r="CS188" s="92">
        <f>'Schedule SC'!L46+'Schedule SC'!M46</f>
        <v>20153.809999999998</v>
      </c>
      <c r="CT188" s="92">
        <f>'Schedule SC'!N46</f>
        <v>52255.57</v>
      </c>
      <c r="CU188" s="92">
        <f>'Schedule SC'!P46+'Schedule SC'!O46</f>
        <v>5486.6500000000005</v>
      </c>
      <c r="CV188" s="92">
        <f>'Schedule SC'!Q46</f>
        <v>29611.05</v>
      </c>
      <c r="CW188" s="92">
        <f>'Schedule SC'!R46</f>
        <v>-19029.759999999998</v>
      </c>
      <c r="CX188" s="92"/>
      <c r="CY188" s="92"/>
    </row>
    <row r="189" spans="1:103" x14ac:dyDescent="0.2">
      <c r="B189" s="337" t="s">
        <v>230</v>
      </c>
      <c r="D189" s="93">
        <f t="shared" ref="D189:AI189" si="201">SUM(D185:D188)</f>
        <v>0</v>
      </c>
      <c r="E189" s="93">
        <f t="shared" si="201"/>
        <v>0</v>
      </c>
      <c r="F189" s="93">
        <f t="shared" si="201"/>
        <v>0</v>
      </c>
      <c r="G189" s="93">
        <f t="shared" si="201"/>
        <v>0</v>
      </c>
      <c r="H189" s="93">
        <f t="shared" si="201"/>
        <v>0</v>
      </c>
      <c r="I189" s="93">
        <f t="shared" si="201"/>
        <v>0</v>
      </c>
      <c r="J189" s="93">
        <f t="shared" si="201"/>
        <v>0</v>
      </c>
      <c r="K189" s="93">
        <f t="shared" si="201"/>
        <v>0</v>
      </c>
      <c r="L189" s="93">
        <f t="shared" si="201"/>
        <v>0</v>
      </c>
      <c r="M189" s="93">
        <f t="shared" si="201"/>
        <v>0</v>
      </c>
      <c r="N189" s="93">
        <f t="shared" si="201"/>
        <v>0</v>
      </c>
      <c r="O189" s="93">
        <f t="shared" si="201"/>
        <v>0</v>
      </c>
      <c r="P189" s="93">
        <f t="shared" si="201"/>
        <v>0</v>
      </c>
      <c r="Q189" s="93">
        <f t="shared" si="201"/>
        <v>0</v>
      </c>
      <c r="R189" s="93">
        <f t="shared" si="201"/>
        <v>0</v>
      </c>
      <c r="S189" s="93">
        <f t="shared" si="201"/>
        <v>0</v>
      </c>
      <c r="T189" s="93">
        <f t="shared" si="201"/>
        <v>0</v>
      </c>
      <c r="U189" s="93">
        <f t="shared" si="201"/>
        <v>0</v>
      </c>
      <c r="V189" s="93">
        <f t="shared" si="201"/>
        <v>0</v>
      </c>
      <c r="W189" s="93">
        <f t="shared" si="201"/>
        <v>0</v>
      </c>
      <c r="X189" s="93">
        <f t="shared" si="201"/>
        <v>0</v>
      </c>
      <c r="Y189" s="93">
        <f t="shared" si="201"/>
        <v>0</v>
      </c>
      <c r="Z189" s="93">
        <f t="shared" si="201"/>
        <v>0</v>
      </c>
      <c r="AA189" s="93">
        <f t="shared" si="201"/>
        <v>0</v>
      </c>
      <c r="AB189" s="93">
        <f t="shared" si="201"/>
        <v>0</v>
      </c>
      <c r="AC189" s="93">
        <f t="shared" si="201"/>
        <v>0</v>
      </c>
      <c r="AD189" s="93">
        <f t="shared" si="201"/>
        <v>0</v>
      </c>
      <c r="AE189" s="93">
        <f t="shared" si="201"/>
        <v>0</v>
      </c>
      <c r="AF189" s="93">
        <f t="shared" si="201"/>
        <v>0</v>
      </c>
      <c r="AG189" s="93">
        <f t="shared" si="201"/>
        <v>0</v>
      </c>
      <c r="AH189" s="93">
        <f t="shared" si="201"/>
        <v>0</v>
      </c>
      <c r="AI189" s="93">
        <f t="shared" si="201"/>
        <v>0</v>
      </c>
      <c r="AJ189" s="93">
        <f t="shared" ref="AJ189:BO189" si="202">SUM(AJ185:AJ188)</f>
        <v>0</v>
      </c>
      <c r="AK189" s="93">
        <f t="shared" si="202"/>
        <v>0</v>
      </c>
      <c r="AL189" s="93">
        <f t="shared" si="202"/>
        <v>0</v>
      </c>
      <c r="AM189" s="93">
        <f t="shared" si="202"/>
        <v>0</v>
      </c>
      <c r="AN189" s="93">
        <f t="shared" si="202"/>
        <v>0</v>
      </c>
      <c r="AO189" s="93">
        <f t="shared" si="202"/>
        <v>0</v>
      </c>
      <c r="AP189" s="93">
        <f t="shared" si="202"/>
        <v>0</v>
      </c>
      <c r="AQ189" s="93">
        <f t="shared" si="202"/>
        <v>0</v>
      </c>
      <c r="AR189" s="93">
        <f t="shared" si="202"/>
        <v>0</v>
      </c>
      <c r="AS189" s="93">
        <f t="shared" si="202"/>
        <v>0</v>
      </c>
      <c r="AT189" s="93">
        <f t="shared" si="202"/>
        <v>0</v>
      </c>
      <c r="AU189" s="93">
        <f t="shared" si="202"/>
        <v>0</v>
      </c>
      <c r="AV189" s="93">
        <f t="shared" si="202"/>
        <v>0</v>
      </c>
      <c r="AW189" s="93">
        <f t="shared" si="202"/>
        <v>0</v>
      </c>
      <c r="AX189" s="93">
        <f t="shared" si="202"/>
        <v>0</v>
      </c>
      <c r="AY189" s="93">
        <f t="shared" si="202"/>
        <v>0</v>
      </c>
      <c r="AZ189" s="93">
        <f t="shared" si="202"/>
        <v>0</v>
      </c>
      <c r="BA189" s="93">
        <f t="shared" si="202"/>
        <v>0</v>
      </c>
      <c r="BB189" s="93">
        <f t="shared" si="202"/>
        <v>0</v>
      </c>
      <c r="BC189" s="93">
        <f t="shared" si="202"/>
        <v>0</v>
      </c>
      <c r="BD189" s="93">
        <f t="shared" si="202"/>
        <v>0</v>
      </c>
      <c r="BE189" s="93">
        <f t="shared" si="202"/>
        <v>0</v>
      </c>
      <c r="BF189" s="93">
        <f t="shared" si="202"/>
        <v>0</v>
      </c>
      <c r="BG189" s="93">
        <f t="shared" si="202"/>
        <v>0</v>
      </c>
      <c r="BH189" s="93">
        <f t="shared" si="202"/>
        <v>0</v>
      </c>
      <c r="BI189" s="93">
        <f t="shared" si="202"/>
        <v>0</v>
      </c>
      <c r="BJ189" s="93">
        <f t="shared" si="202"/>
        <v>0</v>
      </c>
      <c r="BK189" s="93">
        <f t="shared" si="202"/>
        <v>94681.86</v>
      </c>
      <c r="BL189" s="93">
        <f t="shared" si="202"/>
        <v>1201515.59559</v>
      </c>
      <c r="BM189" s="93">
        <f t="shared" si="202"/>
        <v>71605.94</v>
      </c>
      <c r="BN189" s="93">
        <f t="shared" si="202"/>
        <v>73347.69</v>
      </c>
      <c r="BO189" s="93">
        <f t="shared" si="202"/>
        <v>-2089.08</v>
      </c>
      <c r="BP189" s="93">
        <f t="shared" ref="BP189:CU189" si="203">SUM(BP185:BP188)</f>
        <v>-795618.90559000021</v>
      </c>
      <c r="BQ189" s="93">
        <f t="shared" si="203"/>
        <v>176559.08</v>
      </c>
      <c r="BR189" s="93">
        <f t="shared" si="203"/>
        <v>18969.11</v>
      </c>
      <c r="BS189" s="93">
        <f t="shared" si="203"/>
        <v>367736.41</v>
      </c>
      <c r="BT189" s="93">
        <f t="shared" si="203"/>
        <v>71000.5</v>
      </c>
      <c r="BU189" s="93">
        <f t="shared" si="203"/>
        <v>192925.41</v>
      </c>
      <c r="BV189" s="93">
        <f t="shared" si="203"/>
        <v>187636.13</v>
      </c>
      <c r="BW189" s="93">
        <f t="shared" si="203"/>
        <v>208240.33</v>
      </c>
      <c r="BX189" s="93">
        <f t="shared" si="203"/>
        <v>273469.99</v>
      </c>
      <c r="BY189" s="93">
        <f t="shared" si="203"/>
        <v>9184.77</v>
      </c>
      <c r="BZ189" s="93">
        <f t="shared" si="203"/>
        <v>-278957.40000000002</v>
      </c>
      <c r="CA189" s="93">
        <f t="shared" si="203"/>
        <v>-158052.28</v>
      </c>
      <c r="CB189" s="93">
        <f t="shared" si="203"/>
        <v>-793358.10300282121</v>
      </c>
      <c r="CC189" s="93">
        <f t="shared" si="203"/>
        <v>-67878.48</v>
      </c>
      <c r="CD189" s="93">
        <f t="shared" si="203"/>
        <v>56781.99</v>
      </c>
      <c r="CE189" s="93">
        <f t="shared" si="203"/>
        <v>54179.91</v>
      </c>
      <c r="CF189" s="93">
        <f t="shared" si="203"/>
        <v>14182.23</v>
      </c>
      <c r="CG189" s="93">
        <f t="shared" si="203"/>
        <v>47415.040000000001</v>
      </c>
      <c r="CH189" s="93">
        <f t="shared" si="203"/>
        <v>86499.68</v>
      </c>
      <c r="CI189" s="93">
        <f t="shared" si="203"/>
        <v>-21190.81</v>
      </c>
      <c r="CJ189" s="93">
        <f t="shared" si="203"/>
        <v>-7663.44</v>
      </c>
      <c r="CK189" s="93">
        <f t="shared" si="203"/>
        <v>-224055.76</v>
      </c>
      <c r="CL189" s="93">
        <f t="shared" si="203"/>
        <v>212676</v>
      </c>
      <c r="CM189" s="93">
        <f t="shared" si="203"/>
        <v>76702.509999999995</v>
      </c>
      <c r="CN189" s="93">
        <f t="shared" si="203"/>
        <v>-1052636.5069971783</v>
      </c>
      <c r="CO189" s="93">
        <f t="shared" si="203"/>
        <v>-5595.01</v>
      </c>
      <c r="CP189" s="93">
        <f t="shared" si="203"/>
        <v>52500.42</v>
      </c>
      <c r="CQ189" s="93">
        <f t="shared" si="203"/>
        <v>91112.91</v>
      </c>
      <c r="CR189" s="93">
        <f t="shared" si="203"/>
        <v>67346.570000000007</v>
      </c>
      <c r="CS189" s="93">
        <f t="shared" si="203"/>
        <v>20153.809999999998</v>
      </c>
      <c r="CT189" s="93">
        <f t="shared" si="203"/>
        <v>52255.57</v>
      </c>
      <c r="CU189" s="93">
        <f t="shared" si="203"/>
        <v>5486.6500000000005</v>
      </c>
      <c r="CV189" s="93">
        <f t="shared" ref="CV189:CY189" si="204">SUM(CV185:CV188)</f>
        <v>29611.05</v>
      </c>
      <c r="CW189" s="93">
        <f t="shared" si="204"/>
        <v>-19029.759999999998</v>
      </c>
      <c r="CX189" s="93">
        <f t="shared" si="204"/>
        <v>0</v>
      </c>
      <c r="CY189" s="93">
        <f t="shared" si="204"/>
        <v>0</v>
      </c>
    </row>
    <row r="190" spans="1:103" x14ac:dyDescent="0.2">
      <c r="B190" s="337" t="s">
        <v>231</v>
      </c>
      <c r="D190" s="339">
        <f t="shared" ref="D190:AI190" si="205">D184+D189</f>
        <v>0</v>
      </c>
      <c r="E190" s="339">
        <f t="shared" si="205"/>
        <v>0</v>
      </c>
      <c r="F190" s="339">
        <f t="shared" si="205"/>
        <v>0</v>
      </c>
      <c r="G190" s="339">
        <f t="shared" si="205"/>
        <v>0</v>
      </c>
      <c r="H190" s="339">
        <f t="shared" si="205"/>
        <v>0</v>
      </c>
      <c r="I190" s="339">
        <f t="shared" si="205"/>
        <v>0</v>
      </c>
      <c r="J190" s="339">
        <f t="shared" si="205"/>
        <v>0</v>
      </c>
      <c r="K190" s="339">
        <f t="shared" si="205"/>
        <v>0</v>
      </c>
      <c r="L190" s="339">
        <f t="shared" si="205"/>
        <v>0</v>
      </c>
      <c r="M190" s="339">
        <f t="shared" si="205"/>
        <v>0</v>
      </c>
      <c r="N190" s="339">
        <f t="shared" si="205"/>
        <v>0</v>
      </c>
      <c r="O190" s="339">
        <f t="shared" si="205"/>
        <v>0</v>
      </c>
      <c r="P190" s="339">
        <f t="shared" si="205"/>
        <v>0</v>
      </c>
      <c r="Q190" s="339">
        <f t="shared" si="205"/>
        <v>0</v>
      </c>
      <c r="R190" s="339">
        <f t="shared" si="205"/>
        <v>0</v>
      </c>
      <c r="S190" s="339">
        <f t="shared" si="205"/>
        <v>0</v>
      </c>
      <c r="T190" s="339">
        <f t="shared" si="205"/>
        <v>0</v>
      </c>
      <c r="U190" s="339">
        <f t="shared" si="205"/>
        <v>0</v>
      </c>
      <c r="V190" s="339">
        <f t="shared" si="205"/>
        <v>0</v>
      </c>
      <c r="W190" s="339">
        <f t="shared" si="205"/>
        <v>0</v>
      </c>
      <c r="X190" s="339">
        <f t="shared" si="205"/>
        <v>0</v>
      </c>
      <c r="Y190" s="339">
        <f t="shared" si="205"/>
        <v>0</v>
      </c>
      <c r="Z190" s="339">
        <f t="shared" si="205"/>
        <v>0</v>
      </c>
      <c r="AA190" s="339">
        <f t="shared" si="205"/>
        <v>0</v>
      </c>
      <c r="AB190" s="339">
        <f t="shared" si="205"/>
        <v>0</v>
      </c>
      <c r="AC190" s="339">
        <f t="shared" si="205"/>
        <v>0</v>
      </c>
      <c r="AD190" s="339">
        <f t="shared" si="205"/>
        <v>0</v>
      </c>
      <c r="AE190" s="339">
        <f t="shared" si="205"/>
        <v>0</v>
      </c>
      <c r="AF190" s="339">
        <f t="shared" si="205"/>
        <v>0</v>
      </c>
      <c r="AG190" s="339">
        <f t="shared" si="205"/>
        <v>0</v>
      </c>
      <c r="AH190" s="339">
        <f t="shared" si="205"/>
        <v>0</v>
      </c>
      <c r="AI190" s="339">
        <f t="shared" si="205"/>
        <v>0</v>
      </c>
      <c r="AJ190" s="339">
        <f t="shared" ref="AJ190:BO190" si="206">AJ184+AJ189</f>
        <v>0</v>
      </c>
      <c r="AK190" s="339">
        <f t="shared" si="206"/>
        <v>0</v>
      </c>
      <c r="AL190" s="339">
        <f t="shared" si="206"/>
        <v>0</v>
      </c>
      <c r="AM190" s="339">
        <f t="shared" si="206"/>
        <v>0</v>
      </c>
      <c r="AN190" s="339">
        <f t="shared" si="206"/>
        <v>0</v>
      </c>
      <c r="AO190" s="339">
        <f t="shared" si="206"/>
        <v>0</v>
      </c>
      <c r="AP190" s="339">
        <f t="shared" si="206"/>
        <v>0</v>
      </c>
      <c r="AQ190" s="339">
        <f t="shared" si="206"/>
        <v>0</v>
      </c>
      <c r="AR190" s="339">
        <f t="shared" si="206"/>
        <v>0</v>
      </c>
      <c r="AS190" s="339">
        <f t="shared" si="206"/>
        <v>0</v>
      </c>
      <c r="AT190" s="339">
        <f t="shared" si="206"/>
        <v>0</v>
      </c>
      <c r="AU190" s="339">
        <f t="shared" si="206"/>
        <v>0</v>
      </c>
      <c r="AV190" s="339">
        <f t="shared" si="206"/>
        <v>0</v>
      </c>
      <c r="AW190" s="339">
        <f t="shared" si="206"/>
        <v>0</v>
      </c>
      <c r="AX190" s="339">
        <f t="shared" si="206"/>
        <v>0</v>
      </c>
      <c r="AY190" s="339">
        <f t="shared" si="206"/>
        <v>0</v>
      </c>
      <c r="AZ190" s="339">
        <f t="shared" si="206"/>
        <v>0</v>
      </c>
      <c r="BA190" s="339">
        <f t="shared" si="206"/>
        <v>0</v>
      </c>
      <c r="BB190" s="339">
        <f t="shared" si="206"/>
        <v>0</v>
      </c>
      <c r="BC190" s="339">
        <f t="shared" si="206"/>
        <v>0</v>
      </c>
      <c r="BD190" s="339">
        <f t="shared" si="206"/>
        <v>0</v>
      </c>
      <c r="BE190" s="339">
        <f t="shared" si="206"/>
        <v>0</v>
      </c>
      <c r="BF190" s="339">
        <f t="shared" si="206"/>
        <v>0</v>
      </c>
      <c r="BG190" s="339">
        <f t="shared" si="206"/>
        <v>0</v>
      </c>
      <c r="BH190" s="339">
        <f t="shared" si="206"/>
        <v>0</v>
      </c>
      <c r="BI190" s="339">
        <f t="shared" si="206"/>
        <v>0</v>
      </c>
      <c r="BJ190" s="339">
        <f t="shared" si="206"/>
        <v>0</v>
      </c>
      <c r="BK190" s="339">
        <f t="shared" si="206"/>
        <v>94681.86</v>
      </c>
      <c r="BL190" s="339">
        <f t="shared" si="206"/>
        <v>1296197.4555900001</v>
      </c>
      <c r="BM190" s="339">
        <f t="shared" si="206"/>
        <v>1367803.3955900001</v>
      </c>
      <c r="BN190" s="339">
        <f t="shared" si="206"/>
        <v>1441151.08559</v>
      </c>
      <c r="BO190" s="339">
        <f t="shared" si="206"/>
        <v>1439062.00559</v>
      </c>
      <c r="BP190" s="339">
        <f t="shared" ref="BP190:CU190" si="207">BP184+BP189</f>
        <v>643443.09999999974</v>
      </c>
      <c r="BQ190" s="339">
        <f t="shared" si="207"/>
        <v>820002.1799999997</v>
      </c>
      <c r="BR190" s="339">
        <f t="shared" si="207"/>
        <v>838971.28999999969</v>
      </c>
      <c r="BS190" s="339">
        <f t="shared" si="207"/>
        <v>1206707.6999999997</v>
      </c>
      <c r="BT190" s="339">
        <f t="shared" si="207"/>
        <v>1277708.1999999997</v>
      </c>
      <c r="BU190" s="339">
        <f t="shared" si="207"/>
        <v>1470633.6099999996</v>
      </c>
      <c r="BV190" s="339">
        <f t="shared" si="207"/>
        <v>1658269.7399999998</v>
      </c>
      <c r="BW190" s="339">
        <f t="shared" si="207"/>
        <v>1866510.0699999998</v>
      </c>
      <c r="BX190" s="339">
        <f t="shared" si="207"/>
        <v>2139980.0599999996</v>
      </c>
      <c r="BY190" s="339">
        <f t="shared" si="207"/>
        <v>2149164.8299999996</v>
      </c>
      <c r="BZ190" s="339">
        <f t="shared" si="207"/>
        <v>1870207.4299999997</v>
      </c>
      <c r="CA190" s="339">
        <f t="shared" si="207"/>
        <v>1712155.1499999997</v>
      </c>
      <c r="CB190" s="339">
        <f t="shared" si="207"/>
        <v>918797.04699717846</v>
      </c>
      <c r="CC190" s="339">
        <f t="shared" si="207"/>
        <v>850918.56699717848</v>
      </c>
      <c r="CD190" s="339">
        <f t="shared" si="207"/>
        <v>907700.55699717847</v>
      </c>
      <c r="CE190" s="339">
        <f t="shared" si="207"/>
        <v>961880.4669971785</v>
      </c>
      <c r="CF190" s="339">
        <f t="shared" si="207"/>
        <v>976062.69699717849</v>
      </c>
      <c r="CG190" s="339">
        <f t="shared" si="207"/>
        <v>1023477.7369971785</v>
      </c>
      <c r="CH190" s="339">
        <f t="shared" si="207"/>
        <v>1109977.4169971785</v>
      </c>
      <c r="CI190" s="339">
        <f t="shared" si="207"/>
        <v>1088786.6069971784</v>
      </c>
      <c r="CJ190" s="339">
        <f t="shared" si="207"/>
        <v>1081123.1669971785</v>
      </c>
      <c r="CK190" s="339">
        <f t="shared" si="207"/>
        <v>857067.40699717845</v>
      </c>
      <c r="CL190" s="339">
        <f t="shared" si="207"/>
        <v>1069743.4069971784</v>
      </c>
      <c r="CM190" s="339">
        <f t="shared" si="207"/>
        <v>1146445.9169971785</v>
      </c>
      <c r="CN190" s="339">
        <f t="shared" si="207"/>
        <v>93809.410000000149</v>
      </c>
      <c r="CO190" s="339">
        <f t="shared" si="207"/>
        <v>88214.400000000154</v>
      </c>
      <c r="CP190" s="339">
        <f t="shared" si="207"/>
        <v>140714.82000000015</v>
      </c>
      <c r="CQ190" s="339">
        <f t="shared" si="207"/>
        <v>231827.73000000016</v>
      </c>
      <c r="CR190" s="339">
        <f t="shared" si="207"/>
        <v>299174.30000000016</v>
      </c>
      <c r="CS190" s="339">
        <f t="shared" si="207"/>
        <v>319328.11000000016</v>
      </c>
      <c r="CT190" s="339">
        <f t="shared" si="207"/>
        <v>371583.68000000017</v>
      </c>
      <c r="CU190" s="339">
        <f t="shared" si="207"/>
        <v>377070.33000000019</v>
      </c>
      <c r="CV190" s="339">
        <f t="shared" ref="CV190:CY190" si="208">CV184+CV189</f>
        <v>406681.38000000018</v>
      </c>
      <c r="CW190" s="339">
        <f t="shared" si="208"/>
        <v>387651.62000000017</v>
      </c>
      <c r="CX190" s="339">
        <f t="shared" si="208"/>
        <v>387651.62000000017</v>
      </c>
      <c r="CY190" s="339">
        <f t="shared" si="208"/>
        <v>387651.62000000017</v>
      </c>
    </row>
    <row r="191" spans="1:103" x14ac:dyDescent="0.2"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  <c r="BV191" s="95"/>
      <c r="BW191" s="95"/>
      <c r="BX191" s="95"/>
      <c r="BY191" s="95"/>
      <c r="BZ191" s="95"/>
      <c r="CA191" s="95"/>
      <c r="CB191" s="95"/>
      <c r="CC191" s="95"/>
      <c r="CD191" s="95"/>
      <c r="CE191" s="95"/>
      <c r="CF191" s="339"/>
      <c r="CG191" s="339"/>
      <c r="CH191" s="339"/>
      <c r="CI191" s="339"/>
      <c r="CJ191" s="339"/>
      <c r="CK191" s="339"/>
      <c r="CL191" s="339"/>
      <c r="CM191" s="339"/>
      <c r="CN191" s="339"/>
      <c r="CO191" s="339"/>
      <c r="CP191" s="339"/>
      <c r="CQ191" s="339"/>
      <c r="CR191" s="339"/>
      <c r="CS191" s="339"/>
      <c r="CT191" s="339"/>
      <c r="CU191" s="339"/>
      <c r="CV191" s="339"/>
      <c r="CW191" s="339"/>
      <c r="CX191" s="339"/>
      <c r="CY191" s="338"/>
    </row>
    <row r="192" spans="1:103" x14ac:dyDescent="0.2">
      <c r="A192" s="340" t="s">
        <v>244</v>
      </c>
      <c r="C192" s="95">
        <v>18238181</v>
      </c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  <c r="BZ192" s="91"/>
      <c r="CA192" s="91"/>
      <c r="CB192" s="91"/>
      <c r="CC192" s="91"/>
      <c r="CD192" s="91"/>
      <c r="CE192" s="91"/>
      <c r="CX192" s="338"/>
      <c r="CY192" s="338"/>
    </row>
    <row r="193" spans="1:103" x14ac:dyDescent="0.2">
      <c r="B193" s="337" t="s">
        <v>227</v>
      </c>
      <c r="C193" s="95">
        <v>25400381</v>
      </c>
      <c r="D193" s="339">
        <v>0</v>
      </c>
      <c r="E193" s="339">
        <f t="shared" ref="E193:AJ193" si="209">D199</f>
        <v>0</v>
      </c>
      <c r="F193" s="339">
        <f t="shared" si="209"/>
        <v>0</v>
      </c>
      <c r="G193" s="339">
        <f t="shared" si="209"/>
        <v>0</v>
      </c>
      <c r="H193" s="339">
        <f t="shared" si="209"/>
        <v>0</v>
      </c>
      <c r="I193" s="339">
        <f t="shared" si="209"/>
        <v>0</v>
      </c>
      <c r="J193" s="339">
        <f t="shared" si="209"/>
        <v>0</v>
      </c>
      <c r="K193" s="339">
        <f t="shared" si="209"/>
        <v>0</v>
      </c>
      <c r="L193" s="339">
        <f t="shared" si="209"/>
        <v>0</v>
      </c>
      <c r="M193" s="339">
        <f t="shared" si="209"/>
        <v>0</v>
      </c>
      <c r="N193" s="339">
        <f t="shared" si="209"/>
        <v>0</v>
      </c>
      <c r="O193" s="339">
        <f t="shared" si="209"/>
        <v>0</v>
      </c>
      <c r="P193" s="339">
        <f t="shared" si="209"/>
        <v>0</v>
      </c>
      <c r="Q193" s="339">
        <f t="shared" si="209"/>
        <v>270508.40286809043</v>
      </c>
      <c r="R193" s="339">
        <f t="shared" si="209"/>
        <v>448916.78094702796</v>
      </c>
      <c r="S193" s="339">
        <f t="shared" si="209"/>
        <v>327362.53506467026</v>
      </c>
      <c r="T193" s="339">
        <f t="shared" si="209"/>
        <v>338423.5400718025</v>
      </c>
      <c r="U193" s="339">
        <f t="shared" si="209"/>
        <v>710345.49150484963</v>
      </c>
      <c r="V193" s="339">
        <f t="shared" si="209"/>
        <v>519324.26346825226</v>
      </c>
      <c r="W193" s="339">
        <f t="shared" si="209"/>
        <v>305233.6458585147</v>
      </c>
      <c r="X193" s="339">
        <f t="shared" si="209"/>
        <v>299869.46267004072</v>
      </c>
      <c r="Y193" s="339">
        <f t="shared" si="209"/>
        <v>464769.71167885553</v>
      </c>
      <c r="Z193" s="339">
        <f t="shared" si="209"/>
        <v>729211.12797160156</v>
      </c>
      <c r="AA193" s="339">
        <f t="shared" si="209"/>
        <v>1035091.8913288352</v>
      </c>
      <c r="AB193" s="339">
        <f t="shared" si="209"/>
        <v>1278986.8507978125</v>
      </c>
      <c r="AC193" s="339">
        <f t="shared" si="209"/>
        <v>1061282.4555280462</v>
      </c>
      <c r="AD193" s="339">
        <f t="shared" si="209"/>
        <v>1004199.7711903461</v>
      </c>
      <c r="AE193" s="339">
        <f t="shared" si="209"/>
        <v>1163066.1979083968</v>
      </c>
      <c r="AF193" s="339">
        <f t="shared" si="209"/>
        <v>1350675.9909343959</v>
      </c>
      <c r="AG193" s="339">
        <f t="shared" si="209"/>
        <v>383112.19058614864</v>
      </c>
      <c r="AH193" s="339">
        <f t="shared" si="209"/>
        <v>300434.8951399065</v>
      </c>
      <c r="AI193" s="339">
        <f t="shared" si="209"/>
        <v>-186381.08020710479</v>
      </c>
      <c r="AJ193" s="339">
        <f t="shared" si="209"/>
        <v>-166670.13060126841</v>
      </c>
      <c r="AK193" s="339">
        <f t="shared" ref="AK193:BP193" si="210">AJ199</f>
        <v>-224053.67291928187</v>
      </c>
      <c r="AL193" s="339">
        <f t="shared" si="210"/>
        <v>87753.293094418012</v>
      </c>
      <c r="AM193" s="339">
        <f t="shared" si="210"/>
        <v>540573.40368785732</v>
      </c>
      <c r="AN193" s="339">
        <f t="shared" si="210"/>
        <v>607813.75698074349</v>
      </c>
      <c r="AO193" s="339">
        <f t="shared" si="210"/>
        <v>960367.50552920322</v>
      </c>
      <c r="AP193" s="339">
        <f t="shared" si="210"/>
        <v>897636.87425272341</v>
      </c>
      <c r="AQ193" s="339">
        <f t="shared" si="210"/>
        <v>1271612.7334970199</v>
      </c>
      <c r="AR193" s="339">
        <f t="shared" si="210"/>
        <v>1343304.8131457639</v>
      </c>
      <c r="AS193" s="339">
        <f t="shared" si="210"/>
        <v>851953.75227026106</v>
      </c>
      <c r="AT193" s="339">
        <f t="shared" si="210"/>
        <v>588488.52468707506</v>
      </c>
      <c r="AU193" s="339">
        <f t="shared" si="210"/>
        <v>274418.60255160695</v>
      </c>
      <c r="AV193" s="339">
        <f t="shared" si="210"/>
        <v>4247.5183067533653</v>
      </c>
      <c r="AW193" s="339">
        <f t="shared" si="210"/>
        <v>-359119.58747317758</v>
      </c>
      <c r="AX193" s="339">
        <f t="shared" si="210"/>
        <v>-332474.00521688047</v>
      </c>
      <c r="AY193" s="339">
        <f t="shared" si="210"/>
        <v>14526.211423792411</v>
      </c>
      <c r="AZ193" s="339">
        <f t="shared" si="210"/>
        <v>-33838.452775835874</v>
      </c>
      <c r="BA193" s="339">
        <f t="shared" si="210"/>
        <v>33521.577224164124</v>
      </c>
      <c r="BB193" s="339">
        <f t="shared" si="210"/>
        <v>52647.867224164125</v>
      </c>
      <c r="BC193" s="339">
        <f t="shared" si="210"/>
        <v>105728.05722416413</v>
      </c>
      <c r="BD193" s="339">
        <f t="shared" si="210"/>
        <v>33417.077224164139</v>
      </c>
      <c r="BE193" s="339">
        <f t="shared" si="210"/>
        <v>39212.867224164132</v>
      </c>
      <c r="BF193" s="339">
        <f t="shared" si="210"/>
        <v>-146873.89277583588</v>
      </c>
      <c r="BG193" s="339">
        <f t="shared" si="210"/>
        <v>-261024.92277583588</v>
      </c>
      <c r="BH193" s="339">
        <f t="shared" si="210"/>
        <v>-470482.22277583589</v>
      </c>
      <c r="BI193" s="339">
        <f t="shared" si="210"/>
        <v>-589444.36277583591</v>
      </c>
      <c r="BJ193" s="339">
        <f t="shared" si="210"/>
        <v>-388344.21277583588</v>
      </c>
      <c r="BK193" s="339">
        <f t="shared" si="210"/>
        <v>-110665.82277583587</v>
      </c>
      <c r="BL193" s="339">
        <f t="shared" si="210"/>
        <v>313287.22722416394</v>
      </c>
      <c r="BM193" s="339">
        <f t="shared" si="210"/>
        <v>230661.52722416393</v>
      </c>
      <c r="BN193" s="339">
        <f t="shared" si="210"/>
        <v>398100.72722416394</v>
      </c>
      <c r="BO193" s="339">
        <f t="shared" si="210"/>
        <v>364793.09722416394</v>
      </c>
      <c r="BP193" s="339">
        <f t="shared" si="210"/>
        <v>1266996.817224164</v>
      </c>
      <c r="BQ193" s="339">
        <f t="shared" ref="BQ193:CY193" si="211">BP199</f>
        <v>947115.21722416417</v>
      </c>
      <c r="BR193" s="339">
        <f t="shared" si="211"/>
        <v>1250434.7672241642</v>
      </c>
      <c r="BS193" s="339">
        <f t="shared" si="211"/>
        <v>1538521.3372241643</v>
      </c>
      <c r="BT193" s="339">
        <f t="shared" si="211"/>
        <v>1557049.9872241642</v>
      </c>
      <c r="BU193" s="339">
        <f t="shared" si="211"/>
        <v>2098491.567224164</v>
      </c>
      <c r="BV193" s="339">
        <f t="shared" si="211"/>
        <v>1353437.1272241641</v>
      </c>
      <c r="BW193" s="339">
        <f t="shared" si="211"/>
        <v>1303920.297224164</v>
      </c>
      <c r="BX193" s="339">
        <f t="shared" si="211"/>
        <v>1498428.4672241639</v>
      </c>
      <c r="BY193" s="339">
        <f t="shared" si="211"/>
        <v>1667087.267224164</v>
      </c>
      <c r="BZ193" s="339">
        <f t="shared" si="211"/>
        <v>2226481.3072241638</v>
      </c>
      <c r="CA193" s="339">
        <f t="shared" si="211"/>
        <v>2174529.9272241639</v>
      </c>
      <c r="CB193" s="339">
        <f t="shared" si="211"/>
        <v>2731999.2672241637</v>
      </c>
      <c r="CC193" s="339">
        <f t="shared" si="211"/>
        <v>1289069.6099999999</v>
      </c>
      <c r="CD193" s="339">
        <f t="shared" si="211"/>
        <v>1174776.5799999998</v>
      </c>
      <c r="CE193" s="339">
        <f t="shared" si="211"/>
        <v>1148010.7299999997</v>
      </c>
      <c r="CF193" s="339">
        <f t="shared" si="211"/>
        <v>1326812.9799999997</v>
      </c>
      <c r="CG193" s="339">
        <f t="shared" si="211"/>
        <v>1482400.7399999998</v>
      </c>
      <c r="CH193" s="339">
        <f t="shared" si="211"/>
        <v>575549.58999999973</v>
      </c>
      <c r="CI193" s="339">
        <f t="shared" si="211"/>
        <v>735825.22999999975</v>
      </c>
      <c r="CJ193" s="339">
        <f t="shared" si="211"/>
        <v>754442.50999999978</v>
      </c>
      <c r="CK193" s="339">
        <f t="shared" si="211"/>
        <v>1058802.6999999997</v>
      </c>
      <c r="CL193" s="339">
        <f t="shared" si="211"/>
        <v>1206213.6299999997</v>
      </c>
      <c r="CM193" s="339">
        <f t="shared" si="211"/>
        <v>1144739.4399999997</v>
      </c>
      <c r="CN193" s="339">
        <f t="shared" si="211"/>
        <v>2019487.3799999997</v>
      </c>
      <c r="CO193" s="339">
        <f t="shared" si="211"/>
        <v>1456893.8399999999</v>
      </c>
      <c r="CP193" s="339">
        <f t="shared" si="211"/>
        <v>1850587.13</v>
      </c>
      <c r="CQ193" s="339">
        <f t="shared" si="211"/>
        <v>2197774.96</v>
      </c>
      <c r="CR193" s="339">
        <f t="shared" si="211"/>
        <v>2346625.2999999998</v>
      </c>
      <c r="CS193" s="339">
        <f t="shared" si="211"/>
        <v>2607256.5099999998</v>
      </c>
      <c r="CT193" s="339">
        <f t="shared" si="211"/>
        <v>2368732.7599999998</v>
      </c>
      <c r="CU193" s="339">
        <f t="shared" si="211"/>
        <v>2520346.0399999996</v>
      </c>
      <c r="CV193" s="339">
        <f t="shared" si="211"/>
        <v>3375282.09</v>
      </c>
      <c r="CW193" s="339">
        <f t="shared" si="211"/>
        <v>4069866.88</v>
      </c>
      <c r="CX193" s="339">
        <f t="shared" si="211"/>
        <v>4412014.7299999995</v>
      </c>
      <c r="CY193" s="339">
        <f t="shared" si="211"/>
        <v>4412014.7299999995</v>
      </c>
    </row>
    <row r="194" spans="1:103" x14ac:dyDescent="0.2">
      <c r="A194" s="96"/>
      <c r="B194" s="91" t="s">
        <v>228</v>
      </c>
      <c r="C194" s="91"/>
      <c r="D194" s="341">
        <v>0</v>
      </c>
      <c r="E194" s="341">
        <v>0</v>
      </c>
      <c r="F194" s="341">
        <v>0</v>
      </c>
      <c r="G194" s="341">
        <v>0</v>
      </c>
      <c r="H194" s="341">
        <v>0</v>
      </c>
      <c r="I194" s="341">
        <v>0</v>
      </c>
      <c r="J194" s="341">
        <v>0</v>
      </c>
      <c r="K194" s="341">
        <v>0</v>
      </c>
      <c r="L194" s="341">
        <v>0</v>
      </c>
      <c r="M194" s="341">
        <v>0</v>
      </c>
      <c r="N194" s="341">
        <v>0</v>
      </c>
      <c r="O194" s="341">
        <v>0</v>
      </c>
      <c r="P194" s="341">
        <v>0</v>
      </c>
      <c r="Q194" s="341">
        <v>0</v>
      </c>
      <c r="R194" s="341">
        <v>0</v>
      </c>
      <c r="S194" s="341">
        <v>0</v>
      </c>
      <c r="T194" s="341">
        <v>170995.58985855166</v>
      </c>
      <c r="U194" s="341">
        <v>0</v>
      </c>
      <c r="V194" s="341">
        <v>0</v>
      </c>
      <c r="W194" s="341">
        <v>0</v>
      </c>
      <c r="X194" s="341">
        <v>0</v>
      </c>
      <c r="Y194" s="341">
        <v>0</v>
      </c>
      <c r="Z194" s="341">
        <v>0</v>
      </c>
      <c r="AA194" s="341">
        <v>0</v>
      </c>
      <c r="AB194" s="341">
        <v>0</v>
      </c>
      <c r="AC194" s="341">
        <v>0</v>
      </c>
      <c r="AD194" s="341">
        <v>0</v>
      </c>
      <c r="AE194" s="341">
        <v>0</v>
      </c>
      <c r="AF194" s="341">
        <v>-1188911.7640622247</v>
      </c>
      <c r="AG194" s="341">
        <v>0</v>
      </c>
      <c r="AH194" s="341">
        <v>0</v>
      </c>
      <c r="AI194" s="341">
        <v>0</v>
      </c>
      <c r="AJ194" s="341">
        <v>0</v>
      </c>
      <c r="AK194" s="341">
        <v>0</v>
      </c>
      <c r="AL194" s="341">
        <v>0</v>
      </c>
      <c r="AM194" s="341">
        <v>0</v>
      </c>
      <c r="AN194" s="341">
        <v>0</v>
      </c>
      <c r="AO194" s="341">
        <v>0</v>
      </c>
      <c r="AP194" s="341">
        <v>0</v>
      </c>
      <c r="AQ194" s="341">
        <v>0</v>
      </c>
      <c r="AR194" s="341">
        <v>-607813.75698074303</v>
      </c>
      <c r="AS194" s="341">
        <v>0</v>
      </c>
      <c r="AT194" s="341">
        <v>0</v>
      </c>
      <c r="AU194" s="341">
        <v>0</v>
      </c>
      <c r="AV194" s="341">
        <v>0</v>
      </c>
      <c r="AW194" s="341">
        <v>0</v>
      </c>
      <c r="AX194" s="341">
        <v>0</v>
      </c>
      <c r="AY194" s="341">
        <v>0</v>
      </c>
      <c r="AZ194" s="341">
        <v>0</v>
      </c>
      <c r="BA194" s="341">
        <v>0</v>
      </c>
      <c r="BB194" s="341">
        <v>0</v>
      </c>
      <c r="BC194" s="341">
        <v>0</v>
      </c>
      <c r="BD194" s="341">
        <v>33838.449999999997</v>
      </c>
      <c r="BE194" s="341">
        <v>0</v>
      </c>
      <c r="BF194" s="341">
        <v>0</v>
      </c>
      <c r="BG194" s="341">
        <v>0</v>
      </c>
      <c r="BH194" s="341">
        <v>0</v>
      </c>
      <c r="BI194" s="341">
        <v>0</v>
      </c>
      <c r="BJ194" s="341">
        <v>0</v>
      </c>
      <c r="BK194" s="341">
        <v>0</v>
      </c>
      <c r="BL194" s="341">
        <v>0</v>
      </c>
      <c r="BM194" s="341">
        <v>0</v>
      </c>
      <c r="BN194" s="341">
        <v>0</v>
      </c>
      <c r="BO194" s="341">
        <v>0</v>
      </c>
      <c r="BP194" s="341">
        <v>-313287.1599999998</v>
      </c>
      <c r="BQ194" s="341">
        <v>0</v>
      </c>
      <c r="BR194" s="341">
        <v>0</v>
      </c>
      <c r="BS194" s="341">
        <v>0</v>
      </c>
      <c r="BT194" s="341">
        <v>0</v>
      </c>
      <c r="BU194" s="341">
        <v>0</v>
      </c>
      <c r="BV194" s="341">
        <v>0</v>
      </c>
      <c r="BW194" s="341">
        <v>0</v>
      </c>
      <c r="BX194" s="341">
        <v>0</v>
      </c>
      <c r="BY194" s="341">
        <v>0</v>
      </c>
      <c r="BZ194" s="341">
        <v>0</v>
      </c>
      <c r="CA194" s="341">
        <v>0</v>
      </c>
      <c r="CB194" s="341">
        <v>-1498428.4672241639</v>
      </c>
      <c r="CC194" s="341">
        <v>0</v>
      </c>
      <c r="CD194" s="341">
        <v>0</v>
      </c>
      <c r="CE194" s="341">
        <v>0</v>
      </c>
      <c r="CF194" s="341">
        <v>0</v>
      </c>
      <c r="CG194" s="341">
        <v>0</v>
      </c>
      <c r="CH194" s="341">
        <v>0</v>
      </c>
      <c r="CI194" s="341">
        <v>0</v>
      </c>
      <c r="CJ194" s="341">
        <v>0</v>
      </c>
      <c r="CK194" s="341">
        <v>0</v>
      </c>
      <c r="CL194" s="341">
        <v>0</v>
      </c>
      <c r="CM194" s="341">
        <v>0</v>
      </c>
      <c r="CN194" s="341">
        <v>-754442.50999999978</v>
      </c>
      <c r="CO194" s="341">
        <v>0</v>
      </c>
      <c r="CP194" s="341">
        <v>0</v>
      </c>
      <c r="CQ194" s="341">
        <v>0</v>
      </c>
      <c r="CR194" s="341">
        <v>0</v>
      </c>
      <c r="CS194" s="341">
        <v>0</v>
      </c>
      <c r="CT194" s="341">
        <v>0</v>
      </c>
      <c r="CU194" s="341">
        <v>0</v>
      </c>
      <c r="CV194" s="341">
        <v>0</v>
      </c>
      <c r="CW194" s="341">
        <v>0</v>
      </c>
      <c r="CX194" s="341"/>
      <c r="CY194" s="341"/>
    </row>
    <row r="195" spans="1:103" x14ac:dyDescent="0.2">
      <c r="A195" s="96"/>
      <c r="B195" s="91" t="s">
        <v>320</v>
      </c>
      <c r="C195" s="91"/>
      <c r="D195" s="341">
        <v>0</v>
      </c>
      <c r="E195" s="341">
        <v>0</v>
      </c>
      <c r="F195" s="341">
        <v>0</v>
      </c>
      <c r="G195" s="341">
        <v>0</v>
      </c>
      <c r="H195" s="341">
        <v>0</v>
      </c>
      <c r="I195" s="341">
        <v>0</v>
      </c>
      <c r="J195" s="341">
        <v>0</v>
      </c>
      <c r="K195" s="341">
        <v>0</v>
      </c>
      <c r="L195" s="341">
        <v>0</v>
      </c>
      <c r="M195" s="341">
        <v>0</v>
      </c>
      <c r="N195" s="341">
        <v>0</v>
      </c>
      <c r="O195" s="341">
        <v>0</v>
      </c>
      <c r="P195" s="341">
        <v>0</v>
      </c>
      <c r="Q195" s="341">
        <v>0</v>
      </c>
      <c r="R195" s="341">
        <v>0</v>
      </c>
      <c r="S195" s="341">
        <v>0</v>
      </c>
      <c r="T195" s="341">
        <v>0</v>
      </c>
      <c r="U195" s="341">
        <v>0</v>
      </c>
      <c r="V195" s="341">
        <v>0</v>
      </c>
      <c r="W195" s="341">
        <v>0</v>
      </c>
      <c r="X195" s="341">
        <v>0</v>
      </c>
      <c r="Y195" s="341">
        <v>0</v>
      </c>
      <c r="Z195" s="341">
        <v>0</v>
      </c>
      <c r="AA195" s="341">
        <v>0</v>
      </c>
      <c r="AB195" s="341">
        <v>0</v>
      </c>
      <c r="AC195" s="341">
        <v>0</v>
      </c>
      <c r="AD195" s="341">
        <v>-124011.38032843266</v>
      </c>
      <c r="AE195" s="341">
        <v>-9962.2167625255242</v>
      </c>
      <c r="AF195" s="341">
        <v>-5951.6266459363687</v>
      </c>
      <c r="AG195" s="341">
        <v>-956.95086052893021</v>
      </c>
      <c r="AH195" s="341">
        <v>-269.86297373910202</v>
      </c>
      <c r="AI195" s="341">
        <v>0</v>
      </c>
      <c r="AJ195" s="341">
        <v>0</v>
      </c>
      <c r="AK195" s="341">
        <v>0</v>
      </c>
      <c r="AL195" s="341">
        <v>0</v>
      </c>
      <c r="AM195" s="341">
        <v>0</v>
      </c>
      <c r="AN195" s="341">
        <v>0</v>
      </c>
      <c r="AO195" s="341">
        <v>0</v>
      </c>
      <c r="AP195" s="341">
        <v>0</v>
      </c>
      <c r="AQ195" s="341">
        <v>0</v>
      </c>
      <c r="AR195" s="341">
        <v>0</v>
      </c>
      <c r="AS195" s="341">
        <v>0</v>
      </c>
      <c r="AT195" s="341">
        <v>0</v>
      </c>
      <c r="AU195" s="341">
        <v>0</v>
      </c>
      <c r="AV195" s="341">
        <v>0</v>
      </c>
      <c r="AW195" s="341">
        <v>0</v>
      </c>
      <c r="AX195" s="341">
        <v>0</v>
      </c>
      <c r="AY195" s="341">
        <v>0</v>
      </c>
      <c r="AZ195" s="341">
        <v>0</v>
      </c>
      <c r="BA195" s="341">
        <v>0</v>
      </c>
      <c r="BB195" s="341">
        <v>0</v>
      </c>
      <c r="BC195" s="341">
        <v>0</v>
      </c>
      <c r="BD195" s="341">
        <v>0</v>
      </c>
      <c r="BE195" s="341">
        <v>0</v>
      </c>
      <c r="BF195" s="341">
        <v>0</v>
      </c>
      <c r="BG195" s="341">
        <v>0</v>
      </c>
      <c r="BH195" s="341">
        <v>0</v>
      </c>
      <c r="BI195" s="341">
        <v>0</v>
      </c>
      <c r="BJ195" s="341">
        <v>0</v>
      </c>
      <c r="BK195" s="341">
        <v>0</v>
      </c>
      <c r="BL195" s="341">
        <v>0</v>
      </c>
      <c r="BM195" s="341">
        <v>0</v>
      </c>
      <c r="BN195" s="341">
        <v>0</v>
      </c>
      <c r="BO195" s="341">
        <v>0</v>
      </c>
      <c r="BP195" s="341">
        <v>0</v>
      </c>
      <c r="BQ195" s="341">
        <v>0</v>
      </c>
      <c r="BR195" s="341">
        <v>0</v>
      </c>
      <c r="BS195" s="341">
        <v>0</v>
      </c>
      <c r="BT195" s="341">
        <v>0</v>
      </c>
      <c r="BU195" s="341">
        <v>0</v>
      </c>
      <c r="BV195" s="341">
        <v>0</v>
      </c>
      <c r="BW195" s="341">
        <v>0</v>
      </c>
      <c r="BX195" s="341">
        <v>0</v>
      </c>
      <c r="BY195" s="341">
        <v>0</v>
      </c>
      <c r="BZ195" s="341">
        <v>0</v>
      </c>
      <c r="CA195" s="341">
        <v>0</v>
      </c>
      <c r="CB195" s="341">
        <v>0</v>
      </c>
      <c r="CC195" s="341">
        <v>0</v>
      </c>
      <c r="CD195" s="341">
        <v>0</v>
      </c>
      <c r="CE195" s="341">
        <v>0</v>
      </c>
      <c r="CF195" s="341">
        <v>0</v>
      </c>
      <c r="CG195" s="341">
        <v>0</v>
      </c>
      <c r="CH195" s="341">
        <v>0</v>
      </c>
      <c r="CI195" s="341">
        <v>0</v>
      </c>
      <c r="CJ195" s="341">
        <v>0</v>
      </c>
      <c r="CK195" s="341">
        <v>0</v>
      </c>
      <c r="CL195" s="341">
        <v>0</v>
      </c>
      <c r="CM195" s="341">
        <v>0</v>
      </c>
      <c r="CN195" s="341">
        <v>0</v>
      </c>
      <c r="CO195" s="341">
        <v>0</v>
      </c>
      <c r="CP195" s="341">
        <v>0</v>
      </c>
      <c r="CQ195" s="341">
        <v>0</v>
      </c>
      <c r="CR195" s="341">
        <v>0</v>
      </c>
      <c r="CS195" s="341">
        <v>0</v>
      </c>
      <c r="CT195" s="341">
        <v>0</v>
      </c>
      <c r="CU195" s="341">
        <v>0</v>
      </c>
      <c r="CV195" s="341">
        <v>0</v>
      </c>
      <c r="CW195" s="341">
        <v>0</v>
      </c>
      <c r="CX195" s="341"/>
      <c r="CY195" s="341"/>
    </row>
    <row r="196" spans="1:103" x14ac:dyDescent="0.2">
      <c r="A196" s="96"/>
      <c r="B196" s="91" t="s">
        <v>321</v>
      </c>
      <c r="C196" s="91"/>
      <c r="D196" s="341">
        <v>0</v>
      </c>
      <c r="E196" s="341">
        <v>0</v>
      </c>
      <c r="F196" s="341">
        <v>0</v>
      </c>
      <c r="G196" s="341">
        <v>0</v>
      </c>
      <c r="H196" s="341">
        <v>0</v>
      </c>
      <c r="I196" s="341">
        <v>0</v>
      </c>
      <c r="J196" s="341">
        <v>0</v>
      </c>
      <c r="K196" s="341">
        <v>0</v>
      </c>
      <c r="L196" s="341">
        <v>0</v>
      </c>
      <c r="M196" s="341">
        <v>0</v>
      </c>
      <c r="N196" s="341">
        <v>0</v>
      </c>
      <c r="O196" s="341">
        <v>0</v>
      </c>
      <c r="P196" s="341">
        <v>-170995.58985855166</v>
      </c>
      <c r="Q196" s="341">
        <v>0</v>
      </c>
      <c r="R196" s="341">
        <v>0</v>
      </c>
      <c r="S196" s="341">
        <v>0</v>
      </c>
      <c r="T196" s="341">
        <v>0</v>
      </c>
      <c r="U196" s="341">
        <v>0</v>
      </c>
      <c r="V196" s="341">
        <v>0</v>
      </c>
      <c r="W196" s="341">
        <v>0</v>
      </c>
      <c r="X196" s="341">
        <v>0</v>
      </c>
      <c r="Y196" s="341">
        <v>0</v>
      </c>
      <c r="Z196" s="341">
        <v>0</v>
      </c>
      <c r="AA196" s="341">
        <v>0</v>
      </c>
      <c r="AB196" s="341">
        <v>0</v>
      </c>
      <c r="AC196" s="341">
        <v>0</v>
      </c>
      <c r="AD196" s="341">
        <v>0</v>
      </c>
      <c r="AE196" s="341">
        <v>0</v>
      </c>
      <c r="AF196" s="341">
        <v>0</v>
      </c>
      <c r="AG196" s="341">
        <v>0</v>
      </c>
      <c r="AH196" s="341">
        <v>0</v>
      </c>
      <c r="AI196" s="341">
        <v>0</v>
      </c>
      <c r="AJ196" s="341">
        <v>0</v>
      </c>
      <c r="AK196" s="341">
        <v>0</v>
      </c>
      <c r="AL196" s="341">
        <v>0</v>
      </c>
      <c r="AM196" s="341">
        <v>0</v>
      </c>
      <c r="AN196" s="341">
        <v>0</v>
      </c>
      <c r="AO196" s="341">
        <v>0</v>
      </c>
      <c r="AP196" s="341">
        <v>0</v>
      </c>
      <c r="AQ196" s="341">
        <v>0</v>
      </c>
      <c r="AR196" s="341">
        <v>0</v>
      </c>
      <c r="AS196" s="341">
        <v>0</v>
      </c>
      <c r="AT196" s="341">
        <v>0</v>
      </c>
      <c r="AU196" s="341">
        <v>0</v>
      </c>
      <c r="AV196" s="341">
        <v>0</v>
      </c>
      <c r="AW196" s="341">
        <v>0</v>
      </c>
      <c r="AX196" s="341">
        <v>0</v>
      </c>
      <c r="AY196" s="341">
        <v>0</v>
      </c>
      <c r="AZ196" s="341">
        <v>0</v>
      </c>
      <c r="BA196" s="341">
        <v>0</v>
      </c>
      <c r="BB196" s="341">
        <v>0</v>
      </c>
      <c r="BC196" s="341">
        <v>0</v>
      </c>
      <c r="BD196" s="341">
        <v>0</v>
      </c>
      <c r="BE196" s="341">
        <v>0</v>
      </c>
      <c r="BF196" s="341">
        <v>0</v>
      </c>
      <c r="BG196" s="341">
        <v>0</v>
      </c>
      <c r="BH196" s="341">
        <v>0</v>
      </c>
      <c r="BI196" s="341">
        <v>0</v>
      </c>
      <c r="BJ196" s="341">
        <v>0</v>
      </c>
      <c r="BK196" s="341">
        <v>0</v>
      </c>
      <c r="BL196" s="341">
        <v>0</v>
      </c>
      <c r="BM196" s="341">
        <v>0</v>
      </c>
      <c r="BN196" s="341">
        <v>0</v>
      </c>
      <c r="BO196" s="341">
        <v>0</v>
      </c>
      <c r="BP196" s="341">
        <v>0</v>
      </c>
      <c r="BQ196" s="341">
        <v>0</v>
      </c>
      <c r="BR196" s="341">
        <v>0</v>
      </c>
      <c r="BS196" s="341">
        <v>0</v>
      </c>
      <c r="BT196" s="341">
        <v>0</v>
      </c>
      <c r="BU196" s="341">
        <v>0</v>
      </c>
      <c r="BV196" s="341">
        <v>0</v>
      </c>
      <c r="BW196" s="341">
        <v>0</v>
      </c>
      <c r="BX196" s="341">
        <v>0</v>
      </c>
      <c r="BY196" s="341">
        <v>0</v>
      </c>
      <c r="BZ196" s="341">
        <v>0</v>
      </c>
      <c r="CA196" s="341">
        <v>0</v>
      </c>
      <c r="CB196" s="341">
        <v>0</v>
      </c>
      <c r="CC196" s="341">
        <v>0</v>
      </c>
      <c r="CD196" s="341">
        <v>0</v>
      </c>
      <c r="CE196" s="341">
        <v>0</v>
      </c>
      <c r="CF196" s="341">
        <v>0</v>
      </c>
      <c r="CG196" s="341">
        <v>0</v>
      </c>
      <c r="CH196" s="341">
        <v>0</v>
      </c>
      <c r="CI196" s="341">
        <v>0</v>
      </c>
      <c r="CJ196" s="341">
        <v>0</v>
      </c>
      <c r="CK196" s="341">
        <v>0</v>
      </c>
      <c r="CL196" s="341">
        <v>0</v>
      </c>
      <c r="CM196" s="341">
        <v>0</v>
      </c>
      <c r="CN196" s="341">
        <v>0</v>
      </c>
      <c r="CO196" s="341">
        <v>0</v>
      </c>
      <c r="CP196" s="341">
        <v>0</v>
      </c>
      <c r="CQ196" s="341">
        <v>0</v>
      </c>
      <c r="CR196" s="341">
        <v>0</v>
      </c>
      <c r="CS196" s="341">
        <v>0</v>
      </c>
      <c r="CT196" s="341">
        <v>0</v>
      </c>
      <c r="CU196" s="341">
        <v>0</v>
      </c>
      <c r="CV196" s="341">
        <v>0</v>
      </c>
      <c r="CW196" s="341">
        <v>0</v>
      </c>
      <c r="CX196" s="341"/>
      <c r="CY196" s="341"/>
    </row>
    <row r="197" spans="1:103" x14ac:dyDescent="0.2">
      <c r="A197" s="91"/>
      <c r="B197" s="91" t="s">
        <v>240</v>
      </c>
      <c r="C197" s="98"/>
      <c r="D197" s="341">
        <v>0</v>
      </c>
      <c r="E197" s="341">
        <v>0</v>
      </c>
      <c r="F197" s="341">
        <v>0</v>
      </c>
      <c r="G197" s="341">
        <v>0</v>
      </c>
      <c r="H197" s="341">
        <v>0</v>
      </c>
      <c r="I197" s="341">
        <v>0</v>
      </c>
      <c r="J197" s="341">
        <v>0</v>
      </c>
      <c r="K197" s="341">
        <v>0</v>
      </c>
      <c r="L197" s="341">
        <v>0</v>
      </c>
      <c r="M197" s="341">
        <v>0</v>
      </c>
      <c r="N197" s="341">
        <v>0</v>
      </c>
      <c r="O197" s="341">
        <v>0</v>
      </c>
      <c r="P197" s="341">
        <v>441503.99272664211</v>
      </c>
      <c r="Q197" s="341">
        <v>178408.37807893753</v>
      </c>
      <c r="R197" s="341">
        <v>-121554.24588235769</v>
      </c>
      <c r="S197" s="341">
        <v>11061.005007132244</v>
      </c>
      <c r="T197" s="341">
        <v>200926.36157449553</v>
      </c>
      <c r="U197" s="341">
        <v>-191021.22803659734</v>
      </c>
      <c r="V197" s="341">
        <v>-214090.61760973756</v>
      </c>
      <c r="W197" s="341">
        <v>-5364.1831884740013</v>
      </c>
      <c r="X197" s="341">
        <v>164900.2490088148</v>
      </c>
      <c r="Y197" s="341">
        <v>264441.41629274603</v>
      </c>
      <c r="Z197" s="341">
        <v>305880.76335723361</v>
      </c>
      <c r="AA197" s="341">
        <v>243894.95946897729</v>
      </c>
      <c r="AB197" s="341">
        <v>-217704.3952697663</v>
      </c>
      <c r="AC197" s="341">
        <v>-57082.68433770015</v>
      </c>
      <c r="AD197" s="341">
        <v>282877.80704648345</v>
      </c>
      <c r="AE197" s="341">
        <v>197572.00978852456</v>
      </c>
      <c r="AF197" s="341">
        <v>227299.5903599138</v>
      </c>
      <c r="AG197" s="341">
        <v>-81720.344585713217</v>
      </c>
      <c r="AH197" s="341">
        <v>-486546.11237327219</v>
      </c>
      <c r="AI197" s="341">
        <v>19710.949605836387</v>
      </c>
      <c r="AJ197" s="341">
        <v>-57383.542318013468</v>
      </c>
      <c r="AK197" s="341">
        <v>311806.96601369989</v>
      </c>
      <c r="AL197" s="341">
        <v>452820.11059343937</v>
      </c>
      <c r="AM197" s="341">
        <v>67240.353292886168</v>
      </c>
      <c r="AN197" s="341">
        <v>352553.74854845979</v>
      </c>
      <c r="AO197" s="341">
        <v>-62730.631276479813</v>
      </c>
      <c r="AP197" s="341">
        <v>373975.85924429656</v>
      </c>
      <c r="AQ197" s="341">
        <v>71692.079648743995</v>
      </c>
      <c r="AR197" s="341">
        <v>116462.69610524007</v>
      </c>
      <c r="AS197" s="341">
        <v>-263465.22758318606</v>
      </c>
      <c r="AT197" s="341">
        <v>-314069.92213546811</v>
      </c>
      <c r="AU197" s="341">
        <v>-270171.08424485358</v>
      </c>
      <c r="AV197" s="341">
        <v>-363367.10577993095</v>
      </c>
      <c r="AW197" s="341">
        <v>26645.582256297093</v>
      </c>
      <c r="AX197" s="341">
        <v>347000.21664067288</v>
      </c>
      <c r="AY197" s="341">
        <v>-48364.664199628285</v>
      </c>
      <c r="AZ197" s="341">
        <v>67360.03</v>
      </c>
      <c r="BA197" s="341">
        <v>19126.29</v>
      </c>
      <c r="BB197" s="341">
        <v>53080.19</v>
      </c>
      <c r="BC197" s="341">
        <v>-72310.98</v>
      </c>
      <c r="BD197" s="341">
        <v>-28042.66</v>
      </c>
      <c r="BE197" s="341">
        <v>-186086.76</v>
      </c>
      <c r="BF197" s="341">
        <v>-114151.03</v>
      </c>
      <c r="BG197" s="341">
        <v>-209457.3</v>
      </c>
      <c r="BH197" s="341">
        <v>-118962.14</v>
      </c>
      <c r="BI197" s="341">
        <v>201100.15</v>
      </c>
      <c r="BJ197" s="341">
        <v>277678.39</v>
      </c>
      <c r="BK197" s="341">
        <v>423953.04999999981</v>
      </c>
      <c r="BL197" s="341">
        <v>-82625.7</v>
      </c>
      <c r="BM197" s="341">
        <v>167439.20000000001</v>
      </c>
      <c r="BN197" s="341">
        <v>-33307.629999999997</v>
      </c>
      <c r="BO197" s="341">
        <v>902203.72</v>
      </c>
      <c r="BP197" s="341">
        <v>-6594.44</v>
      </c>
      <c r="BQ197" s="341">
        <v>303319.55</v>
      </c>
      <c r="BR197" s="341">
        <v>288086.57</v>
      </c>
      <c r="BS197" s="341">
        <v>18528.650000000001</v>
      </c>
      <c r="BT197" s="341">
        <v>541441.57999999996</v>
      </c>
      <c r="BU197" s="341">
        <v>-745054.44</v>
      </c>
      <c r="BV197" s="341">
        <v>-49516.83</v>
      </c>
      <c r="BW197" s="341">
        <v>194508.17</v>
      </c>
      <c r="BX197" s="341">
        <v>168658.8</v>
      </c>
      <c r="BY197" s="341">
        <v>559394.04</v>
      </c>
      <c r="BZ197" s="341">
        <v>-51951.38</v>
      </c>
      <c r="CA197" s="341">
        <v>557469.34</v>
      </c>
      <c r="CB197" s="341">
        <v>55498.81</v>
      </c>
      <c r="CC197" s="341">
        <v>-114293.03</v>
      </c>
      <c r="CD197" s="341">
        <v>-26765.85</v>
      </c>
      <c r="CE197" s="341">
        <v>178802.25</v>
      </c>
      <c r="CF197" s="341">
        <v>155587.76</v>
      </c>
      <c r="CG197" s="341">
        <v>-906851.15</v>
      </c>
      <c r="CH197" s="341">
        <v>160275.64000000001</v>
      </c>
      <c r="CI197" s="341">
        <v>18617.28</v>
      </c>
      <c r="CJ197" s="92">
        <f>'Schedule 12&amp;26'!C46</f>
        <v>304360.19</v>
      </c>
      <c r="CK197" s="92">
        <f>'Schedule 12&amp;26'!D46</f>
        <v>147410.93</v>
      </c>
      <c r="CL197" s="92">
        <f>'Schedule 12&amp;26'!E46</f>
        <v>-61474.19</v>
      </c>
      <c r="CM197" s="92">
        <f>'Schedule 12&amp;26'!F46</f>
        <v>874747.94</v>
      </c>
      <c r="CN197" s="92">
        <f>'Schedule 12&amp;26'!G46</f>
        <v>191848.97</v>
      </c>
      <c r="CO197" s="92">
        <f>'Schedule 12&amp;26'!H46</f>
        <v>393693.29</v>
      </c>
      <c r="CP197" s="92">
        <f>'Schedule 12&amp;26'!I46</f>
        <v>347187.83</v>
      </c>
      <c r="CQ197" s="92">
        <f>'Schedule 12&amp;26'!J46</f>
        <v>148850.34</v>
      </c>
      <c r="CR197" s="92">
        <f>'Schedule 12&amp;26'!K46</f>
        <v>260631.21</v>
      </c>
      <c r="CS197" s="92">
        <f>'Schedule 12&amp;26'!L46+'Schedule 12&amp;26'!M46</f>
        <v>-238523.75</v>
      </c>
      <c r="CT197" s="92">
        <f>'Schedule 12&amp;26'!N46</f>
        <v>151613.28</v>
      </c>
      <c r="CU197" s="92">
        <f>'Schedule 12&amp;26'!P46+'Schedule 12&amp;26'!O46</f>
        <v>854936.05</v>
      </c>
      <c r="CV197" s="92">
        <f>'Schedule 12&amp;26'!Q46</f>
        <v>694584.79</v>
      </c>
      <c r="CW197" s="92">
        <f>'Schedule 12&amp;26'!R46</f>
        <v>342147.85</v>
      </c>
      <c r="CX197" s="92"/>
      <c r="CY197" s="92"/>
    </row>
    <row r="198" spans="1:103" x14ac:dyDescent="0.2">
      <c r="B198" s="337" t="s">
        <v>230</v>
      </c>
      <c r="D198" s="93">
        <f t="shared" ref="D198:AI198" si="212">SUM(D194:D197)</f>
        <v>0</v>
      </c>
      <c r="E198" s="93">
        <f t="shared" si="212"/>
        <v>0</v>
      </c>
      <c r="F198" s="93">
        <f t="shared" si="212"/>
        <v>0</v>
      </c>
      <c r="G198" s="93">
        <f t="shared" si="212"/>
        <v>0</v>
      </c>
      <c r="H198" s="93">
        <f t="shared" si="212"/>
        <v>0</v>
      </c>
      <c r="I198" s="93">
        <f t="shared" si="212"/>
        <v>0</v>
      </c>
      <c r="J198" s="93">
        <f t="shared" si="212"/>
        <v>0</v>
      </c>
      <c r="K198" s="93">
        <f t="shared" si="212"/>
        <v>0</v>
      </c>
      <c r="L198" s="93">
        <f t="shared" si="212"/>
        <v>0</v>
      </c>
      <c r="M198" s="93">
        <f t="shared" si="212"/>
        <v>0</v>
      </c>
      <c r="N198" s="93">
        <f t="shared" si="212"/>
        <v>0</v>
      </c>
      <c r="O198" s="93">
        <f t="shared" si="212"/>
        <v>0</v>
      </c>
      <c r="P198" s="93">
        <f t="shared" si="212"/>
        <v>270508.40286809043</v>
      </c>
      <c r="Q198" s="93">
        <f t="shared" si="212"/>
        <v>178408.37807893753</v>
      </c>
      <c r="R198" s="93">
        <f t="shared" si="212"/>
        <v>-121554.24588235769</v>
      </c>
      <c r="S198" s="93">
        <f t="shared" si="212"/>
        <v>11061.005007132244</v>
      </c>
      <c r="T198" s="93">
        <f t="shared" si="212"/>
        <v>371921.95143304719</v>
      </c>
      <c r="U198" s="93">
        <f t="shared" si="212"/>
        <v>-191021.22803659734</v>
      </c>
      <c r="V198" s="93">
        <f t="shared" si="212"/>
        <v>-214090.61760973756</v>
      </c>
      <c r="W198" s="93">
        <f t="shared" si="212"/>
        <v>-5364.1831884740013</v>
      </c>
      <c r="X198" s="93">
        <f t="shared" si="212"/>
        <v>164900.2490088148</v>
      </c>
      <c r="Y198" s="93">
        <f t="shared" si="212"/>
        <v>264441.41629274603</v>
      </c>
      <c r="Z198" s="93">
        <f t="shared" si="212"/>
        <v>305880.76335723361</v>
      </c>
      <c r="AA198" s="93">
        <f t="shared" si="212"/>
        <v>243894.95946897729</v>
      </c>
      <c r="AB198" s="93">
        <f t="shared" si="212"/>
        <v>-217704.3952697663</v>
      </c>
      <c r="AC198" s="93">
        <f t="shared" si="212"/>
        <v>-57082.68433770015</v>
      </c>
      <c r="AD198" s="93">
        <f t="shared" si="212"/>
        <v>158866.42671805079</v>
      </c>
      <c r="AE198" s="93">
        <f t="shared" si="212"/>
        <v>187609.79302599904</v>
      </c>
      <c r="AF198" s="93">
        <f t="shared" si="212"/>
        <v>-967563.80034824729</v>
      </c>
      <c r="AG198" s="93">
        <f t="shared" si="212"/>
        <v>-82677.295446242148</v>
      </c>
      <c r="AH198" s="93">
        <f t="shared" si="212"/>
        <v>-486815.97534701129</v>
      </c>
      <c r="AI198" s="93">
        <f t="shared" si="212"/>
        <v>19710.949605836387</v>
      </c>
      <c r="AJ198" s="93">
        <f t="shared" ref="AJ198:BO198" si="213">SUM(AJ194:AJ197)</f>
        <v>-57383.542318013468</v>
      </c>
      <c r="AK198" s="93">
        <f t="shared" si="213"/>
        <v>311806.96601369989</v>
      </c>
      <c r="AL198" s="93">
        <f t="shared" si="213"/>
        <v>452820.11059343937</v>
      </c>
      <c r="AM198" s="93">
        <f t="shared" si="213"/>
        <v>67240.353292886168</v>
      </c>
      <c r="AN198" s="93">
        <f t="shared" si="213"/>
        <v>352553.74854845979</v>
      </c>
      <c r="AO198" s="93">
        <f t="shared" si="213"/>
        <v>-62730.631276479813</v>
      </c>
      <c r="AP198" s="93">
        <f t="shared" si="213"/>
        <v>373975.85924429656</v>
      </c>
      <c r="AQ198" s="93">
        <f t="shared" si="213"/>
        <v>71692.079648743995</v>
      </c>
      <c r="AR198" s="93">
        <f t="shared" si="213"/>
        <v>-491351.06087550294</v>
      </c>
      <c r="AS198" s="93">
        <f t="shared" si="213"/>
        <v>-263465.22758318606</v>
      </c>
      <c r="AT198" s="93">
        <f t="shared" si="213"/>
        <v>-314069.92213546811</v>
      </c>
      <c r="AU198" s="93">
        <f t="shared" si="213"/>
        <v>-270171.08424485358</v>
      </c>
      <c r="AV198" s="93">
        <f t="shared" si="213"/>
        <v>-363367.10577993095</v>
      </c>
      <c r="AW198" s="93">
        <f t="shared" si="213"/>
        <v>26645.582256297093</v>
      </c>
      <c r="AX198" s="93">
        <f t="shared" si="213"/>
        <v>347000.21664067288</v>
      </c>
      <c r="AY198" s="93">
        <f t="shared" si="213"/>
        <v>-48364.664199628285</v>
      </c>
      <c r="AZ198" s="93">
        <f t="shared" si="213"/>
        <v>67360.03</v>
      </c>
      <c r="BA198" s="93">
        <f t="shared" si="213"/>
        <v>19126.29</v>
      </c>
      <c r="BB198" s="93">
        <f t="shared" si="213"/>
        <v>53080.19</v>
      </c>
      <c r="BC198" s="93">
        <f t="shared" si="213"/>
        <v>-72310.98</v>
      </c>
      <c r="BD198" s="93">
        <f t="shared" si="213"/>
        <v>5795.7899999999972</v>
      </c>
      <c r="BE198" s="93">
        <f t="shared" si="213"/>
        <v>-186086.76</v>
      </c>
      <c r="BF198" s="93">
        <f t="shared" si="213"/>
        <v>-114151.03</v>
      </c>
      <c r="BG198" s="93">
        <f t="shared" si="213"/>
        <v>-209457.3</v>
      </c>
      <c r="BH198" s="93">
        <f t="shared" si="213"/>
        <v>-118962.14</v>
      </c>
      <c r="BI198" s="93">
        <f t="shared" si="213"/>
        <v>201100.15</v>
      </c>
      <c r="BJ198" s="93">
        <f t="shared" si="213"/>
        <v>277678.39</v>
      </c>
      <c r="BK198" s="93">
        <f t="shared" si="213"/>
        <v>423953.04999999981</v>
      </c>
      <c r="BL198" s="93">
        <f t="shared" si="213"/>
        <v>-82625.7</v>
      </c>
      <c r="BM198" s="93">
        <f t="shared" si="213"/>
        <v>167439.20000000001</v>
      </c>
      <c r="BN198" s="93">
        <f t="shared" si="213"/>
        <v>-33307.629999999997</v>
      </c>
      <c r="BO198" s="93">
        <f t="shared" si="213"/>
        <v>902203.72</v>
      </c>
      <c r="BP198" s="93">
        <f t="shared" ref="BP198:CU198" si="214">SUM(BP194:BP197)</f>
        <v>-319881.5999999998</v>
      </c>
      <c r="BQ198" s="93">
        <f t="shared" si="214"/>
        <v>303319.55</v>
      </c>
      <c r="BR198" s="93">
        <f t="shared" si="214"/>
        <v>288086.57</v>
      </c>
      <c r="BS198" s="93">
        <f t="shared" si="214"/>
        <v>18528.650000000001</v>
      </c>
      <c r="BT198" s="93">
        <f t="shared" si="214"/>
        <v>541441.57999999996</v>
      </c>
      <c r="BU198" s="93">
        <f t="shared" si="214"/>
        <v>-745054.44</v>
      </c>
      <c r="BV198" s="93">
        <f t="shared" si="214"/>
        <v>-49516.83</v>
      </c>
      <c r="BW198" s="93">
        <f t="shared" si="214"/>
        <v>194508.17</v>
      </c>
      <c r="BX198" s="93">
        <f t="shared" si="214"/>
        <v>168658.8</v>
      </c>
      <c r="BY198" s="93">
        <f t="shared" si="214"/>
        <v>559394.04</v>
      </c>
      <c r="BZ198" s="93">
        <f t="shared" si="214"/>
        <v>-51951.38</v>
      </c>
      <c r="CA198" s="93">
        <f t="shared" si="214"/>
        <v>557469.34</v>
      </c>
      <c r="CB198" s="93">
        <f t="shared" si="214"/>
        <v>-1442929.6572241639</v>
      </c>
      <c r="CC198" s="93">
        <f t="shared" si="214"/>
        <v>-114293.03</v>
      </c>
      <c r="CD198" s="93">
        <f t="shared" si="214"/>
        <v>-26765.85</v>
      </c>
      <c r="CE198" s="93">
        <f t="shared" si="214"/>
        <v>178802.25</v>
      </c>
      <c r="CF198" s="93">
        <f t="shared" si="214"/>
        <v>155587.76</v>
      </c>
      <c r="CG198" s="93">
        <f t="shared" si="214"/>
        <v>-906851.15</v>
      </c>
      <c r="CH198" s="93">
        <f t="shared" si="214"/>
        <v>160275.64000000001</v>
      </c>
      <c r="CI198" s="93">
        <f t="shared" si="214"/>
        <v>18617.28</v>
      </c>
      <c r="CJ198" s="93">
        <f t="shared" si="214"/>
        <v>304360.19</v>
      </c>
      <c r="CK198" s="93">
        <f t="shared" si="214"/>
        <v>147410.93</v>
      </c>
      <c r="CL198" s="93">
        <f t="shared" si="214"/>
        <v>-61474.19</v>
      </c>
      <c r="CM198" s="93">
        <f t="shared" si="214"/>
        <v>874747.94</v>
      </c>
      <c r="CN198" s="93">
        <f t="shared" si="214"/>
        <v>-562593.5399999998</v>
      </c>
      <c r="CO198" s="93">
        <f t="shared" si="214"/>
        <v>393693.29</v>
      </c>
      <c r="CP198" s="93">
        <f t="shared" si="214"/>
        <v>347187.83</v>
      </c>
      <c r="CQ198" s="93">
        <f t="shared" si="214"/>
        <v>148850.34</v>
      </c>
      <c r="CR198" s="93">
        <f t="shared" si="214"/>
        <v>260631.21</v>
      </c>
      <c r="CS198" s="93">
        <f t="shared" si="214"/>
        <v>-238523.75</v>
      </c>
      <c r="CT198" s="93">
        <f t="shared" si="214"/>
        <v>151613.28</v>
      </c>
      <c r="CU198" s="93">
        <f t="shared" si="214"/>
        <v>854936.05</v>
      </c>
      <c r="CV198" s="93">
        <f t="shared" ref="CV198:CY198" si="215">SUM(CV194:CV197)</f>
        <v>694584.79</v>
      </c>
      <c r="CW198" s="93">
        <f t="shared" si="215"/>
        <v>342147.85</v>
      </c>
      <c r="CX198" s="93">
        <f t="shared" si="215"/>
        <v>0</v>
      </c>
      <c r="CY198" s="93">
        <f t="shared" si="215"/>
        <v>0</v>
      </c>
    </row>
    <row r="199" spans="1:103" x14ac:dyDescent="0.2">
      <c r="B199" s="337" t="s">
        <v>231</v>
      </c>
      <c r="D199" s="339">
        <f t="shared" ref="D199:AI199" si="216">D193+D198</f>
        <v>0</v>
      </c>
      <c r="E199" s="339">
        <f t="shared" si="216"/>
        <v>0</v>
      </c>
      <c r="F199" s="339">
        <f t="shared" si="216"/>
        <v>0</v>
      </c>
      <c r="G199" s="339">
        <f t="shared" si="216"/>
        <v>0</v>
      </c>
      <c r="H199" s="339">
        <f t="shared" si="216"/>
        <v>0</v>
      </c>
      <c r="I199" s="339">
        <f t="shared" si="216"/>
        <v>0</v>
      </c>
      <c r="J199" s="339">
        <f t="shared" si="216"/>
        <v>0</v>
      </c>
      <c r="K199" s="339">
        <f t="shared" si="216"/>
        <v>0</v>
      </c>
      <c r="L199" s="339">
        <f t="shared" si="216"/>
        <v>0</v>
      </c>
      <c r="M199" s="339">
        <f t="shared" si="216"/>
        <v>0</v>
      </c>
      <c r="N199" s="339">
        <f t="shared" si="216"/>
        <v>0</v>
      </c>
      <c r="O199" s="339">
        <f t="shared" si="216"/>
        <v>0</v>
      </c>
      <c r="P199" s="339">
        <f t="shared" si="216"/>
        <v>270508.40286809043</v>
      </c>
      <c r="Q199" s="339">
        <f t="shared" si="216"/>
        <v>448916.78094702796</v>
      </c>
      <c r="R199" s="339">
        <f t="shared" si="216"/>
        <v>327362.53506467026</v>
      </c>
      <c r="S199" s="339">
        <f t="shared" si="216"/>
        <v>338423.5400718025</v>
      </c>
      <c r="T199" s="339">
        <f t="shared" si="216"/>
        <v>710345.49150484963</v>
      </c>
      <c r="U199" s="339">
        <f t="shared" si="216"/>
        <v>519324.26346825226</v>
      </c>
      <c r="V199" s="339">
        <f t="shared" si="216"/>
        <v>305233.6458585147</v>
      </c>
      <c r="W199" s="339">
        <f t="shared" si="216"/>
        <v>299869.46267004072</v>
      </c>
      <c r="X199" s="339">
        <f t="shared" si="216"/>
        <v>464769.71167885553</v>
      </c>
      <c r="Y199" s="339">
        <f t="shared" si="216"/>
        <v>729211.12797160156</v>
      </c>
      <c r="Z199" s="339">
        <f t="shared" si="216"/>
        <v>1035091.8913288352</v>
      </c>
      <c r="AA199" s="339">
        <f t="shared" si="216"/>
        <v>1278986.8507978125</v>
      </c>
      <c r="AB199" s="339">
        <f t="shared" si="216"/>
        <v>1061282.4555280462</v>
      </c>
      <c r="AC199" s="339">
        <f t="shared" si="216"/>
        <v>1004199.7711903461</v>
      </c>
      <c r="AD199" s="339">
        <f t="shared" si="216"/>
        <v>1163066.1979083968</v>
      </c>
      <c r="AE199" s="339">
        <f t="shared" si="216"/>
        <v>1350675.9909343959</v>
      </c>
      <c r="AF199" s="339">
        <f t="shared" si="216"/>
        <v>383112.19058614864</v>
      </c>
      <c r="AG199" s="339">
        <f t="shared" si="216"/>
        <v>300434.8951399065</v>
      </c>
      <c r="AH199" s="339">
        <f t="shared" si="216"/>
        <v>-186381.08020710479</v>
      </c>
      <c r="AI199" s="339">
        <f t="shared" si="216"/>
        <v>-166670.13060126841</v>
      </c>
      <c r="AJ199" s="339">
        <f t="shared" ref="AJ199:BO199" si="217">AJ193+AJ198</f>
        <v>-224053.67291928187</v>
      </c>
      <c r="AK199" s="339">
        <f t="shared" si="217"/>
        <v>87753.293094418012</v>
      </c>
      <c r="AL199" s="339">
        <f t="shared" si="217"/>
        <v>540573.40368785732</v>
      </c>
      <c r="AM199" s="339">
        <f t="shared" si="217"/>
        <v>607813.75698074349</v>
      </c>
      <c r="AN199" s="339">
        <f t="shared" si="217"/>
        <v>960367.50552920322</v>
      </c>
      <c r="AO199" s="339">
        <f t="shared" si="217"/>
        <v>897636.87425272341</v>
      </c>
      <c r="AP199" s="339">
        <f t="shared" si="217"/>
        <v>1271612.7334970199</v>
      </c>
      <c r="AQ199" s="339">
        <f t="shared" si="217"/>
        <v>1343304.8131457639</v>
      </c>
      <c r="AR199" s="339">
        <f t="shared" si="217"/>
        <v>851953.75227026106</v>
      </c>
      <c r="AS199" s="339">
        <f t="shared" si="217"/>
        <v>588488.52468707506</v>
      </c>
      <c r="AT199" s="339">
        <f t="shared" si="217"/>
        <v>274418.60255160695</v>
      </c>
      <c r="AU199" s="339">
        <f t="shared" si="217"/>
        <v>4247.5183067533653</v>
      </c>
      <c r="AV199" s="339">
        <f t="shared" si="217"/>
        <v>-359119.58747317758</v>
      </c>
      <c r="AW199" s="339">
        <f t="shared" si="217"/>
        <v>-332474.00521688047</v>
      </c>
      <c r="AX199" s="339">
        <f t="shared" si="217"/>
        <v>14526.211423792411</v>
      </c>
      <c r="AY199" s="339">
        <f t="shared" si="217"/>
        <v>-33838.452775835874</v>
      </c>
      <c r="AZ199" s="339">
        <f t="shared" si="217"/>
        <v>33521.577224164124</v>
      </c>
      <c r="BA199" s="339">
        <f t="shared" si="217"/>
        <v>52647.867224164125</v>
      </c>
      <c r="BB199" s="339">
        <f t="shared" si="217"/>
        <v>105728.05722416413</v>
      </c>
      <c r="BC199" s="339">
        <f t="shared" si="217"/>
        <v>33417.077224164139</v>
      </c>
      <c r="BD199" s="339">
        <f t="shared" si="217"/>
        <v>39212.867224164132</v>
      </c>
      <c r="BE199" s="339">
        <f t="shared" si="217"/>
        <v>-146873.89277583588</v>
      </c>
      <c r="BF199" s="339">
        <f t="shared" si="217"/>
        <v>-261024.92277583588</v>
      </c>
      <c r="BG199" s="339">
        <f t="shared" si="217"/>
        <v>-470482.22277583589</v>
      </c>
      <c r="BH199" s="339">
        <f t="shared" si="217"/>
        <v>-589444.36277583591</v>
      </c>
      <c r="BI199" s="339">
        <f t="shared" si="217"/>
        <v>-388344.21277583588</v>
      </c>
      <c r="BJ199" s="339">
        <f t="shared" si="217"/>
        <v>-110665.82277583587</v>
      </c>
      <c r="BK199" s="339">
        <f t="shared" si="217"/>
        <v>313287.22722416394</v>
      </c>
      <c r="BL199" s="339">
        <f t="shared" si="217"/>
        <v>230661.52722416393</v>
      </c>
      <c r="BM199" s="339">
        <f t="shared" si="217"/>
        <v>398100.72722416394</v>
      </c>
      <c r="BN199" s="339">
        <f t="shared" si="217"/>
        <v>364793.09722416394</v>
      </c>
      <c r="BO199" s="339">
        <f t="shared" si="217"/>
        <v>1266996.817224164</v>
      </c>
      <c r="BP199" s="339">
        <f t="shared" ref="BP199:CU199" si="218">BP193+BP198</f>
        <v>947115.21722416417</v>
      </c>
      <c r="BQ199" s="339">
        <f t="shared" si="218"/>
        <v>1250434.7672241642</v>
      </c>
      <c r="BR199" s="339">
        <f t="shared" si="218"/>
        <v>1538521.3372241643</v>
      </c>
      <c r="BS199" s="339">
        <f t="shared" si="218"/>
        <v>1557049.9872241642</v>
      </c>
      <c r="BT199" s="339">
        <f t="shared" si="218"/>
        <v>2098491.567224164</v>
      </c>
      <c r="BU199" s="339">
        <f t="shared" si="218"/>
        <v>1353437.1272241641</v>
      </c>
      <c r="BV199" s="339">
        <f t="shared" si="218"/>
        <v>1303920.297224164</v>
      </c>
      <c r="BW199" s="339">
        <f t="shared" si="218"/>
        <v>1498428.4672241639</v>
      </c>
      <c r="BX199" s="339">
        <f t="shared" si="218"/>
        <v>1667087.267224164</v>
      </c>
      <c r="BY199" s="339">
        <f t="shared" si="218"/>
        <v>2226481.3072241638</v>
      </c>
      <c r="BZ199" s="339">
        <f t="shared" si="218"/>
        <v>2174529.9272241639</v>
      </c>
      <c r="CA199" s="339">
        <f t="shared" si="218"/>
        <v>2731999.2672241637</v>
      </c>
      <c r="CB199" s="339">
        <f t="shared" si="218"/>
        <v>1289069.6099999999</v>
      </c>
      <c r="CC199" s="339">
        <f t="shared" si="218"/>
        <v>1174776.5799999998</v>
      </c>
      <c r="CD199" s="339">
        <f t="shared" si="218"/>
        <v>1148010.7299999997</v>
      </c>
      <c r="CE199" s="339">
        <f t="shared" si="218"/>
        <v>1326812.9799999997</v>
      </c>
      <c r="CF199" s="339">
        <f t="shared" si="218"/>
        <v>1482400.7399999998</v>
      </c>
      <c r="CG199" s="339">
        <f t="shared" si="218"/>
        <v>575549.58999999973</v>
      </c>
      <c r="CH199" s="339">
        <f t="shared" si="218"/>
        <v>735825.22999999975</v>
      </c>
      <c r="CI199" s="339">
        <f t="shared" si="218"/>
        <v>754442.50999999978</v>
      </c>
      <c r="CJ199" s="339">
        <f t="shared" si="218"/>
        <v>1058802.6999999997</v>
      </c>
      <c r="CK199" s="339">
        <f t="shared" si="218"/>
        <v>1206213.6299999997</v>
      </c>
      <c r="CL199" s="339">
        <f t="shared" si="218"/>
        <v>1144739.4399999997</v>
      </c>
      <c r="CM199" s="339">
        <f t="shared" si="218"/>
        <v>2019487.3799999997</v>
      </c>
      <c r="CN199" s="339">
        <f t="shared" si="218"/>
        <v>1456893.8399999999</v>
      </c>
      <c r="CO199" s="339">
        <f t="shared" si="218"/>
        <v>1850587.13</v>
      </c>
      <c r="CP199" s="339">
        <f t="shared" si="218"/>
        <v>2197774.96</v>
      </c>
      <c r="CQ199" s="339">
        <f t="shared" si="218"/>
        <v>2346625.2999999998</v>
      </c>
      <c r="CR199" s="339">
        <f t="shared" si="218"/>
        <v>2607256.5099999998</v>
      </c>
      <c r="CS199" s="339">
        <f t="shared" si="218"/>
        <v>2368732.7599999998</v>
      </c>
      <c r="CT199" s="339">
        <f t="shared" si="218"/>
        <v>2520346.0399999996</v>
      </c>
      <c r="CU199" s="339">
        <f t="shared" si="218"/>
        <v>3375282.09</v>
      </c>
      <c r="CV199" s="339">
        <f t="shared" ref="CV199:CY199" si="219">CV193+CV198</f>
        <v>4069866.88</v>
      </c>
      <c r="CW199" s="339">
        <f t="shared" si="219"/>
        <v>4412014.7299999995</v>
      </c>
      <c r="CX199" s="339">
        <f t="shared" si="219"/>
        <v>4412014.7299999995</v>
      </c>
      <c r="CY199" s="339">
        <f t="shared" si="219"/>
        <v>4412014.7299999995</v>
      </c>
    </row>
    <row r="200" spans="1:103" x14ac:dyDescent="0.2"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  <c r="BU200" s="95"/>
      <c r="BV200" s="95"/>
      <c r="BW200" s="95"/>
      <c r="BX200" s="95"/>
      <c r="BY200" s="95"/>
      <c r="BZ200" s="95"/>
      <c r="CA200" s="95"/>
      <c r="CB200" s="95"/>
      <c r="CC200" s="95"/>
      <c r="CD200" s="95"/>
      <c r="CE200" s="95"/>
      <c r="CF200" s="339"/>
      <c r="CG200" s="339"/>
      <c r="CH200" s="339"/>
      <c r="CI200" s="339"/>
      <c r="CJ200" s="339"/>
      <c r="CK200" s="339"/>
      <c r="CL200" s="339"/>
      <c r="CM200" s="339"/>
      <c r="CN200" s="339"/>
      <c r="CO200" s="339"/>
      <c r="CP200" s="339"/>
      <c r="CQ200" s="339"/>
      <c r="CR200" s="339"/>
      <c r="CS200" s="339"/>
      <c r="CT200" s="339"/>
      <c r="CU200" s="339"/>
      <c r="CV200" s="339"/>
      <c r="CW200" s="339"/>
      <c r="CX200" s="339"/>
      <c r="CY200" s="338"/>
    </row>
    <row r="201" spans="1:103" x14ac:dyDescent="0.2">
      <c r="A201" s="340" t="s">
        <v>245</v>
      </c>
      <c r="C201" s="95">
        <v>18238191</v>
      </c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  <c r="BZ201" s="91"/>
      <c r="CA201" s="91"/>
      <c r="CB201" s="91"/>
      <c r="CC201" s="91"/>
      <c r="CD201" s="91"/>
      <c r="CE201" s="91"/>
      <c r="CX201" s="338"/>
      <c r="CY201" s="338"/>
    </row>
    <row r="202" spans="1:103" x14ac:dyDescent="0.2">
      <c r="B202" s="337" t="s">
        <v>227</v>
      </c>
      <c r="C202" s="95">
        <v>25400391</v>
      </c>
      <c r="D202" s="339">
        <v>0</v>
      </c>
      <c r="E202" s="339">
        <f t="shared" ref="E202:AJ202" si="220">D209</f>
        <v>0</v>
      </c>
      <c r="F202" s="339">
        <f t="shared" si="220"/>
        <v>0</v>
      </c>
      <c r="G202" s="339">
        <f t="shared" si="220"/>
        <v>0</v>
      </c>
      <c r="H202" s="339">
        <f t="shared" si="220"/>
        <v>0</v>
      </c>
      <c r="I202" s="339">
        <f t="shared" si="220"/>
        <v>0</v>
      </c>
      <c r="J202" s="339">
        <f t="shared" si="220"/>
        <v>0</v>
      </c>
      <c r="K202" s="339">
        <f t="shared" si="220"/>
        <v>0</v>
      </c>
      <c r="L202" s="339">
        <f t="shared" si="220"/>
        <v>0</v>
      </c>
      <c r="M202" s="339">
        <f t="shared" si="220"/>
        <v>0</v>
      </c>
      <c r="N202" s="339">
        <f t="shared" si="220"/>
        <v>0</v>
      </c>
      <c r="O202" s="339">
        <f t="shared" si="220"/>
        <v>0</v>
      </c>
      <c r="P202" s="339">
        <f t="shared" si="220"/>
        <v>0</v>
      </c>
      <c r="Q202" s="339">
        <f t="shared" si="220"/>
        <v>238819.24893873429</v>
      </c>
      <c r="R202" s="339">
        <f t="shared" si="220"/>
        <v>634144.72764030728</v>
      </c>
      <c r="S202" s="339">
        <f t="shared" si="220"/>
        <v>257563.29266057949</v>
      </c>
      <c r="T202" s="339">
        <f t="shared" si="220"/>
        <v>109332.80418509938</v>
      </c>
      <c r="U202" s="339">
        <f t="shared" si="220"/>
        <v>532830.92620131257</v>
      </c>
      <c r="V202" s="339">
        <f t="shared" si="220"/>
        <v>455554.91691165208</v>
      </c>
      <c r="W202" s="339">
        <f t="shared" si="220"/>
        <v>477920.2509786422</v>
      </c>
      <c r="X202" s="339">
        <f t="shared" si="220"/>
        <v>883077.93592465343</v>
      </c>
      <c r="Y202" s="339">
        <f t="shared" si="220"/>
        <v>932705.39709564403</v>
      </c>
      <c r="Z202" s="339">
        <f t="shared" si="220"/>
        <v>1088151.4141298148</v>
      </c>
      <c r="AA202" s="339">
        <f t="shared" si="220"/>
        <v>1581646.1208217079</v>
      </c>
      <c r="AB202" s="339">
        <f t="shared" si="220"/>
        <v>1831690.089803847</v>
      </c>
      <c r="AC202" s="339">
        <f t="shared" si="220"/>
        <v>1982955.2711666641</v>
      </c>
      <c r="AD202" s="339">
        <f t="shared" si="220"/>
        <v>1933642.4628045775</v>
      </c>
      <c r="AE202" s="339">
        <f t="shared" si="220"/>
        <v>2193477.5300182239</v>
      </c>
      <c r="AF202" s="339">
        <f t="shared" si="220"/>
        <v>2344223.3249946879</v>
      </c>
      <c r="AG202" s="339">
        <f t="shared" si="220"/>
        <v>2218003.6959453467</v>
      </c>
      <c r="AH202" s="339">
        <f t="shared" si="220"/>
        <v>2321525.9297724427</v>
      </c>
      <c r="AI202" s="339">
        <f t="shared" si="220"/>
        <v>1816916.6964189033</v>
      </c>
      <c r="AJ202" s="339">
        <f t="shared" si="220"/>
        <v>1838864.7281152608</v>
      </c>
      <c r="AK202" s="339">
        <f t="shared" ref="AK202:BP202" si="221">AJ209</f>
        <v>1700505.0947606466</v>
      </c>
      <c r="AL202" s="339">
        <f t="shared" si="221"/>
        <v>1750722.6790486195</v>
      </c>
      <c r="AM202" s="339">
        <f t="shared" si="221"/>
        <v>2118757.3149986686</v>
      </c>
      <c r="AN202" s="339">
        <f t="shared" si="221"/>
        <v>1798046.6966777733</v>
      </c>
      <c r="AO202" s="339">
        <f t="shared" si="221"/>
        <v>2111281.1215385473</v>
      </c>
      <c r="AP202" s="339">
        <f t="shared" si="221"/>
        <v>2025570.0900476561</v>
      </c>
      <c r="AQ202" s="339">
        <f t="shared" si="221"/>
        <v>2224436.8922281424</v>
      </c>
      <c r="AR202" s="339">
        <f t="shared" si="221"/>
        <v>2365227.2315713614</v>
      </c>
      <c r="AS202" s="339">
        <f t="shared" si="221"/>
        <v>619404.54486484453</v>
      </c>
      <c r="AT202" s="339">
        <f t="shared" si="221"/>
        <v>439751.44770824746</v>
      </c>
      <c r="AU202" s="339">
        <f t="shared" si="221"/>
        <v>450373.78424345545</v>
      </c>
      <c r="AV202" s="339">
        <f t="shared" si="221"/>
        <v>-183095.69693181542</v>
      </c>
      <c r="AW202" s="339">
        <f t="shared" si="221"/>
        <v>-290205.41505956568</v>
      </c>
      <c r="AX202" s="339">
        <f t="shared" si="221"/>
        <v>-117742.74265136872</v>
      </c>
      <c r="AY202" s="339">
        <f t="shared" si="221"/>
        <v>113240.95277944804</v>
      </c>
      <c r="AZ202" s="339">
        <f t="shared" si="221"/>
        <v>226432.80685193394</v>
      </c>
      <c r="BA202" s="339">
        <f t="shared" si="221"/>
        <v>375826.10685193393</v>
      </c>
      <c r="BB202" s="339">
        <f t="shared" si="221"/>
        <v>295452.28685193392</v>
      </c>
      <c r="BC202" s="339">
        <f t="shared" si="221"/>
        <v>394257.40685193392</v>
      </c>
      <c r="BD202" s="339">
        <f t="shared" si="221"/>
        <v>284971.56685193395</v>
      </c>
      <c r="BE202" s="339">
        <f t="shared" si="221"/>
        <v>14069.616851933941</v>
      </c>
      <c r="BF202" s="339">
        <f t="shared" si="221"/>
        <v>-154253.40314806605</v>
      </c>
      <c r="BG202" s="339">
        <f t="shared" si="221"/>
        <v>-127415.05314806604</v>
      </c>
      <c r="BH202" s="339">
        <f t="shared" si="221"/>
        <v>-362179.40314806602</v>
      </c>
      <c r="BI202" s="339">
        <f t="shared" si="221"/>
        <v>-371978.83314806601</v>
      </c>
      <c r="BJ202" s="339">
        <f t="shared" si="221"/>
        <v>-317682.27314806601</v>
      </c>
      <c r="BK202" s="339">
        <f t="shared" si="221"/>
        <v>-56928.953148066008</v>
      </c>
      <c r="BL202" s="339">
        <f t="shared" si="221"/>
        <v>246821.75685193384</v>
      </c>
      <c r="BM202" s="339">
        <f t="shared" si="221"/>
        <v>-122024.30314806616</v>
      </c>
      <c r="BN202" s="339">
        <f t="shared" si="221"/>
        <v>-3545.5831480661582</v>
      </c>
      <c r="BO202" s="339">
        <f t="shared" si="221"/>
        <v>54667.15685193384</v>
      </c>
      <c r="BP202" s="339">
        <f t="shared" si="221"/>
        <v>423608.77685193386</v>
      </c>
      <c r="BQ202" s="339">
        <f t="shared" ref="BQ202:CY202" si="222">BP209</f>
        <v>108873.83685193391</v>
      </c>
      <c r="BR202" s="339">
        <f t="shared" si="222"/>
        <v>300627.53685193392</v>
      </c>
      <c r="BS202" s="339">
        <f t="shared" si="222"/>
        <v>216225.47685193393</v>
      </c>
      <c r="BT202" s="339">
        <f t="shared" si="222"/>
        <v>736594.37685193401</v>
      </c>
      <c r="BU202" s="339">
        <f t="shared" si="222"/>
        <v>848376.93685193406</v>
      </c>
      <c r="BV202" s="339">
        <f t="shared" si="222"/>
        <v>349865.38685193408</v>
      </c>
      <c r="BW202" s="339">
        <f t="shared" si="222"/>
        <v>170507.30685193409</v>
      </c>
      <c r="BX202" s="339">
        <f t="shared" si="222"/>
        <v>516633.18685193406</v>
      </c>
      <c r="BY202" s="339">
        <f t="shared" si="222"/>
        <v>499388.80685193406</v>
      </c>
      <c r="BZ202" s="339">
        <f t="shared" si="222"/>
        <v>790399.17685193405</v>
      </c>
      <c r="CA202" s="339">
        <f t="shared" si="222"/>
        <v>812671.21685193409</v>
      </c>
      <c r="CB202" s="339">
        <f t="shared" si="222"/>
        <v>1527522.4868519341</v>
      </c>
      <c r="CC202" s="339">
        <f t="shared" si="222"/>
        <v>1194062.79</v>
      </c>
      <c r="CD202" s="339">
        <f t="shared" si="222"/>
        <v>1038961.39</v>
      </c>
      <c r="CE202" s="339">
        <f t="shared" si="222"/>
        <v>1023740.9400000001</v>
      </c>
      <c r="CF202" s="339">
        <f t="shared" si="222"/>
        <v>1325362.17</v>
      </c>
      <c r="CG202" s="339">
        <f t="shared" si="222"/>
        <v>1373368.66</v>
      </c>
      <c r="CH202" s="339">
        <f t="shared" si="222"/>
        <v>791448.23999999987</v>
      </c>
      <c r="CI202" s="339">
        <f t="shared" si="222"/>
        <v>1013931.9899999999</v>
      </c>
      <c r="CJ202" s="339">
        <f t="shared" si="222"/>
        <v>1067138.3699999999</v>
      </c>
      <c r="CK202" s="339">
        <f t="shared" si="222"/>
        <v>1165407.8099999998</v>
      </c>
      <c r="CL202" s="339">
        <f t="shared" si="222"/>
        <v>1469212.0799999998</v>
      </c>
      <c r="CM202" s="339">
        <f t="shared" si="222"/>
        <v>1401217.8699999999</v>
      </c>
      <c r="CN202" s="339">
        <f t="shared" si="222"/>
        <v>1826202.66</v>
      </c>
      <c r="CO202" s="339">
        <f t="shared" si="222"/>
        <v>908378.13</v>
      </c>
      <c r="CP202" s="339">
        <f t="shared" si="222"/>
        <v>1005958.65</v>
      </c>
      <c r="CQ202" s="339">
        <f t="shared" si="222"/>
        <v>1163714.8999999999</v>
      </c>
      <c r="CR202" s="339">
        <f t="shared" si="222"/>
        <v>1387574.48</v>
      </c>
      <c r="CS202" s="339">
        <f t="shared" si="222"/>
        <v>1663585.33</v>
      </c>
      <c r="CT202" s="339">
        <f t="shared" si="222"/>
        <v>1369279.9800000002</v>
      </c>
      <c r="CU202" s="339">
        <f t="shared" si="222"/>
        <v>1413743.6300000001</v>
      </c>
      <c r="CV202" s="339">
        <f t="shared" si="222"/>
        <v>2123857.9900000002</v>
      </c>
      <c r="CW202" s="339">
        <f t="shared" si="222"/>
        <v>3152908.64</v>
      </c>
      <c r="CX202" s="339">
        <f t="shared" si="222"/>
        <v>3516874.98</v>
      </c>
      <c r="CY202" s="339">
        <f t="shared" si="222"/>
        <v>3516874.98</v>
      </c>
    </row>
    <row r="203" spans="1:103" x14ac:dyDescent="0.2">
      <c r="A203" s="96"/>
      <c r="B203" s="91" t="s">
        <v>228</v>
      </c>
      <c r="C203" s="91"/>
      <c r="D203" s="341">
        <v>0</v>
      </c>
      <c r="E203" s="341">
        <v>0</v>
      </c>
      <c r="F203" s="341">
        <v>0</v>
      </c>
      <c r="G203" s="341">
        <v>0</v>
      </c>
      <c r="H203" s="341">
        <v>0</v>
      </c>
      <c r="I203" s="341">
        <v>0</v>
      </c>
      <c r="J203" s="341">
        <v>0</v>
      </c>
      <c r="K203" s="341">
        <v>0</v>
      </c>
      <c r="L203" s="341">
        <v>0</v>
      </c>
      <c r="M203" s="341">
        <v>0</v>
      </c>
      <c r="N203" s="341">
        <v>0</v>
      </c>
      <c r="O203" s="341">
        <v>0</v>
      </c>
      <c r="P203" s="341">
        <v>0</v>
      </c>
      <c r="Q203" s="341">
        <v>0</v>
      </c>
      <c r="R203" s="341">
        <v>0</v>
      </c>
      <c r="S203" s="341">
        <v>0</v>
      </c>
      <c r="T203" s="341">
        <v>120871.08919603332</v>
      </c>
      <c r="U203" s="341">
        <v>0</v>
      </c>
      <c r="V203" s="341">
        <v>0</v>
      </c>
      <c r="W203" s="341">
        <v>0</v>
      </c>
      <c r="X203" s="341">
        <v>0</v>
      </c>
      <c r="Y203" s="341">
        <v>0</v>
      </c>
      <c r="Z203" s="341">
        <v>0</v>
      </c>
      <c r="AA203" s="341">
        <v>0</v>
      </c>
      <c r="AB203" s="341">
        <v>0</v>
      </c>
      <c r="AC203" s="341">
        <v>0</v>
      </c>
      <c r="AD203" s="341">
        <v>0</v>
      </c>
      <c r="AE203" s="341">
        <v>0</v>
      </c>
      <c r="AF203" s="341">
        <v>0</v>
      </c>
      <c r="AG203" s="341">
        <v>0</v>
      </c>
      <c r="AH203" s="341">
        <v>0</v>
      </c>
      <c r="AI203" s="341">
        <v>0</v>
      </c>
      <c r="AJ203" s="341">
        <v>0</v>
      </c>
      <c r="AK203" s="341">
        <v>0</v>
      </c>
      <c r="AL203" s="341">
        <v>0</v>
      </c>
      <c r="AM203" s="341">
        <v>0</v>
      </c>
      <c r="AN203" s="341">
        <v>0</v>
      </c>
      <c r="AO203" s="341">
        <v>0</v>
      </c>
      <c r="AP203" s="341">
        <v>0</v>
      </c>
      <c r="AQ203" s="341">
        <v>0</v>
      </c>
      <c r="AR203" s="341">
        <v>-1798046.69667777</v>
      </c>
      <c r="AS203" s="341">
        <v>0</v>
      </c>
      <c r="AT203" s="341">
        <v>0</v>
      </c>
      <c r="AU203" s="341">
        <v>0</v>
      </c>
      <c r="AV203" s="341">
        <v>0</v>
      </c>
      <c r="AW203" s="341">
        <v>0</v>
      </c>
      <c r="AX203" s="341">
        <v>0</v>
      </c>
      <c r="AY203" s="341">
        <v>0</v>
      </c>
      <c r="AZ203" s="341">
        <v>0</v>
      </c>
      <c r="BA203" s="341">
        <v>0</v>
      </c>
      <c r="BB203" s="341">
        <v>0</v>
      </c>
      <c r="BC203" s="341">
        <v>0</v>
      </c>
      <c r="BD203" s="341">
        <v>-226432.81</v>
      </c>
      <c r="BE203" s="341">
        <v>0</v>
      </c>
      <c r="BF203" s="341">
        <v>0</v>
      </c>
      <c r="BG203" s="341">
        <v>0</v>
      </c>
      <c r="BH203" s="341">
        <v>0</v>
      </c>
      <c r="BI203" s="341">
        <v>0</v>
      </c>
      <c r="BJ203" s="341">
        <v>0</v>
      </c>
      <c r="BK203" s="341">
        <v>0</v>
      </c>
      <c r="BL203" s="341">
        <v>0</v>
      </c>
      <c r="BM203" s="341">
        <v>0</v>
      </c>
      <c r="BN203" s="341">
        <v>0</v>
      </c>
      <c r="BO203" s="341">
        <v>0</v>
      </c>
      <c r="BP203" s="341">
        <v>-246821.79999999993</v>
      </c>
      <c r="BQ203" s="341">
        <v>0</v>
      </c>
      <c r="BR203" s="341">
        <v>0</v>
      </c>
      <c r="BS203" s="341">
        <v>0</v>
      </c>
      <c r="BT203" s="341">
        <v>0</v>
      </c>
      <c r="BU203" s="341">
        <v>0</v>
      </c>
      <c r="BV203" s="341">
        <v>0</v>
      </c>
      <c r="BW203" s="341">
        <v>0</v>
      </c>
      <c r="BX203" s="341">
        <v>0</v>
      </c>
      <c r="BY203" s="341">
        <v>0</v>
      </c>
      <c r="BZ203" s="341">
        <v>0</v>
      </c>
      <c r="CA203" s="341">
        <v>0</v>
      </c>
      <c r="CB203" s="341">
        <v>-516633.18685193401</v>
      </c>
      <c r="CC203" s="341">
        <v>0</v>
      </c>
      <c r="CD203" s="341">
        <v>0</v>
      </c>
      <c r="CE203" s="341">
        <v>0</v>
      </c>
      <c r="CF203" s="341">
        <v>0</v>
      </c>
      <c r="CG203" s="341">
        <v>0</v>
      </c>
      <c r="CH203" s="341">
        <v>0</v>
      </c>
      <c r="CI203" s="341">
        <v>0</v>
      </c>
      <c r="CJ203" s="341">
        <v>0</v>
      </c>
      <c r="CK203" s="341">
        <v>0</v>
      </c>
      <c r="CL203" s="341">
        <v>0</v>
      </c>
      <c r="CM203" s="341">
        <v>0</v>
      </c>
      <c r="CN203" s="341">
        <v>-1067138.3699999999</v>
      </c>
      <c r="CO203" s="341">
        <v>0</v>
      </c>
      <c r="CP203" s="341">
        <v>0</v>
      </c>
      <c r="CQ203" s="341">
        <v>0</v>
      </c>
      <c r="CR203" s="341">
        <v>0</v>
      </c>
      <c r="CS203" s="341">
        <v>0</v>
      </c>
      <c r="CT203" s="341">
        <v>0</v>
      </c>
      <c r="CU203" s="341">
        <v>0</v>
      </c>
      <c r="CV203" s="341">
        <v>0</v>
      </c>
      <c r="CW203" s="341">
        <v>0</v>
      </c>
      <c r="CX203" s="341"/>
      <c r="CY203" s="341"/>
    </row>
    <row r="204" spans="1:103" x14ac:dyDescent="0.2">
      <c r="A204" s="96"/>
      <c r="B204" s="91" t="s">
        <v>320</v>
      </c>
      <c r="C204" s="91"/>
      <c r="D204" s="341">
        <v>0</v>
      </c>
      <c r="E204" s="341">
        <v>0</v>
      </c>
      <c r="F204" s="341">
        <v>0</v>
      </c>
      <c r="G204" s="341">
        <v>0</v>
      </c>
      <c r="H204" s="341">
        <v>0</v>
      </c>
      <c r="I204" s="341">
        <v>0</v>
      </c>
      <c r="J204" s="341">
        <v>0</v>
      </c>
      <c r="K204" s="341">
        <v>0</v>
      </c>
      <c r="L204" s="341">
        <v>0</v>
      </c>
      <c r="M204" s="341">
        <v>0</v>
      </c>
      <c r="N204" s="341">
        <v>0</v>
      </c>
      <c r="O204" s="341">
        <v>0</v>
      </c>
      <c r="P204" s="341">
        <v>0</v>
      </c>
      <c r="Q204" s="341">
        <v>0</v>
      </c>
      <c r="R204" s="341">
        <v>0</v>
      </c>
      <c r="S204" s="341">
        <v>0</v>
      </c>
      <c r="T204" s="341">
        <v>0</v>
      </c>
      <c r="U204" s="341">
        <v>0</v>
      </c>
      <c r="V204" s="341">
        <v>0</v>
      </c>
      <c r="W204" s="341">
        <v>0</v>
      </c>
      <c r="X204" s="341">
        <v>0</v>
      </c>
      <c r="Y204" s="341">
        <v>0</v>
      </c>
      <c r="Z204" s="341">
        <v>0</v>
      </c>
      <c r="AA204" s="341">
        <v>0</v>
      </c>
      <c r="AB204" s="341">
        <v>0</v>
      </c>
      <c r="AC204" s="341">
        <v>0</v>
      </c>
      <c r="AD204" s="341">
        <v>-83836.609074273321</v>
      </c>
      <c r="AE204" s="341">
        <v>-7470.4125978587545</v>
      </c>
      <c r="AF204" s="341">
        <v>-4027.8671441876213</v>
      </c>
      <c r="AG204" s="341">
        <v>-719.72278125716548</v>
      </c>
      <c r="AH204" s="341">
        <v>-353.11211777850986</v>
      </c>
      <c r="AI204" s="341">
        <v>0</v>
      </c>
      <c r="AJ204" s="341">
        <v>0</v>
      </c>
      <c r="AK204" s="341">
        <v>0</v>
      </c>
      <c r="AL204" s="341">
        <v>0</v>
      </c>
      <c r="AM204" s="341">
        <v>0</v>
      </c>
      <c r="AN204" s="341">
        <v>0</v>
      </c>
      <c r="AO204" s="341">
        <v>0</v>
      </c>
      <c r="AP204" s="341">
        <v>0</v>
      </c>
      <c r="AQ204" s="341">
        <v>0</v>
      </c>
      <c r="AR204" s="341">
        <v>0</v>
      </c>
      <c r="AS204" s="341">
        <v>0</v>
      </c>
      <c r="AT204" s="341">
        <v>0</v>
      </c>
      <c r="AU204" s="341">
        <v>0</v>
      </c>
      <c r="AV204" s="341">
        <v>0</v>
      </c>
      <c r="AW204" s="341">
        <v>0</v>
      </c>
      <c r="AX204" s="341">
        <v>0</v>
      </c>
      <c r="AY204" s="341">
        <v>0</v>
      </c>
      <c r="AZ204" s="341">
        <v>0</v>
      </c>
      <c r="BA204" s="341">
        <v>0</v>
      </c>
      <c r="BB204" s="341">
        <v>0</v>
      </c>
      <c r="BC204" s="341">
        <v>0</v>
      </c>
      <c r="BD204" s="341">
        <v>0</v>
      </c>
      <c r="BE204" s="341">
        <v>0</v>
      </c>
      <c r="BF204" s="341">
        <v>0</v>
      </c>
      <c r="BG204" s="341">
        <v>0</v>
      </c>
      <c r="BH204" s="341">
        <v>0</v>
      </c>
      <c r="BI204" s="341">
        <v>0</v>
      </c>
      <c r="BJ204" s="341">
        <v>0</v>
      </c>
      <c r="BK204" s="341">
        <v>0</v>
      </c>
      <c r="BL204" s="341">
        <v>0</v>
      </c>
      <c r="BM204" s="341">
        <v>0</v>
      </c>
      <c r="BN204" s="341">
        <v>0</v>
      </c>
      <c r="BO204" s="341">
        <v>0</v>
      </c>
      <c r="BP204" s="341">
        <v>0</v>
      </c>
      <c r="BQ204" s="341">
        <v>0</v>
      </c>
      <c r="BR204" s="341">
        <v>0</v>
      </c>
      <c r="BS204" s="341">
        <v>0</v>
      </c>
      <c r="BT204" s="341">
        <v>0</v>
      </c>
      <c r="BU204" s="341">
        <v>0</v>
      </c>
      <c r="BV204" s="341">
        <v>0</v>
      </c>
      <c r="BW204" s="341">
        <v>0</v>
      </c>
      <c r="BX204" s="341">
        <v>0</v>
      </c>
      <c r="BY204" s="341">
        <v>0</v>
      </c>
      <c r="BZ204" s="341">
        <v>0</v>
      </c>
      <c r="CA204" s="341">
        <v>0</v>
      </c>
      <c r="CB204" s="341">
        <v>0</v>
      </c>
      <c r="CC204" s="341">
        <v>0</v>
      </c>
      <c r="CD204" s="341">
        <v>0</v>
      </c>
      <c r="CE204" s="341">
        <v>0</v>
      </c>
      <c r="CF204" s="341">
        <v>0</v>
      </c>
      <c r="CG204" s="341">
        <v>0</v>
      </c>
      <c r="CH204" s="341">
        <v>0</v>
      </c>
      <c r="CI204" s="341">
        <v>0</v>
      </c>
      <c r="CJ204" s="341">
        <v>0</v>
      </c>
      <c r="CK204" s="341">
        <v>0</v>
      </c>
      <c r="CL204" s="341">
        <v>0</v>
      </c>
      <c r="CM204" s="341">
        <v>0</v>
      </c>
      <c r="CN204" s="341">
        <v>0</v>
      </c>
      <c r="CO204" s="341">
        <v>0</v>
      </c>
      <c r="CP204" s="341">
        <v>0</v>
      </c>
      <c r="CQ204" s="341">
        <v>0</v>
      </c>
      <c r="CR204" s="341">
        <v>0</v>
      </c>
      <c r="CS204" s="341">
        <v>0</v>
      </c>
      <c r="CT204" s="341">
        <v>0</v>
      </c>
      <c r="CU204" s="341">
        <v>0</v>
      </c>
      <c r="CV204" s="341">
        <v>0</v>
      </c>
      <c r="CW204" s="341">
        <v>0</v>
      </c>
      <c r="CX204" s="341"/>
      <c r="CY204" s="341"/>
    </row>
    <row r="205" spans="1:103" x14ac:dyDescent="0.2">
      <c r="A205" s="96"/>
      <c r="B205" s="91" t="s">
        <v>325</v>
      </c>
      <c r="C205" s="91"/>
      <c r="D205" s="341">
        <v>0</v>
      </c>
      <c r="E205" s="341">
        <v>0</v>
      </c>
      <c r="F205" s="341">
        <v>0</v>
      </c>
      <c r="G205" s="341">
        <v>0</v>
      </c>
      <c r="H205" s="341">
        <v>0</v>
      </c>
      <c r="I205" s="341">
        <v>0</v>
      </c>
      <c r="J205" s="341">
        <v>0</v>
      </c>
      <c r="K205" s="341">
        <v>0</v>
      </c>
      <c r="L205" s="341">
        <v>0</v>
      </c>
      <c r="M205" s="341">
        <v>0</v>
      </c>
      <c r="N205" s="341">
        <v>0</v>
      </c>
      <c r="O205" s="341">
        <v>0</v>
      </c>
      <c r="P205" s="341">
        <v>0</v>
      </c>
      <c r="Q205" s="341">
        <v>0</v>
      </c>
      <c r="R205" s="341">
        <v>0</v>
      </c>
      <c r="S205" s="341">
        <v>0</v>
      </c>
      <c r="T205" s="341">
        <v>0</v>
      </c>
      <c r="U205" s="341">
        <v>0</v>
      </c>
      <c r="V205" s="341">
        <v>0</v>
      </c>
      <c r="W205" s="341">
        <v>0</v>
      </c>
      <c r="X205" s="341">
        <v>0</v>
      </c>
      <c r="Y205" s="341">
        <v>0</v>
      </c>
      <c r="Z205" s="341">
        <v>0</v>
      </c>
      <c r="AA205" s="341">
        <v>0</v>
      </c>
      <c r="AB205" s="341">
        <v>0</v>
      </c>
      <c r="AC205" s="341">
        <v>0</v>
      </c>
      <c r="AD205" s="341">
        <v>0</v>
      </c>
      <c r="AE205" s="341">
        <v>0</v>
      </c>
      <c r="AF205" s="341">
        <v>-491478.24285152764</v>
      </c>
      <c r="AG205" s="341">
        <v>0</v>
      </c>
      <c r="AH205" s="341">
        <v>0</v>
      </c>
      <c r="AI205" s="341">
        <v>0</v>
      </c>
      <c r="AJ205" s="341">
        <v>0</v>
      </c>
      <c r="AK205" s="341">
        <v>0</v>
      </c>
      <c r="AL205" s="341">
        <v>0</v>
      </c>
      <c r="AM205" s="341">
        <v>0</v>
      </c>
      <c r="AN205" s="341">
        <v>0</v>
      </c>
      <c r="AO205" s="341">
        <v>0</v>
      </c>
      <c r="AP205" s="341">
        <v>0</v>
      </c>
      <c r="AQ205" s="341">
        <v>0</v>
      </c>
      <c r="AR205" s="341">
        <v>0</v>
      </c>
      <c r="AS205" s="341">
        <v>0</v>
      </c>
      <c r="AT205" s="341">
        <v>0</v>
      </c>
      <c r="AU205" s="341">
        <v>0</v>
      </c>
      <c r="AV205" s="341">
        <v>0</v>
      </c>
      <c r="AW205" s="341">
        <v>0</v>
      </c>
      <c r="AX205" s="341">
        <v>0</v>
      </c>
      <c r="AY205" s="341">
        <v>0</v>
      </c>
      <c r="AZ205" s="341">
        <v>0</v>
      </c>
      <c r="BA205" s="341">
        <v>0</v>
      </c>
      <c r="BB205" s="341">
        <v>0</v>
      </c>
      <c r="BC205" s="341">
        <v>0</v>
      </c>
      <c r="BD205" s="341">
        <v>0</v>
      </c>
      <c r="BE205" s="341">
        <v>0</v>
      </c>
      <c r="BF205" s="341">
        <v>0</v>
      </c>
      <c r="BG205" s="341">
        <v>0</v>
      </c>
      <c r="BH205" s="341">
        <v>0</v>
      </c>
      <c r="BI205" s="341">
        <v>0</v>
      </c>
      <c r="BJ205" s="341">
        <v>0</v>
      </c>
      <c r="BK205" s="341">
        <v>0</v>
      </c>
      <c r="BL205" s="341">
        <v>0</v>
      </c>
      <c r="BM205" s="341">
        <v>0</v>
      </c>
      <c r="BN205" s="341">
        <v>0</v>
      </c>
      <c r="BO205" s="341">
        <v>0</v>
      </c>
      <c r="BP205" s="341">
        <v>0</v>
      </c>
      <c r="BQ205" s="341">
        <v>0</v>
      </c>
      <c r="BR205" s="341">
        <v>0</v>
      </c>
      <c r="BS205" s="341">
        <v>0</v>
      </c>
      <c r="BT205" s="341">
        <v>0</v>
      </c>
      <c r="BU205" s="341">
        <v>0</v>
      </c>
      <c r="BV205" s="341">
        <v>0</v>
      </c>
      <c r="BW205" s="341">
        <v>0</v>
      </c>
      <c r="BX205" s="341">
        <v>0</v>
      </c>
      <c r="BY205" s="341">
        <v>0</v>
      </c>
      <c r="BZ205" s="341">
        <v>0</v>
      </c>
      <c r="CA205" s="341">
        <v>0</v>
      </c>
      <c r="CB205" s="341">
        <v>0</v>
      </c>
      <c r="CC205" s="341">
        <v>0</v>
      </c>
      <c r="CD205" s="341">
        <v>0</v>
      </c>
      <c r="CE205" s="341">
        <v>0</v>
      </c>
      <c r="CF205" s="341">
        <v>0</v>
      </c>
      <c r="CG205" s="341">
        <v>0</v>
      </c>
      <c r="CH205" s="341">
        <v>0</v>
      </c>
      <c r="CI205" s="341">
        <v>0</v>
      </c>
      <c r="CJ205" s="341">
        <v>0</v>
      </c>
      <c r="CK205" s="341">
        <v>0</v>
      </c>
      <c r="CL205" s="341">
        <v>0</v>
      </c>
      <c r="CM205" s="341">
        <v>0</v>
      </c>
      <c r="CN205" s="341">
        <v>0</v>
      </c>
      <c r="CO205" s="341">
        <v>0</v>
      </c>
      <c r="CP205" s="341">
        <v>0</v>
      </c>
      <c r="CQ205" s="341">
        <v>0</v>
      </c>
      <c r="CR205" s="341">
        <v>0</v>
      </c>
      <c r="CS205" s="341">
        <v>0</v>
      </c>
      <c r="CT205" s="341">
        <v>0</v>
      </c>
      <c r="CU205" s="341">
        <v>0</v>
      </c>
      <c r="CV205" s="341">
        <v>0</v>
      </c>
      <c r="CW205" s="341">
        <v>0</v>
      </c>
      <c r="CX205" s="341"/>
      <c r="CY205" s="341"/>
    </row>
    <row r="206" spans="1:103" x14ac:dyDescent="0.2">
      <c r="A206" s="96"/>
      <c r="B206" s="91" t="s">
        <v>321</v>
      </c>
      <c r="C206" s="91"/>
      <c r="D206" s="341">
        <v>0</v>
      </c>
      <c r="E206" s="341">
        <v>0</v>
      </c>
      <c r="F206" s="341">
        <v>0</v>
      </c>
      <c r="G206" s="341">
        <v>0</v>
      </c>
      <c r="H206" s="341">
        <v>0</v>
      </c>
      <c r="I206" s="341">
        <v>0</v>
      </c>
      <c r="J206" s="341">
        <v>0</v>
      </c>
      <c r="K206" s="341">
        <v>0</v>
      </c>
      <c r="L206" s="341">
        <v>0</v>
      </c>
      <c r="M206" s="341">
        <v>0</v>
      </c>
      <c r="N206" s="341">
        <v>0</v>
      </c>
      <c r="O206" s="341">
        <v>0</v>
      </c>
      <c r="P206" s="341">
        <v>-120871.08919603332</v>
      </c>
      <c r="Q206" s="341">
        <v>0</v>
      </c>
      <c r="R206" s="341">
        <v>0</v>
      </c>
      <c r="S206" s="341">
        <v>0</v>
      </c>
      <c r="T206" s="341">
        <v>0</v>
      </c>
      <c r="U206" s="341">
        <v>0</v>
      </c>
      <c r="V206" s="341">
        <v>0</v>
      </c>
      <c r="W206" s="341">
        <v>0</v>
      </c>
      <c r="X206" s="341">
        <v>0</v>
      </c>
      <c r="Y206" s="341">
        <v>0</v>
      </c>
      <c r="Z206" s="341">
        <v>0</v>
      </c>
      <c r="AA206" s="341">
        <v>0</v>
      </c>
      <c r="AB206" s="341">
        <v>0</v>
      </c>
      <c r="AC206" s="341">
        <v>0</v>
      </c>
      <c r="AD206" s="341">
        <v>0</v>
      </c>
      <c r="AE206" s="341">
        <v>0</v>
      </c>
      <c r="AF206" s="341">
        <v>0</v>
      </c>
      <c r="AG206" s="341">
        <v>0</v>
      </c>
      <c r="AH206" s="341">
        <v>0</v>
      </c>
      <c r="AI206" s="341">
        <v>0</v>
      </c>
      <c r="AJ206" s="341">
        <v>0</v>
      </c>
      <c r="AK206" s="341">
        <v>0</v>
      </c>
      <c r="AL206" s="341">
        <v>0</v>
      </c>
      <c r="AM206" s="341">
        <v>0</v>
      </c>
      <c r="AN206" s="341">
        <v>0</v>
      </c>
      <c r="AO206" s="341">
        <v>0</v>
      </c>
      <c r="AP206" s="341">
        <v>0</v>
      </c>
      <c r="AQ206" s="341">
        <v>0</v>
      </c>
      <c r="AR206" s="341">
        <v>0</v>
      </c>
      <c r="AS206" s="341">
        <v>0</v>
      </c>
      <c r="AT206" s="341">
        <v>0</v>
      </c>
      <c r="AU206" s="341">
        <v>0</v>
      </c>
      <c r="AV206" s="341">
        <v>0</v>
      </c>
      <c r="AW206" s="341">
        <v>0</v>
      </c>
      <c r="AX206" s="341">
        <v>0</v>
      </c>
      <c r="AY206" s="341">
        <v>0</v>
      </c>
      <c r="AZ206" s="341">
        <v>0</v>
      </c>
      <c r="BA206" s="341">
        <v>0</v>
      </c>
      <c r="BB206" s="341">
        <v>0</v>
      </c>
      <c r="BC206" s="341">
        <v>0</v>
      </c>
      <c r="BD206" s="341">
        <v>0</v>
      </c>
      <c r="BE206" s="341">
        <v>0</v>
      </c>
      <c r="BF206" s="341">
        <v>0</v>
      </c>
      <c r="BG206" s="341">
        <v>0</v>
      </c>
      <c r="BH206" s="341">
        <v>0</v>
      </c>
      <c r="BI206" s="341">
        <v>0</v>
      </c>
      <c r="BJ206" s="341">
        <v>0</v>
      </c>
      <c r="BK206" s="341">
        <v>0</v>
      </c>
      <c r="BL206" s="341">
        <v>0</v>
      </c>
      <c r="BM206" s="341">
        <v>0</v>
      </c>
      <c r="BN206" s="341">
        <v>0</v>
      </c>
      <c r="BO206" s="341">
        <v>0</v>
      </c>
      <c r="BP206" s="341">
        <v>0</v>
      </c>
      <c r="BQ206" s="341">
        <v>0</v>
      </c>
      <c r="BR206" s="341">
        <v>0</v>
      </c>
      <c r="BS206" s="341">
        <v>0</v>
      </c>
      <c r="BT206" s="341">
        <v>0</v>
      </c>
      <c r="BU206" s="341">
        <v>0</v>
      </c>
      <c r="BV206" s="341">
        <v>0</v>
      </c>
      <c r="BW206" s="341">
        <v>0</v>
      </c>
      <c r="BX206" s="341">
        <v>0</v>
      </c>
      <c r="BY206" s="341">
        <v>0</v>
      </c>
      <c r="BZ206" s="341">
        <v>0</v>
      </c>
      <c r="CA206" s="341">
        <v>0</v>
      </c>
      <c r="CB206" s="341">
        <v>0</v>
      </c>
      <c r="CC206" s="341">
        <v>0</v>
      </c>
      <c r="CD206" s="341">
        <v>0</v>
      </c>
      <c r="CE206" s="341">
        <v>0</v>
      </c>
      <c r="CF206" s="341">
        <v>0</v>
      </c>
      <c r="CG206" s="341">
        <v>0</v>
      </c>
      <c r="CH206" s="341">
        <v>0</v>
      </c>
      <c r="CI206" s="341">
        <v>0</v>
      </c>
      <c r="CJ206" s="341">
        <v>0</v>
      </c>
      <c r="CK206" s="341">
        <v>0</v>
      </c>
      <c r="CL206" s="341">
        <v>0</v>
      </c>
      <c r="CM206" s="341">
        <v>0</v>
      </c>
      <c r="CN206" s="341">
        <v>0</v>
      </c>
      <c r="CO206" s="341">
        <v>0</v>
      </c>
      <c r="CP206" s="341">
        <v>0</v>
      </c>
      <c r="CQ206" s="341">
        <v>0</v>
      </c>
      <c r="CR206" s="341">
        <v>0</v>
      </c>
      <c r="CS206" s="341">
        <v>0</v>
      </c>
      <c r="CT206" s="341">
        <v>0</v>
      </c>
      <c r="CU206" s="341">
        <v>0</v>
      </c>
      <c r="CV206" s="341">
        <v>0</v>
      </c>
      <c r="CW206" s="341">
        <v>0</v>
      </c>
      <c r="CX206" s="341"/>
      <c r="CY206" s="341"/>
    </row>
    <row r="207" spans="1:103" x14ac:dyDescent="0.2">
      <c r="A207" s="91"/>
      <c r="B207" s="91" t="s">
        <v>240</v>
      </c>
      <c r="C207" s="98"/>
      <c r="D207" s="341">
        <v>0</v>
      </c>
      <c r="E207" s="341">
        <v>0</v>
      </c>
      <c r="F207" s="341">
        <v>0</v>
      </c>
      <c r="G207" s="341">
        <v>0</v>
      </c>
      <c r="H207" s="341">
        <v>0</v>
      </c>
      <c r="I207" s="341">
        <v>0</v>
      </c>
      <c r="J207" s="341">
        <v>0</v>
      </c>
      <c r="K207" s="341">
        <v>0</v>
      </c>
      <c r="L207" s="341">
        <v>0</v>
      </c>
      <c r="M207" s="341">
        <v>0</v>
      </c>
      <c r="N207" s="341">
        <v>0</v>
      </c>
      <c r="O207" s="341">
        <v>0</v>
      </c>
      <c r="P207" s="341">
        <v>359690.3381347676</v>
      </c>
      <c r="Q207" s="341">
        <v>395325.47870157292</v>
      </c>
      <c r="R207" s="341">
        <v>-376581.43497972778</v>
      </c>
      <c r="S207" s="341">
        <v>-148230.48847548012</v>
      </c>
      <c r="T207" s="341">
        <v>302627.03282017994</v>
      </c>
      <c r="U207" s="341">
        <v>-77276.00928966052</v>
      </c>
      <c r="V207" s="341">
        <v>22365.334066990119</v>
      </c>
      <c r="W207" s="341">
        <v>405157.68494601123</v>
      </c>
      <c r="X207" s="341">
        <v>49627.461170990609</v>
      </c>
      <c r="Y207" s="341">
        <v>155446.01703417086</v>
      </c>
      <c r="Z207" s="341">
        <v>493494.70669189299</v>
      </c>
      <c r="AA207" s="341">
        <v>250043.96898213908</v>
      </c>
      <c r="AB207" s="341">
        <v>151265.18136281706</v>
      </c>
      <c r="AC207" s="341">
        <v>-49312.808362086558</v>
      </c>
      <c r="AD207" s="341">
        <v>343671.67628791963</v>
      </c>
      <c r="AE207" s="341">
        <v>158216.20757432291</v>
      </c>
      <c r="AF207" s="341">
        <v>369286.4809463743</v>
      </c>
      <c r="AG207" s="341">
        <v>104241.95660835321</v>
      </c>
      <c r="AH207" s="341">
        <v>-504256.1212357608</v>
      </c>
      <c r="AI207" s="341">
        <v>21948.031696357437</v>
      </c>
      <c r="AJ207" s="341">
        <v>-138359.63335461431</v>
      </c>
      <c r="AK207" s="341">
        <v>50217.584287972924</v>
      </c>
      <c r="AL207" s="341">
        <v>368034.63595004939</v>
      </c>
      <c r="AM207" s="341">
        <v>-320710.6183208953</v>
      </c>
      <c r="AN207" s="341">
        <v>313234.42486077413</v>
      </c>
      <c r="AO207" s="341">
        <v>-85711.03149089127</v>
      </c>
      <c r="AP207" s="341">
        <v>198866.80218048603</v>
      </c>
      <c r="AQ207" s="341">
        <v>140790.33934321901</v>
      </c>
      <c r="AR207" s="341">
        <v>52224.009971253028</v>
      </c>
      <c r="AS207" s="341">
        <v>-179653.09715659704</v>
      </c>
      <c r="AT207" s="341">
        <v>10622.336535207964</v>
      </c>
      <c r="AU207" s="341">
        <v>-633469.48117527086</v>
      </c>
      <c r="AV207" s="341">
        <v>-107109.71812775025</v>
      </c>
      <c r="AW207" s="341">
        <v>172462.67240819696</v>
      </c>
      <c r="AX207" s="341">
        <v>230983.69543081676</v>
      </c>
      <c r="AY207" s="341">
        <v>113191.85407248589</v>
      </c>
      <c r="AZ207" s="341">
        <v>149393.29999999999</v>
      </c>
      <c r="BA207" s="341">
        <v>-80373.820000000007</v>
      </c>
      <c r="BB207" s="341">
        <v>98805.119999999995</v>
      </c>
      <c r="BC207" s="341">
        <v>-109285.84</v>
      </c>
      <c r="BD207" s="341">
        <v>-44469.14</v>
      </c>
      <c r="BE207" s="341">
        <v>-168323.02</v>
      </c>
      <c r="BF207" s="341">
        <v>26838.35</v>
      </c>
      <c r="BG207" s="341">
        <v>-234764.35</v>
      </c>
      <c r="BH207" s="341">
        <v>-9799.43</v>
      </c>
      <c r="BI207" s="341">
        <v>54296.56</v>
      </c>
      <c r="BJ207" s="341">
        <v>260753.32</v>
      </c>
      <c r="BK207" s="341">
        <v>303750.70999999985</v>
      </c>
      <c r="BL207" s="341">
        <v>-368846.06</v>
      </c>
      <c r="BM207" s="341">
        <v>118478.72</v>
      </c>
      <c r="BN207" s="341">
        <v>58212.74</v>
      </c>
      <c r="BO207" s="341">
        <v>368941.62</v>
      </c>
      <c r="BP207" s="341">
        <v>-67913.14</v>
      </c>
      <c r="BQ207" s="341">
        <v>191753.7</v>
      </c>
      <c r="BR207" s="341">
        <v>-84402.06</v>
      </c>
      <c r="BS207" s="341">
        <v>520368.9</v>
      </c>
      <c r="BT207" s="341">
        <v>111782.56</v>
      </c>
      <c r="BU207" s="341">
        <v>-498511.55</v>
      </c>
      <c r="BV207" s="341">
        <v>-179358.07999999999</v>
      </c>
      <c r="BW207" s="341">
        <v>346125.88</v>
      </c>
      <c r="BX207" s="341">
        <v>-17244.38</v>
      </c>
      <c r="BY207" s="341">
        <v>291010.37</v>
      </c>
      <c r="BZ207" s="341">
        <v>22272.04</v>
      </c>
      <c r="CA207" s="341">
        <v>714851.27</v>
      </c>
      <c r="CB207" s="341">
        <v>183173.49</v>
      </c>
      <c r="CC207" s="341">
        <v>-155101.4</v>
      </c>
      <c r="CD207" s="341">
        <v>-15220.45</v>
      </c>
      <c r="CE207" s="341">
        <v>301621.23</v>
      </c>
      <c r="CF207" s="341">
        <v>48006.49</v>
      </c>
      <c r="CG207" s="341">
        <v>-581920.42000000004</v>
      </c>
      <c r="CH207" s="341">
        <v>222483.75</v>
      </c>
      <c r="CI207" s="341">
        <v>53206.38</v>
      </c>
      <c r="CJ207" s="92">
        <f>'Schedule 10&amp;31'!C46</f>
        <v>98269.440000000002</v>
      </c>
      <c r="CK207" s="92">
        <f>'Schedule 10&amp;31'!D46</f>
        <v>303804.27</v>
      </c>
      <c r="CL207" s="92">
        <f>'Schedule 10&amp;31'!E46</f>
        <v>-67994.210000000006</v>
      </c>
      <c r="CM207" s="92">
        <f>'Schedule 10&amp;31'!F46</f>
        <v>424984.79</v>
      </c>
      <c r="CN207" s="92">
        <f>'Schedule 10&amp;31'!G46</f>
        <v>149313.84</v>
      </c>
      <c r="CO207" s="92">
        <f>'Schedule 10&amp;31'!H46</f>
        <v>97580.52</v>
      </c>
      <c r="CP207" s="92">
        <f>'Schedule 10&amp;31'!I46</f>
        <v>157756.25</v>
      </c>
      <c r="CQ207" s="92">
        <f>'Schedule 10&amp;31'!J46</f>
        <v>223859.58</v>
      </c>
      <c r="CR207" s="92">
        <f>'Schedule 10&amp;31'!K46</f>
        <v>276010.84999999998</v>
      </c>
      <c r="CS207" s="92">
        <f>'Schedule 10&amp;31'!L46+'Schedule 10&amp;31'!M46</f>
        <v>-294305.34999999986</v>
      </c>
      <c r="CT207" s="92">
        <f>'Schedule 10&amp;31'!N46</f>
        <v>44463.65</v>
      </c>
      <c r="CU207" s="92">
        <f>'Schedule 10&amp;31'!P46+'Schedule 10&amp;31'!O46</f>
        <v>710114.3600000001</v>
      </c>
      <c r="CV207" s="92">
        <f>'Schedule 10&amp;31'!Q46</f>
        <v>1029050.65</v>
      </c>
      <c r="CW207" s="92">
        <f>'Schedule 10&amp;31'!R46</f>
        <v>363966.34</v>
      </c>
      <c r="CX207" s="92"/>
      <c r="CY207" s="92"/>
    </row>
    <row r="208" spans="1:103" x14ac:dyDescent="0.2">
      <c r="B208" s="337" t="s">
        <v>230</v>
      </c>
      <c r="D208" s="93">
        <f t="shared" ref="D208:AI208" si="223">SUM(D203:D207)</f>
        <v>0</v>
      </c>
      <c r="E208" s="93">
        <f t="shared" si="223"/>
        <v>0</v>
      </c>
      <c r="F208" s="93">
        <f t="shared" si="223"/>
        <v>0</v>
      </c>
      <c r="G208" s="93">
        <f t="shared" si="223"/>
        <v>0</v>
      </c>
      <c r="H208" s="93">
        <f t="shared" si="223"/>
        <v>0</v>
      </c>
      <c r="I208" s="93">
        <f t="shared" si="223"/>
        <v>0</v>
      </c>
      <c r="J208" s="93">
        <f t="shared" si="223"/>
        <v>0</v>
      </c>
      <c r="K208" s="93">
        <f t="shared" si="223"/>
        <v>0</v>
      </c>
      <c r="L208" s="93">
        <f t="shared" si="223"/>
        <v>0</v>
      </c>
      <c r="M208" s="93">
        <f t="shared" si="223"/>
        <v>0</v>
      </c>
      <c r="N208" s="93">
        <f t="shared" si="223"/>
        <v>0</v>
      </c>
      <c r="O208" s="93">
        <f t="shared" si="223"/>
        <v>0</v>
      </c>
      <c r="P208" s="93">
        <f t="shared" si="223"/>
        <v>238819.24893873429</v>
      </c>
      <c r="Q208" s="93">
        <f t="shared" si="223"/>
        <v>395325.47870157292</v>
      </c>
      <c r="R208" s="93">
        <f t="shared" si="223"/>
        <v>-376581.43497972778</v>
      </c>
      <c r="S208" s="93">
        <f t="shared" si="223"/>
        <v>-148230.48847548012</v>
      </c>
      <c r="T208" s="93">
        <f t="shared" si="223"/>
        <v>423498.12201621325</v>
      </c>
      <c r="U208" s="93">
        <f t="shared" si="223"/>
        <v>-77276.00928966052</v>
      </c>
      <c r="V208" s="93">
        <f t="shared" si="223"/>
        <v>22365.334066990119</v>
      </c>
      <c r="W208" s="93">
        <f t="shared" si="223"/>
        <v>405157.68494601123</v>
      </c>
      <c r="X208" s="93">
        <f t="shared" si="223"/>
        <v>49627.461170990609</v>
      </c>
      <c r="Y208" s="93">
        <f t="shared" si="223"/>
        <v>155446.01703417086</v>
      </c>
      <c r="Z208" s="93">
        <f t="shared" si="223"/>
        <v>493494.70669189299</v>
      </c>
      <c r="AA208" s="93">
        <f t="shared" si="223"/>
        <v>250043.96898213908</v>
      </c>
      <c r="AB208" s="93">
        <f t="shared" si="223"/>
        <v>151265.18136281706</v>
      </c>
      <c r="AC208" s="93">
        <f t="shared" si="223"/>
        <v>-49312.808362086558</v>
      </c>
      <c r="AD208" s="93">
        <f t="shared" si="223"/>
        <v>259835.06721364631</v>
      </c>
      <c r="AE208" s="93">
        <f t="shared" si="223"/>
        <v>150745.79497646415</v>
      </c>
      <c r="AF208" s="93">
        <f t="shared" si="223"/>
        <v>-126219.62904934096</v>
      </c>
      <c r="AG208" s="93">
        <f t="shared" si="223"/>
        <v>103522.23382709605</v>
      </c>
      <c r="AH208" s="93">
        <f t="shared" si="223"/>
        <v>-504609.23335353931</v>
      </c>
      <c r="AI208" s="93">
        <f t="shared" si="223"/>
        <v>21948.031696357437</v>
      </c>
      <c r="AJ208" s="93">
        <f t="shared" ref="AJ208:BO208" si="224">SUM(AJ203:AJ207)</f>
        <v>-138359.63335461431</v>
      </c>
      <c r="AK208" s="93">
        <f t="shared" si="224"/>
        <v>50217.584287972924</v>
      </c>
      <c r="AL208" s="93">
        <f t="shared" si="224"/>
        <v>368034.63595004939</v>
      </c>
      <c r="AM208" s="93">
        <f t="shared" si="224"/>
        <v>-320710.6183208953</v>
      </c>
      <c r="AN208" s="93">
        <f t="shared" si="224"/>
        <v>313234.42486077413</v>
      </c>
      <c r="AO208" s="93">
        <f t="shared" si="224"/>
        <v>-85711.03149089127</v>
      </c>
      <c r="AP208" s="93">
        <f t="shared" si="224"/>
        <v>198866.80218048603</v>
      </c>
      <c r="AQ208" s="93">
        <f t="shared" si="224"/>
        <v>140790.33934321901</v>
      </c>
      <c r="AR208" s="93">
        <f t="shared" si="224"/>
        <v>-1745822.6867065169</v>
      </c>
      <c r="AS208" s="93">
        <f t="shared" si="224"/>
        <v>-179653.09715659704</v>
      </c>
      <c r="AT208" s="93">
        <f t="shared" si="224"/>
        <v>10622.336535207964</v>
      </c>
      <c r="AU208" s="93">
        <f t="shared" si="224"/>
        <v>-633469.48117527086</v>
      </c>
      <c r="AV208" s="93">
        <f t="shared" si="224"/>
        <v>-107109.71812775025</v>
      </c>
      <c r="AW208" s="93">
        <f t="shared" si="224"/>
        <v>172462.67240819696</v>
      </c>
      <c r="AX208" s="93">
        <f t="shared" si="224"/>
        <v>230983.69543081676</v>
      </c>
      <c r="AY208" s="93">
        <f t="shared" si="224"/>
        <v>113191.85407248589</v>
      </c>
      <c r="AZ208" s="93">
        <f t="shared" si="224"/>
        <v>149393.29999999999</v>
      </c>
      <c r="BA208" s="93">
        <f t="shared" si="224"/>
        <v>-80373.820000000007</v>
      </c>
      <c r="BB208" s="93">
        <f t="shared" si="224"/>
        <v>98805.119999999995</v>
      </c>
      <c r="BC208" s="93">
        <f t="shared" si="224"/>
        <v>-109285.84</v>
      </c>
      <c r="BD208" s="93">
        <f t="shared" si="224"/>
        <v>-270901.95</v>
      </c>
      <c r="BE208" s="93">
        <f t="shared" si="224"/>
        <v>-168323.02</v>
      </c>
      <c r="BF208" s="93">
        <f t="shared" si="224"/>
        <v>26838.35</v>
      </c>
      <c r="BG208" s="93">
        <f t="shared" si="224"/>
        <v>-234764.35</v>
      </c>
      <c r="BH208" s="93">
        <f t="shared" si="224"/>
        <v>-9799.43</v>
      </c>
      <c r="BI208" s="93">
        <f t="shared" si="224"/>
        <v>54296.56</v>
      </c>
      <c r="BJ208" s="93">
        <f t="shared" si="224"/>
        <v>260753.32</v>
      </c>
      <c r="BK208" s="93">
        <f t="shared" si="224"/>
        <v>303750.70999999985</v>
      </c>
      <c r="BL208" s="93">
        <f t="shared" si="224"/>
        <v>-368846.06</v>
      </c>
      <c r="BM208" s="93">
        <f t="shared" si="224"/>
        <v>118478.72</v>
      </c>
      <c r="BN208" s="93">
        <f t="shared" si="224"/>
        <v>58212.74</v>
      </c>
      <c r="BO208" s="93">
        <f t="shared" si="224"/>
        <v>368941.62</v>
      </c>
      <c r="BP208" s="93">
        <f t="shared" ref="BP208:CU208" si="225">SUM(BP203:BP207)</f>
        <v>-314734.93999999994</v>
      </c>
      <c r="BQ208" s="93">
        <f t="shared" si="225"/>
        <v>191753.7</v>
      </c>
      <c r="BR208" s="93">
        <f t="shared" si="225"/>
        <v>-84402.06</v>
      </c>
      <c r="BS208" s="93">
        <f t="shared" si="225"/>
        <v>520368.9</v>
      </c>
      <c r="BT208" s="93">
        <f t="shared" si="225"/>
        <v>111782.56</v>
      </c>
      <c r="BU208" s="93">
        <f t="shared" si="225"/>
        <v>-498511.55</v>
      </c>
      <c r="BV208" s="93">
        <f t="shared" si="225"/>
        <v>-179358.07999999999</v>
      </c>
      <c r="BW208" s="93">
        <f t="shared" si="225"/>
        <v>346125.88</v>
      </c>
      <c r="BX208" s="93">
        <f t="shared" si="225"/>
        <v>-17244.38</v>
      </c>
      <c r="BY208" s="93">
        <f t="shared" si="225"/>
        <v>291010.37</v>
      </c>
      <c r="BZ208" s="93">
        <f t="shared" si="225"/>
        <v>22272.04</v>
      </c>
      <c r="CA208" s="93">
        <f t="shared" si="225"/>
        <v>714851.27</v>
      </c>
      <c r="CB208" s="93">
        <f t="shared" si="225"/>
        <v>-333459.69685193402</v>
      </c>
      <c r="CC208" s="93">
        <f t="shared" si="225"/>
        <v>-155101.4</v>
      </c>
      <c r="CD208" s="93">
        <f t="shared" si="225"/>
        <v>-15220.45</v>
      </c>
      <c r="CE208" s="93">
        <f t="shared" si="225"/>
        <v>301621.23</v>
      </c>
      <c r="CF208" s="93">
        <f t="shared" si="225"/>
        <v>48006.49</v>
      </c>
      <c r="CG208" s="93">
        <f t="shared" si="225"/>
        <v>-581920.42000000004</v>
      </c>
      <c r="CH208" s="93">
        <f t="shared" si="225"/>
        <v>222483.75</v>
      </c>
      <c r="CI208" s="93">
        <f t="shared" si="225"/>
        <v>53206.38</v>
      </c>
      <c r="CJ208" s="93">
        <f t="shared" si="225"/>
        <v>98269.440000000002</v>
      </c>
      <c r="CK208" s="93">
        <f t="shared" si="225"/>
        <v>303804.27</v>
      </c>
      <c r="CL208" s="93">
        <f t="shared" si="225"/>
        <v>-67994.210000000006</v>
      </c>
      <c r="CM208" s="93">
        <f t="shared" si="225"/>
        <v>424984.79</v>
      </c>
      <c r="CN208" s="93">
        <f t="shared" si="225"/>
        <v>-917824.52999999991</v>
      </c>
      <c r="CO208" s="93">
        <f t="shared" si="225"/>
        <v>97580.52</v>
      </c>
      <c r="CP208" s="93">
        <f t="shared" si="225"/>
        <v>157756.25</v>
      </c>
      <c r="CQ208" s="93">
        <f t="shared" si="225"/>
        <v>223859.58</v>
      </c>
      <c r="CR208" s="93">
        <f t="shared" si="225"/>
        <v>276010.84999999998</v>
      </c>
      <c r="CS208" s="93">
        <f t="shared" si="225"/>
        <v>-294305.34999999986</v>
      </c>
      <c r="CT208" s="93">
        <f t="shared" si="225"/>
        <v>44463.65</v>
      </c>
      <c r="CU208" s="93">
        <f t="shared" si="225"/>
        <v>710114.3600000001</v>
      </c>
      <c r="CV208" s="93">
        <f t="shared" ref="CV208:CY208" si="226">SUM(CV203:CV207)</f>
        <v>1029050.65</v>
      </c>
      <c r="CW208" s="93">
        <f t="shared" si="226"/>
        <v>363966.34</v>
      </c>
      <c r="CX208" s="93">
        <f t="shared" si="226"/>
        <v>0</v>
      </c>
      <c r="CY208" s="93">
        <f t="shared" si="226"/>
        <v>0</v>
      </c>
    </row>
    <row r="209" spans="1:104" x14ac:dyDescent="0.2">
      <c r="B209" s="337" t="s">
        <v>231</v>
      </c>
      <c r="D209" s="339">
        <f t="shared" ref="D209:AI209" si="227">D202+D208</f>
        <v>0</v>
      </c>
      <c r="E209" s="339">
        <f t="shared" si="227"/>
        <v>0</v>
      </c>
      <c r="F209" s="339">
        <f t="shared" si="227"/>
        <v>0</v>
      </c>
      <c r="G209" s="339">
        <f t="shared" si="227"/>
        <v>0</v>
      </c>
      <c r="H209" s="339">
        <f t="shared" si="227"/>
        <v>0</v>
      </c>
      <c r="I209" s="339">
        <f t="shared" si="227"/>
        <v>0</v>
      </c>
      <c r="J209" s="339">
        <f t="shared" si="227"/>
        <v>0</v>
      </c>
      <c r="K209" s="339">
        <f t="shared" si="227"/>
        <v>0</v>
      </c>
      <c r="L209" s="339">
        <f t="shared" si="227"/>
        <v>0</v>
      </c>
      <c r="M209" s="339">
        <f t="shared" si="227"/>
        <v>0</v>
      </c>
      <c r="N209" s="339">
        <f t="shared" si="227"/>
        <v>0</v>
      </c>
      <c r="O209" s="339">
        <f t="shared" si="227"/>
        <v>0</v>
      </c>
      <c r="P209" s="339">
        <f t="shared" si="227"/>
        <v>238819.24893873429</v>
      </c>
      <c r="Q209" s="339">
        <f t="shared" si="227"/>
        <v>634144.72764030728</v>
      </c>
      <c r="R209" s="339">
        <f t="shared" si="227"/>
        <v>257563.29266057949</v>
      </c>
      <c r="S209" s="339">
        <f t="shared" si="227"/>
        <v>109332.80418509938</v>
      </c>
      <c r="T209" s="339">
        <f t="shared" si="227"/>
        <v>532830.92620131257</v>
      </c>
      <c r="U209" s="339">
        <f t="shared" si="227"/>
        <v>455554.91691165208</v>
      </c>
      <c r="V209" s="339">
        <f t="shared" si="227"/>
        <v>477920.2509786422</v>
      </c>
      <c r="W209" s="339">
        <f t="shared" si="227"/>
        <v>883077.93592465343</v>
      </c>
      <c r="X209" s="339">
        <f t="shared" si="227"/>
        <v>932705.39709564403</v>
      </c>
      <c r="Y209" s="339">
        <f t="shared" si="227"/>
        <v>1088151.4141298148</v>
      </c>
      <c r="Z209" s="339">
        <f t="shared" si="227"/>
        <v>1581646.1208217079</v>
      </c>
      <c r="AA209" s="339">
        <f t="shared" si="227"/>
        <v>1831690.089803847</v>
      </c>
      <c r="AB209" s="339">
        <f t="shared" si="227"/>
        <v>1982955.2711666641</v>
      </c>
      <c r="AC209" s="339">
        <f t="shared" si="227"/>
        <v>1933642.4628045775</v>
      </c>
      <c r="AD209" s="339">
        <f t="shared" si="227"/>
        <v>2193477.5300182239</v>
      </c>
      <c r="AE209" s="339">
        <f t="shared" si="227"/>
        <v>2344223.3249946879</v>
      </c>
      <c r="AF209" s="339">
        <f t="shared" si="227"/>
        <v>2218003.6959453467</v>
      </c>
      <c r="AG209" s="339">
        <f t="shared" si="227"/>
        <v>2321525.9297724427</v>
      </c>
      <c r="AH209" s="339">
        <f t="shared" si="227"/>
        <v>1816916.6964189033</v>
      </c>
      <c r="AI209" s="339">
        <f t="shared" si="227"/>
        <v>1838864.7281152608</v>
      </c>
      <c r="AJ209" s="339">
        <f t="shared" ref="AJ209:BO209" si="228">AJ202+AJ208</f>
        <v>1700505.0947606466</v>
      </c>
      <c r="AK209" s="339">
        <f t="shared" si="228"/>
        <v>1750722.6790486195</v>
      </c>
      <c r="AL209" s="339">
        <f t="shared" si="228"/>
        <v>2118757.3149986686</v>
      </c>
      <c r="AM209" s="339">
        <f t="shared" si="228"/>
        <v>1798046.6966777733</v>
      </c>
      <c r="AN209" s="339">
        <f t="shared" si="228"/>
        <v>2111281.1215385473</v>
      </c>
      <c r="AO209" s="339">
        <f t="shared" si="228"/>
        <v>2025570.0900476561</v>
      </c>
      <c r="AP209" s="339">
        <f t="shared" si="228"/>
        <v>2224436.8922281424</v>
      </c>
      <c r="AQ209" s="339">
        <f t="shared" si="228"/>
        <v>2365227.2315713614</v>
      </c>
      <c r="AR209" s="339">
        <f t="shared" si="228"/>
        <v>619404.54486484453</v>
      </c>
      <c r="AS209" s="339">
        <f t="shared" si="228"/>
        <v>439751.44770824746</v>
      </c>
      <c r="AT209" s="339">
        <f t="shared" si="228"/>
        <v>450373.78424345545</v>
      </c>
      <c r="AU209" s="339">
        <f t="shared" si="228"/>
        <v>-183095.69693181542</v>
      </c>
      <c r="AV209" s="339">
        <f t="shared" si="228"/>
        <v>-290205.41505956568</v>
      </c>
      <c r="AW209" s="339">
        <f t="shared" si="228"/>
        <v>-117742.74265136872</v>
      </c>
      <c r="AX209" s="339">
        <f t="shared" si="228"/>
        <v>113240.95277944804</v>
      </c>
      <c r="AY209" s="339">
        <f t="shared" si="228"/>
        <v>226432.80685193394</v>
      </c>
      <c r="AZ209" s="339">
        <f t="shared" si="228"/>
        <v>375826.10685193393</v>
      </c>
      <c r="BA209" s="339">
        <f t="shared" si="228"/>
        <v>295452.28685193392</v>
      </c>
      <c r="BB209" s="339">
        <f t="shared" si="228"/>
        <v>394257.40685193392</v>
      </c>
      <c r="BC209" s="339">
        <f t="shared" si="228"/>
        <v>284971.56685193395</v>
      </c>
      <c r="BD209" s="339">
        <f t="shared" si="228"/>
        <v>14069.616851933941</v>
      </c>
      <c r="BE209" s="339">
        <f t="shared" si="228"/>
        <v>-154253.40314806605</v>
      </c>
      <c r="BF209" s="339">
        <f t="shared" si="228"/>
        <v>-127415.05314806604</v>
      </c>
      <c r="BG209" s="339">
        <f t="shared" si="228"/>
        <v>-362179.40314806602</v>
      </c>
      <c r="BH209" s="339">
        <f t="shared" si="228"/>
        <v>-371978.83314806601</v>
      </c>
      <c r="BI209" s="339">
        <f t="shared" si="228"/>
        <v>-317682.27314806601</v>
      </c>
      <c r="BJ209" s="339">
        <f t="shared" si="228"/>
        <v>-56928.953148066008</v>
      </c>
      <c r="BK209" s="339">
        <f t="shared" si="228"/>
        <v>246821.75685193384</v>
      </c>
      <c r="BL209" s="339">
        <f t="shared" si="228"/>
        <v>-122024.30314806616</v>
      </c>
      <c r="BM209" s="339">
        <f t="shared" si="228"/>
        <v>-3545.5831480661582</v>
      </c>
      <c r="BN209" s="339">
        <f t="shared" si="228"/>
        <v>54667.15685193384</v>
      </c>
      <c r="BO209" s="339">
        <f t="shared" si="228"/>
        <v>423608.77685193386</v>
      </c>
      <c r="BP209" s="339">
        <f t="shared" ref="BP209:CU209" si="229">BP202+BP208</f>
        <v>108873.83685193391</v>
      </c>
      <c r="BQ209" s="339">
        <f t="shared" si="229"/>
        <v>300627.53685193392</v>
      </c>
      <c r="BR209" s="339">
        <f t="shared" si="229"/>
        <v>216225.47685193393</v>
      </c>
      <c r="BS209" s="339">
        <f t="shared" si="229"/>
        <v>736594.37685193401</v>
      </c>
      <c r="BT209" s="339">
        <f t="shared" si="229"/>
        <v>848376.93685193406</v>
      </c>
      <c r="BU209" s="339">
        <f t="shared" si="229"/>
        <v>349865.38685193408</v>
      </c>
      <c r="BV209" s="339">
        <f t="shared" si="229"/>
        <v>170507.30685193409</v>
      </c>
      <c r="BW209" s="339">
        <f t="shared" si="229"/>
        <v>516633.18685193406</v>
      </c>
      <c r="BX209" s="339">
        <f t="shared" si="229"/>
        <v>499388.80685193406</v>
      </c>
      <c r="BY209" s="339">
        <f t="shared" si="229"/>
        <v>790399.17685193405</v>
      </c>
      <c r="BZ209" s="339">
        <f t="shared" si="229"/>
        <v>812671.21685193409</v>
      </c>
      <c r="CA209" s="339">
        <f t="shared" si="229"/>
        <v>1527522.4868519341</v>
      </c>
      <c r="CB209" s="339">
        <f t="shared" si="229"/>
        <v>1194062.79</v>
      </c>
      <c r="CC209" s="339">
        <f t="shared" si="229"/>
        <v>1038961.39</v>
      </c>
      <c r="CD209" s="339">
        <f t="shared" si="229"/>
        <v>1023740.9400000001</v>
      </c>
      <c r="CE209" s="339">
        <f t="shared" si="229"/>
        <v>1325362.17</v>
      </c>
      <c r="CF209" s="339">
        <f t="shared" si="229"/>
        <v>1373368.66</v>
      </c>
      <c r="CG209" s="339">
        <f t="shared" si="229"/>
        <v>791448.23999999987</v>
      </c>
      <c r="CH209" s="339">
        <f t="shared" si="229"/>
        <v>1013931.9899999999</v>
      </c>
      <c r="CI209" s="339">
        <f t="shared" si="229"/>
        <v>1067138.3699999999</v>
      </c>
      <c r="CJ209" s="339">
        <f t="shared" si="229"/>
        <v>1165407.8099999998</v>
      </c>
      <c r="CK209" s="339">
        <f t="shared" si="229"/>
        <v>1469212.0799999998</v>
      </c>
      <c r="CL209" s="339">
        <f t="shared" si="229"/>
        <v>1401217.8699999999</v>
      </c>
      <c r="CM209" s="339">
        <f t="shared" si="229"/>
        <v>1826202.66</v>
      </c>
      <c r="CN209" s="339">
        <f t="shared" si="229"/>
        <v>908378.13</v>
      </c>
      <c r="CO209" s="339">
        <f t="shared" si="229"/>
        <v>1005958.65</v>
      </c>
      <c r="CP209" s="339">
        <f t="shared" si="229"/>
        <v>1163714.8999999999</v>
      </c>
      <c r="CQ209" s="339">
        <f t="shared" si="229"/>
        <v>1387574.48</v>
      </c>
      <c r="CR209" s="339">
        <f t="shared" si="229"/>
        <v>1663585.33</v>
      </c>
      <c r="CS209" s="339">
        <f t="shared" si="229"/>
        <v>1369279.9800000002</v>
      </c>
      <c r="CT209" s="339">
        <f t="shared" si="229"/>
        <v>1413743.6300000001</v>
      </c>
      <c r="CU209" s="339">
        <f t="shared" si="229"/>
        <v>2123857.9900000002</v>
      </c>
      <c r="CV209" s="339">
        <f t="shared" ref="CV209:CY209" si="230">CV202+CV208</f>
        <v>3152908.64</v>
      </c>
      <c r="CW209" s="339">
        <f t="shared" si="230"/>
        <v>3516874.98</v>
      </c>
      <c r="CX209" s="339">
        <f t="shared" si="230"/>
        <v>3516874.98</v>
      </c>
      <c r="CY209" s="339">
        <f t="shared" si="230"/>
        <v>3516874.98</v>
      </c>
    </row>
    <row r="210" spans="1:104" x14ac:dyDescent="0.2"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  <c r="BV210" s="95"/>
      <c r="BW210" s="95"/>
      <c r="BX210" s="95"/>
      <c r="BY210" s="95"/>
      <c r="BZ210" s="95"/>
      <c r="CA210" s="95"/>
      <c r="CB210" s="95"/>
      <c r="CC210" s="95"/>
      <c r="CD210" s="95"/>
      <c r="CE210" s="95"/>
      <c r="CF210" s="339"/>
      <c r="CG210" s="339"/>
      <c r="CH210" s="339"/>
      <c r="CI210" s="339"/>
      <c r="CJ210" s="339"/>
      <c r="CK210" s="339"/>
      <c r="CL210" s="339"/>
      <c r="CM210" s="339"/>
      <c r="CN210" s="339"/>
      <c r="CO210" s="339"/>
      <c r="CP210" s="339"/>
      <c r="CQ210" s="339"/>
      <c r="CR210" s="339"/>
      <c r="CS210" s="339"/>
      <c r="CT210" s="339"/>
      <c r="CU210" s="339"/>
      <c r="CV210" s="339"/>
      <c r="CW210" s="339"/>
      <c r="CX210" s="339"/>
      <c r="CY210" s="339"/>
    </row>
    <row r="211" spans="1:104" x14ac:dyDescent="0.2">
      <c r="A211" s="340" t="s">
        <v>246</v>
      </c>
      <c r="C211" s="95">
        <v>18237161</v>
      </c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  <c r="BZ211" s="91"/>
      <c r="CA211" s="91"/>
      <c r="CB211" s="91"/>
      <c r="CC211" s="91"/>
      <c r="CD211" s="91"/>
      <c r="CE211" s="91"/>
      <c r="CX211" s="338"/>
      <c r="CY211" s="338"/>
    </row>
    <row r="212" spans="1:104" x14ac:dyDescent="0.2">
      <c r="B212" s="337" t="s">
        <v>227</v>
      </c>
      <c r="C212" s="95"/>
      <c r="D212" s="339">
        <v>0</v>
      </c>
      <c r="E212" s="339">
        <f t="shared" ref="E212:AJ212" si="231">D217</f>
        <v>0</v>
      </c>
      <c r="F212" s="339">
        <f t="shared" si="231"/>
        <v>0</v>
      </c>
      <c r="G212" s="339">
        <f t="shared" si="231"/>
        <v>0</v>
      </c>
      <c r="H212" s="339">
        <f t="shared" si="231"/>
        <v>0</v>
      </c>
      <c r="I212" s="339">
        <f t="shared" si="231"/>
        <v>0</v>
      </c>
      <c r="J212" s="339">
        <f t="shared" si="231"/>
        <v>0</v>
      </c>
      <c r="K212" s="339">
        <f t="shared" si="231"/>
        <v>0</v>
      </c>
      <c r="L212" s="339">
        <f t="shared" si="231"/>
        <v>0</v>
      </c>
      <c r="M212" s="339">
        <f t="shared" si="231"/>
        <v>0</v>
      </c>
      <c r="N212" s="339">
        <f t="shared" si="231"/>
        <v>0</v>
      </c>
      <c r="O212" s="339">
        <f t="shared" si="231"/>
        <v>0</v>
      </c>
      <c r="P212" s="339">
        <f t="shared" si="231"/>
        <v>0</v>
      </c>
      <c r="Q212" s="339">
        <f t="shared" si="231"/>
        <v>0</v>
      </c>
      <c r="R212" s="339">
        <f t="shared" si="231"/>
        <v>0</v>
      </c>
      <c r="S212" s="339">
        <f t="shared" si="231"/>
        <v>0</v>
      </c>
      <c r="T212" s="339">
        <f t="shared" si="231"/>
        <v>0</v>
      </c>
      <c r="U212" s="339">
        <f t="shared" si="231"/>
        <v>0</v>
      </c>
      <c r="V212" s="339">
        <f t="shared" si="231"/>
        <v>0</v>
      </c>
      <c r="W212" s="339">
        <f t="shared" si="231"/>
        <v>0</v>
      </c>
      <c r="X212" s="339">
        <f t="shared" si="231"/>
        <v>0</v>
      </c>
      <c r="Y212" s="339">
        <f t="shared" si="231"/>
        <v>0</v>
      </c>
      <c r="Z212" s="339">
        <f t="shared" si="231"/>
        <v>0</v>
      </c>
      <c r="AA212" s="339">
        <f t="shared" si="231"/>
        <v>0</v>
      </c>
      <c r="AB212" s="339">
        <f t="shared" si="231"/>
        <v>0</v>
      </c>
      <c r="AC212" s="339">
        <f t="shared" si="231"/>
        <v>0</v>
      </c>
      <c r="AD212" s="339">
        <f t="shared" si="231"/>
        <v>0</v>
      </c>
      <c r="AE212" s="339">
        <f t="shared" si="231"/>
        <v>0</v>
      </c>
      <c r="AF212" s="339">
        <f t="shared" si="231"/>
        <v>0</v>
      </c>
      <c r="AG212" s="339">
        <f t="shared" si="231"/>
        <v>0</v>
      </c>
      <c r="AH212" s="339">
        <f t="shared" si="231"/>
        <v>0</v>
      </c>
      <c r="AI212" s="339">
        <f t="shared" si="231"/>
        <v>0</v>
      </c>
      <c r="AJ212" s="339">
        <f t="shared" si="231"/>
        <v>0</v>
      </c>
      <c r="AK212" s="339">
        <f t="shared" ref="AK212:BP212" si="232">AJ217</f>
        <v>0</v>
      </c>
      <c r="AL212" s="339">
        <f t="shared" si="232"/>
        <v>0</v>
      </c>
      <c r="AM212" s="339">
        <f t="shared" si="232"/>
        <v>0</v>
      </c>
      <c r="AN212" s="339">
        <f t="shared" si="232"/>
        <v>0</v>
      </c>
      <c r="AO212" s="339">
        <f t="shared" si="232"/>
        <v>0</v>
      </c>
      <c r="AP212" s="339">
        <f t="shared" si="232"/>
        <v>0</v>
      </c>
      <c r="AQ212" s="339">
        <f t="shared" si="232"/>
        <v>0</v>
      </c>
      <c r="AR212" s="339">
        <f t="shared" si="232"/>
        <v>0</v>
      </c>
      <c r="AS212" s="339">
        <f t="shared" si="232"/>
        <v>0</v>
      </c>
      <c r="AT212" s="339">
        <f t="shared" si="232"/>
        <v>0</v>
      </c>
      <c r="AU212" s="339">
        <f t="shared" si="232"/>
        <v>0</v>
      </c>
      <c r="AV212" s="339">
        <f t="shared" si="232"/>
        <v>0</v>
      </c>
      <c r="AW212" s="339">
        <f t="shared" si="232"/>
        <v>0</v>
      </c>
      <c r="AX212" s="339">
        <f t="shared" si="232"/>
        <v>0</v>
      </c>
      <c r="AY212" s="339">
        <f t="shared" si="232"/>
        <v>0</v>
      </c>
      <c r="AZ212" s="339">
        <f t="shared" si="232"/>
        <v>0</v>
      </c>
      <c r="BA212" s="339">
        <f t="shared" si="232"/>
        <v>0</v>
      </c>
      <c r="BB212" s="339">
        <f t="shared" si="232"/>
        <v>0</v>
      </c>
      <c r="BC212" s="339">
        <f t="shared" si="232"/>
        <v>0</v>
      </c>
      <c r="BD212" s="339">
        <f t="shared" si="232"/>
        <v>0</v>
      </c>
      <c r="BE212" s="339">
        <f t="shared" si="232"/>
        <v>0</v>
      </c>
      <c r="BF212" s="339">
        <f t="shared" si="232"/>
        <v>0</v>
      </c>
      <c r="BG212" s="339">
        <f t="shared" si="232"/>
        <v>0</v>
      </c>
      <c r="BH212" s="339">
        <f t="shared" si="232"/>
        <v>0</v>
      </c>
      <c r="BI212" s="339">
        <f t="shared" si="232"/>
        <v>0</v>
      </c>
      <c r="BJ212" s="339">
        <f t="shared" si="232"/>
        <v>0</v>
      </c>
      <c r="BK212" s="339">
        <f t="shared" si="232"/>
        <v>0</v>
      </c>
      <c r="BL212" s="339">
        <f t="shared" si="232"/>
        <v>0</v>
      </c>
      <c r="BM212" s="339">
        <f t="shared" si="232"/>
        <v>1010556.0386670001</v>
      </c>
      <c r="BN212" s="339">
        <f t="shared" si="232"/>
        <v>1010556.0386670001</v>
      </c>
      <c r="BO212" s="339">
        <f t="shared" si="232"/>
        <v>1010556.0386670001</v>
      </c>
      <c r="BP212" s="339">
        <f t="shared" si="232"/>
        <v>1010556.0386670001</v>
      </c>
      <c r="BQ212" s="339">
        <f t="shared" ref="BQ212:CY212" si="233">BP217</f>
        <v>0</v>
      </c>
      <c r="BR212" s="339">
        <f t="shared" si="233"/>
        <v>0</v>
      </c>
      <c r="BS212" s="339">
        <f t="shared" si="233"/>
        <v>0</v>
      </c>
      <c r="BT212" s="339">
        <f t="shared" si="233"/>
        <v>0</v>
      </c>
      <c r="BU212" s="339">
        <f t="shared" si="233"/>
        <v>0</v>
      </c>
      <c r="BV212" s="339">
        <f t="shared" si="233"/>
        <v>0</v>
      </c>
      <c r="BW212" s="339">
        <f t="shared" si="233"/>
        <v>0</v>
      </c>
      <c r="BX212" s="339">
        <f t="shared" si="233"/>
        <v>0</v>
      </c>
      <c r="BY212" s="339">
        <f t="shared" si="233"/>
        <v>0</v>
      </c>
      <c r="BZ212" s="339">
        <f t="shared" si="233"/>
        <v>0</v>
      </c>
      <c r="CA212" s="339">
        <f t="shared" si="233"/>
        <v>0</v>
      </c>
      <c r="CB212" s="339">
        <f t="shared" si="233"/>
        <v>0</v>
      </c>
      <c r="CC212" s="339">
        <f t="shared" si="233"/>
        <v>0</v>
      </c>
      <c r="CD212" s="339">
        <f t="shared" si="233"/>
        <v>0</v>
      </c>
      <c r="CE212" s="339">
        <f t="shared" si="233"/>
        <v>0</v>
      </c>
      <c r="CF212" s="339">
        <f t="shared" si="233"/>
        <v>0</v>
      </c>
      <c r="CG212" s="339">
        <f t="shared" si="233"/>
        <v>0</v>
      </c>
      <c r="CH212" s="339">
        <f t="shared" si="233"/>
        <v>0</v>
      </c>
      <c r="CI212" s="339">
        <f t="shared" si="233"/>
        <v>0</v>
      </c>
      <c r="CJ212" s="339">
        <f t="shared" si="233"/>
        <v>0</v>
      </c>
      <c r="CK212" s="339">
        <f t="shared" si="233"/>
        <v>0</v>
      </c>
      <c r="CL212" s="339">
        <f t="shared" si="233"/>
        <v>0</v>
      </c>
      <c r="CM212" s="339">
        <f t="shared" si="233"/>
        <v>0</v>
      </c>
      <c r="CN212" s="339">
        <f t="shared" si="233"/>
        <v>0</v>
      </c>
      <c r="CO212" s="339">
        <f t="shared" si="233"/>
        <v>0</v>
      </c>
      <c r="CP212" s="339">
        <f t="shared" si="233"/>
        <v>0</v>
      </c>
      <c r="CQ212" s="339">
        <f t="shared" si="233"/>
        <v>0</v>
      </c>
      <c r="CR212" s="339">
        <f t="shared" si="233"/>
        <v>0</v>
      </c>
      <c r="CS212" s="339">
        <f t="shared" si="233"/>
        <v>0</v>
      </c>
      <c r="CT212" s="339">
        <f t="shared" si="233"/>
        <v>0</v>
      </c>
      <c r="CU212" s="339">
        <f t="shared" si="233"/>
        <v>0</v>
      </c>
      <c r="CV212" s="339">
        <f t="shared" si="233"/>
        <v>0</v>
      </c>
      <c r="CW212" s="339">
        <f t="shared" si="233"/>
        <v>0</v>
      </c>
      <c r="CX212" s="339">
        <f t="shared" si="233"/>
        <v>0</v>
      </c>
      <c r="CY212" s="339">
        <f t="shared" si="233"/>
        <v>0</v>
      </c>
    </row>
    <row r="213" spans="1:104" x14ac:dyDescent="0.2">
      <c r="A213" s="96"/>
      <c r="B213" s="91" t="s">
        <v>228</v>
      </c>
      <c r="C213" s="91"/>
      <c r="D213" s="341">
        <v>0</v>
      </c>
      <c r="E213" s="341">
        <v>0</v>
      </c>
      <c r="F213" s="341">
        <v>0</v>
      </c>
      <c r="G213" s="341">
        <v>0</v>
      </c>
      <c r="H213" s="341">
        <v>0</v>
      </c>
      <c r="I213" s="341">
        <v>0</v>
      </c>
      <c r="J213" s="341">
        <v>0</v>
      </c>
      <c r="K213" s="341">
        <v>0</v>
      </c>
      <c r="L213" s="341">
        <v>0</v>
      </c>
      <c r="M213" s="341">
        <v>0</v>
      </c>
      <c r="N213" s="341">
        <v>0</v>
      </c>
      <c r="O213" s="341">
        <v>0</v>
      </c>
      <c r="P213" s="341">
        <v>0</v>
      </c>
      <c r="Q213" s="341">
        <v>0</v>
      </c>
      <c r="R213" s="341">
        <v>0</v>
      </c>
      <c r="S213" s="341">
        <v>0</v>
      </c>
      <c r="T213" s="341">
        <v>0</v>
      </c>
      <c r="U213" s="341">
        <v>0</v>
      </c>
      <c r="V213" s="341">
        <v>0</v>
      </c>
      <c r="W213" s="341">
        <v>0</v>
      </c>
      <c r="X213" s="341">
        <v>0</v>
      </c>
      <c r="Y213" s="341">
        <v>0</v>
      </c>
      <c r="Z213" s="341">
        <v>0</v>
      </c>
      <c r="AA213" s="341">
        <v>0</v>
      </c>
      <c r="AB213" s="341">
        <v>0</v>
      </c>
      <c r="AC213" s="341">
        <v>0</v>
      </c>
      <c r="AD213" s="341">
        <v>0</v>
      </c>
      <c r="AE213" s="341">
        <v>0</v>
      </c>
      <c r="AF213" s="341">
        <v>0</v>
      </c>
      <c r="AG213" s="341">
        <v>0</v>
      </c>
      <c r="AH213" s="341">
        <v>0</v>
      </c>
      <c r="AI213" s="341">
        <v>0</v>
      </c>
      <c r="AJ213" s="341">
        <v>0</v>
      </c>
      <c r="AK213" s="341">
        <v>0</v>
      </c>
      <c r="AL213" s="341">
        <v>0</v>
      </c>
      <c r="AM213" s="341">
        <v>0</v>
      </c>
      <c r="AN213" s="341">
        <v>0</v>
      </c>
      <c r="AO213" s="341">
        <v>0</v>
      </c>
      <c r="AP213" s="341">
        <v>0</v>
      </c>
      <c r="AQ213" s="341">
        <v>0</v>
      </c>
      <c r="AR213" s="341">
        <v>0</v>
      </c>
      <c r="AS213" s="341">
        <v>0</v>
      </c>
      <c r="AT213" s="341">
        <v>0</v>
      </c>
      <c r="AU213" s="341">
        <v>0</v>
      </c>
      <c r="AV213" s="341">
        <v>0</v>
      </c>
      <c r="AW213" s="341">
        <v>0</v>
      </c>
      <c r="AX213" s="341">
        <v>0</v>
      </c>
      <c r="AY213" s="341">
        <v>0</v>
      </c>
      <c r="AZ213" s="341">
        <v>0</v>
      </c>
      <c r="BA213" s="341">
        <v>0</v>
      </c>
      <c r="BB213" s="341">
        <v>0</v>
      </c>
      <c r="BC213" s="341">
        <v>0</v>
      </c>
      <c r="BD213" s="341">
        <v>0</v>
      </c>
      <c r="BE213" s="341">
        <v>0</v>
      </c>
      <c r="BF213" s="341">
        <v>0</v>
      </c>
      <c r="BG213" s="341">
        <v>0</v>
      </c>
      <c r="BH213" s="341">
        <v>0</v>
      </c>
      <c r="BI213" s="341">
        <v>0</v>
      </c>
      <c r="BJ213" s="341">
        <v>0</v>
      </c>
      <c r="BK213" s="341">
        <v>0</v>
      </c>
      <c r="BL213" s="341">
        <v>0</v>
      </c>
      <c r="BM213" s="341">
        <v>0</v>
      </c>
      <c r="BN213" s="341">
        <v>0</v>
      </c>
      <c r="BO213" s="341">
        <v>0</v>
      </c>
      <c r="BP213" s="341">
        <v>-1010556.0386670001</v>
      </c>
      <c r="BQ213" s="341">
        <v>0</v>
      </c>
      <c r="BR213" s="341">
        <v>0</v>
      </c>
      <c r="BS213" s="341">
        <v>0</v>
      </c>
      <c r="BT213" s="341">
        <v>0</v>
      </c>
      <c r="BU213" s="341">
        <v>0</v>
      </c>
      <c r="BV213" s="341">
        <v>0</v>
      </c>
      <c r="BW213" s="341">
        <v>0</v>
      </c>
      <c r="BX213" s="341">
        <v>0</v>
      </c>
      <c r="BY213" s="341">
        <v>0</v>
      </c>
      <c r="BZ213" s="341">
        <v>0</v>
      </c>
      <c r="CA213" s="341">
        <v>0</v>
      </c>
      <c r="CB213" s="341">
        <v>0</v>
      </c>
      <c r="CC213" s="341">
        <v>0</v>
      </c>
      <c r="CD213" s="341">
        <v>0</v>
      </c>
      <c r="CE213" s="341">
        <v>0</v>
      </c>
      <c r="CF213" s="341">
        <v>0</v>
      </c>
      <c r="CG213" s="341">
        <v>0</v>
      </c>
      <c r="CH213" s="341">
        <v>0</v>
      </c>
      <c r="CI213" s="341">
        <v>0</v>
      </c>
      <c r="CJ213" s="341">
        <v>0</v>
      </c>
      <c r="CK213" s="341">
        <v>0</v>
      </c>
      <c r="CL213" s="341">
        <v>0</v>
      </c>
      <c r="CM213" s="341">
        <v>0</v>
      </c>
      <c r="CN213" s="341">
        <v>0</v>
      </c>
      <c r="CO213" s="341">
        <v>0</v>
      </c>
      <c r="CP213" s="341">
        <v>0</v>
      </c>
      <c r="CQ213" s="341">
        <v>0</v>
      </c>
      <c r="CR213" s="341">
        <v>0</v>
      </c>
      <c r="CS213" s="341">
        <v>0</v>
      </c>
      <c r="CT213" s="341">
        <v>0</v>
      </c>
      <c r="CU213" s="341">
        <v>0</v>
      </c>
      <c r="CV213" s="341">
        <v>0</v>
      </c>
      <c r="CW213" s="341">
        <v>0</v>
      </c>
      <c r="CX213" s="341"/>
      <c r="CY213" s="341"/>
    </row>
    <row r="214" spans="1:104" x14ac:dyDescent="0.2">
      <c r="A214" s="96"/>
      <c r="B214" s="91" t="s">
        <v>242</v>
      </c>
      <c r="C214" s="91"/>
      <c r="D214" s="341">
        <v>0</v>
      </c>
      <c r="E214" s="341">
        <v>0</v>
      </c>
      <c r="F214" s="341">
        <v>0</v>
      </c>
      <c r="G214" s="341">
        <v>0</v>
      </c>
      <c r="H214" s="341">
        <v>0</v>
      </c>
      <c r="I214" s="341">
        <v>0</v>
      </c>
      <c r="J214" s="341">
        <v>0</v>
      </c>
      <c r="K214" s="341">
        <v>0</v>
      </c>
      <c r="L214" s="341">
        <v>0</v>
      </c>
      <c r="M214" s="341">
        <v>0</v>
      </c>
      <c r="N214" s="341">
        <v>0</v>
      </c>
      <c r="O214" s="341">
        <v>0</v>
      </c>
      <c r="P214" s="341">
        <v>0</v>
      </c>
      <c r="Q214" s="341">
        <v>0</v>
      </c>
      <c r="R214" s="341">
        <v>0</v>
      </c>
      <c r="S214" s="341">
        <v>0</v>
      </c>
      <c r="T214" s="341">
        <v>0</v>
      </c>
      <c r="U214" s="341">
        <v>0</v>
      </c>
      <c r="V214" s="341">
        <v>0</v>
      </c>
      <c r="W214" s="341">
        <v>0</v>
      </c>
      <c r="X214" s="341">
        <v>0</v>
      </c>
      <c r="Y214" s="341">
        <v>0</v>
      </c>
      <c r="Z214" s="341">
        <v>0</v>
      </c>
      <c r="AA214" s="341">
        <v>0</v>
      </c>
      <c r="AB214" s="341">
        <v>0</v>
      </c>
      <c r="AC214" s="341">
        <v>0</v>
      </c>
      <c r="AD214" s="341">
        <v>0</v>
      </c>
      <c r="AE214" s="341">
        <v>0</v>
      </c>
      <c r="AF214" s="341">
        <v>0</v>
      </c>
      <c r="AG214" s="341">
        <v>0</v>
      </c>
      <c r="AH214" s="341">
        <v>0</v>
      </c>
      <c r="AI214" s="341">
        <v>0</v>
      </c>
      <c r="AJ214" s="341">
        <v>0</v>
      </c>
      <c r="AK214" s="341">
        <v>0</v>
      </c>
      <c r="AL214" s="341">
        <v>0</v>
      </c>
      <c r="AM214" s="341">
        <v>0</v>
      </c>
      <c r="AN214" s="341">
        <v>0</v>
      </c>
      <c r="AO214" s="341">
        <v>0</v>
      </c>
      <c r="AP214" s="341">
        <v>0</v>
      </c>
      <c r="AQ214" s="341">
        <v>0</v>
      </c>
      <c r="AR214" s="341">
        <v>0</v>
      </c>
      <c r="AS214" s="341">
        <v>0</v>
      </c>
      <c r="AT214" s="341">
        <v>0</v>
      </c>
      <c r="AU214" s="341">
        <v>0</v>
      </c>
      <c r="AV214" s="341">
        <v>0</v>
      </c>
      <c r="AW214" s="341">
        <v>0</v>
      </c>
      <c r="AX214" s="341">
        <v>0</v>
      </c>
      <c r="AY214" s="341">
        <v>0</v>
      </c>
      <c r="AZ214" s="341">
        <v>0</v>
      </c>
      <c r="BA214" s="341">
        <v>0</v>
      </c>
      <c r="BB214" s="341">
        <v>0</v>
      </c>
      <c r="BC214" s="341">
        <v>0</v>
      </c>
      <c r="BD214" s="341">
        <v>0</v>
      </c>
      <c r="BE214" s="341">
        <v>0</v>
      </c>
      <c r="BF214" s="341">
        <v>0</v>
      </c>
      <c r="BG214" s="341">
        <v>0</v>
      </c>
      <c r="BH214" s="341">
        <v>0</v>
      </c>
      <c r="BI214" s="341">
        <v>0</v>
      </c>
      <c r="BJ214" s="341">
        <v>0</v>
      </c>
      <c r="BK214" s="341">
        <v>0</v>
      </c>
      <c r="BL214" s="341">
        <v>1010556.0386670001</v>
      </c>
      <c r="BM214" s="341">
        <v>0</v>
      </c>
      <c r="BN214" s="341">
        <v>0</v>
      </c>
      <c r="BO214" s="341">
        <v>0</v>
      </c>
      <c r="BP214" s="341">
        <v>0</v>
      </c>
      <c r="BQ214" s="341">
        <v>0</v>
      </c>
      <c r="BR214" s="341">
        <v>0</v>
      </c>
      <c r="BS214" s="341">
        <v>0</v>
      </c>
      <c r="BT214" s="341">
        <v>0</v>
      </c>
      <c r="BU214" s="341">
        <v>0</v>
      </c>
      <c r="BV214" s="341">
        <v>0</v>
      </c>
      <c r="BW214" s="341">
        <v>0</v>
      </c>
      <c r="BX214" s="341">
        <v>0</v>
      </c>
      <c r="BY214" s="341">
        <v>0</v>
      </c>
      <c r="BZ214" s="341">
        <v>0</v>
      </c>
      <c r="CA214" s="341">
        <v>0</v>
      </c>
      <c r="CB214" s="341">
        <v>0</v>
      </c>
      <c r="CC214" s="341">
        <v>0</v>
      </c>
      <c r="CD214" s="341">
        <v>0</v>
      </c>
      <c r="CE214" s="341">
        <v>0</v>
      </c>
      <c r="CF214" s="341">
        <v>0</v>
      </c>
      <c r="CG214" s="341">
        <v>0</v>
      </c>
      <c r="CH214" s="341">
        <v>0</v>
      </c>
      <c r="CI214" s="341">
        <v>0</v>
      </c>
      <c r="CJ214" s="341">
        <v>0</v>
      </c>
      <c r="CK214" s="341">
        <v>0</v>
      </c>
      <c r="CL214" s="341">
        <v>0</v>
      </c>
      <c r="CM214" s="341">
        <v>0</v>
      </c>
      <c r="CN214" s="341">
        <v>0</v>
      </c>
      <c r="CO214" s="341">
        <v>0</v>
      </c>
      <c r="CP214" s="341">
        <v>0</v>
      </c>
      <c r="CQ214" s="341">
        <v>0</v>
      </c>
      <c r="CR214" s="341">
        <v>0</v>
      </c>
      <c r="CS214" s="341">
        <v>0</v>
      </c>
      <c r="CT214" s="341">
        <v>0</v>
      </c>
      <c r="CU214" s="341">
        <v>0</v>
      </c>
      <c r="CV214" s="341">
        <v>0</v>
      </c>
      <c r="CW214" s="341">
        <v>0</v>
      </c>
      <c r="CX214" s="341"/>
      <c r="CY214" s="341"/>
    </row>
    <row r="215" spans="1:104" x14ac:dyDescent="0.2">
      <c r="A215" s="91"/>
      <c r="B215" s="91" t="s">
        <v>240</v>
      </c>
      <c r="C215" s="98"/>
      <c r="D215" s="341">
        <v>0</v>
      </c>
      <c r="E215" s="341">
        <v>0</v>
      </c>
      <c r="F215" s="341">
        <v>0</v>
      </c>
      <c r="G215" s="341">
        <v>0</v>
      </c>
      <c r="H215" s="341">
        <v>0</v>
      </c>
      <c r="I215" s="341">
        <v>0</v>
      </c>
      <c r="J215" s="341">
        <v>0</v>
      </c>
      <c r="K215" s="341">
        <v>0</v>
      </c>
      <c r="L215" s="341">
        <v>0</v>
      </c>
      <c r="M215" s="341">
        <v>0</v>
      </c>
      <c r="N215" s="341">
        <v>0</v>
      </c>
      <c r="O215" s="341">
        <v>0</v>
      </c>
      <c r="P215" s="341">
        <v>0</v>
      </c>
      <c r="Q215" s="341">
        <v>0</v>
      </c>
      <c r="R215" s="341">
        <v>0</v>
      </c>
      <c r="S215" s="341">
        <v>0</v>
      </c>
      <c r="T215" s="341">
        <v>0</v>
      </c>
      <c r="U215" s="341">
        <v>0</v>
      </c>
      <c r="V215" s="341">
        <v>0</v>
      </c>
      <c r="W215" s="341">
        <v>0</v>
      </c>
      <c r="X215" s="341">
        <v>0</v>
      </c>
      <c r="Y215" s="341">
        <v>0</v>
      </c>
      <c r="Z215" s="341">
        <v>0</v>
      </c>
      <c r="AA215" s="341">
        <v>0</v>
      </c>
      <c r="AB215" s="341">
        <v>0</v>
      </c>
      <c r="AC215" s="341">
        <v>0</v>
      </c>
      <c r="AD215" s="341">
        <v>0</v>
      </c>
      <c r="AE215" s="341">
        <v>0</v>
      </c>
      <c r="AF215" s="341">
        <v>0</v>
      </c>
      <c r="AG215" s="341">
        <v>0</v>
      </c>
      <c r="AH215" s="341">
        <v>0</v>
      </c>
      <c r="AI215" s="341">
        <v>0</v>
      </c>
      <c r="AJ215" s="341">
        <v>0</v>
      </c>
      <c r="AK215" s="341">
        <v>0</v>
      </c>
      <c r="AL215" s="341">
        <v>0</v>
      </c>
      <c r="AM215" s="341">
        <v>0</v>
      </c>
      <c r="AN215" s="341">
        <v>0</v>
      </c>
      <c r="AO215" s="341">
        <v>0</v>
      </c>
      <c r="AP215" s="341">
        <v>0</v>
      </c>
      <c r="AQ215" s="341">
        <v>0</v>
      </c>
      <c r="AR215" s="341">
        <v>0</v>
      </c>
      <c r="AS215" s="341">
        <v>0</v>
      </c>
      <c r="AT215" s="341">
        <v>0</v>
      </c>
      <c r="AU215" s="341">
        <v>0</v>
      </c>
      <c r="AV215" s="341">
        <v>0</v>
      </c>
      <c r="AW215" s="341">
        <v>0</v>
      </c>
      <c r="AX215" s="341">
        <v>0</v>
      </c>
      <c r="AY215" s="341">
        <v>0</v>
      </c>
      <c r="AZ215" s="341">
        <v>0</v>
      </c>
      <c r="BA215" s="341">
        <v>0</v>
      </c>
      <c r="BB215" s="341">
        <v>0</v>
      </c>
      <c r="BC215" s="341">
        <v>0</v>
      </c>
      <c r="BD215" s="341">
        <v>0</v>
      </c>
      <c r="BE215" s="341">
        <v>0</v>
      </c>
      <c r="BF215" s="341">
        <v>0</v>
      </c>
      <c r="BG215" s="341">
        <v>0</v>
      </c>
      <c r="BH215" s="341">
        <v>0</v>
      </c>
      <c r="BI215" s="341">
        <v>0</v>
      </c>
      <c r="BJ215" s="341">
        <v>0</v>
      </c>
      <c r="BK215" s="341">
        <v>0</v>
      </c>
      <c r="BL215" s="341">
        <v>0</v>
      </c>
      <c r="BM215" s="341">
        <v>0</v>
      </c>
      <c r="BN215" s="341">
        <v>0</v>
      </c>
      <c r="BO215" s="341">
        <v>0</v>
      </c>
      <c r="BP215" s="341">
        <v>0</v>
      </c>
      <c r="BQ215" s="341">
        <v>0</v>
      </c>
      <c r="BR215" s="341">
        <v>0</v>
      </c>
      <c r="BS215" s="341">
        <v>0</v>
      </c>
      <c r="BT215" s="341">
        <v>0</v>
      </c>
      <c r="BU215" s="341">
        <v>0</v>
      </c>
      <c r="BV215" s="341">
        <v>0</v>
      </c>
      <c r="BW215" s="341">
        <v>0</v>
      </c>
      <c r="BX215" s="341">
        <v>0</v>
      </c>
      <c r="BY215" s="341">
        <v>0</v>
      </c>
      <c r="BZ215" s="341">
        <v>0</v>
      </c>
      <c r="CA215" s="341">
        <v>0</v>
      </c>
      <c r="CB215" s="341">
        <v>0</v>
      </c>
      <c r="CC215" s="341">
        <v>0</v>
      </c>
      <c r="CD215" s="341">
        <v>0</v>
      </c>
      <c r="CE215" s="341">
        <v>0</v>
      </c>
      <c r="CF215" s="341">
        <v>0</v>
      </c>
      <c r="CG215" s="341">
        <v>0</v>
      </c>
      <c r="CH215" s="341">
        <v>0</v>
      </c>
      <c r="CI215" s="341">
        <v>0</v>
      </c>
      <c r="CJ215" s="341">
        <v>0</v>
      </c>
      <c r="CK215" s="341">
        <v>0</v>
      </c>
      <c r="CL215" s="341">
        <v>0</v>
      </c>
      <c r="CM215" s="341">
        <v>0</v>
      </c>
      <c r="CN215" s="341">
        <v>0</v>
      </c>
      <c r="CO215" s="341">
        <v>0</v>
      </c>
      <c r="CP215" s="341">
        <v>0</v>
      </c>
      <c r="CQ215" s="341">
        <v>0</v>
      </c>
      <c r="CR215" s="341">
        <v>0</v>
      </c>
      <c r="CS215" s="341">
        <v>0</v>
      </c>
      <c r="CT215" s="341">
        <v>0</v>
      </c>
      <c r="CU215" s="341">
        <v>0</v>
      </c>
      <c r="CV215" s="341">
        <v>0</v>
      </c>
      <c r="CW215" s="341">
        <v>0</v>
      </c>
      <c r="CX215" s="341"/>
      <c r="CY215" s="341"/>
    </row>
    <row r="216" spans="1:104" x14ac:dyDescent="0.2">
      <c r="B216" s="337" t="s">
        <v>230</v>
      </c>
      <c r="D216" s="93">
        <f t="shared" ref="D216:AI216" si="234">SUM(D213:D215)</f>
        <v>0</v>
      </c>
      <c r="E216" s="93">
        <f t="shared" si="234"/>
        <v>0</v>
      </c>
      <c r="F216" s="93">
        <f t="shared" si="234"/>
        <v>0</v>
      </c>
      <c r="G216" s="93">
        <f t="shared" si="234"/>
        <v>0</v>
      </c>
      <c r="H216" s="93">
        <f t="shared" si="234"/>
        <v>0</v>
      </c>
      <c r="I216" s="93">
        <f t="shared" si="234"/>
        <v>0</v>
      </c>
      <c r="J216" s="93">
        <f t="shared" si="234"/>
        <v>0</v>
      </c>
      <c r="K216" s="93">
        <f t="shared" si="234"/>
        <v>0</v>
      </c>
      <c r="L216" s="93">
        <f t="shared" si="234"/>
        <v>0</v>
      </c>
      <c r="M216" s="93">
        <f t="shared" si="234"/>
        <v>0</v>
      </c>
      <c r="N216" s="93">
        <f t="shared" si="234"/>
        <v>0</v>
      </c>
      <c r="O216" s="93">
        <f t="shared" si="234"/>
        <v>0</v>
      </c>
      <c r="P216" s="93">
        <f t="shared" si="234"/>
        <v>0</v>
      </c>
      <c r="Q216" s="93">
        <f t="shared" si="234"/>
        <v>0</v>
      </c>
      <c r="R216" s="93">
        <f t="shared" si="234"/>
        <v>0</v>
      </c>
      <c r="S216" s="93">
        <f t="shared" si="234"/>
        <v>0</v>
      </c>
      <c r="T216" s="93">
        <f t="shared" si="234"/>
        <v>0</v>
      </c>
      <c r="U216" s="93">
        <f t="shared" si="234"/>
        <v>0</v>
      </c>
      <c r="V216" s="93">
        <f t="shared" si="234"/>
        <v>0</v>
      </c>
      <c r="W216" s="93">
        <f t="shared" si="234"/>
        <v>0</v>
      </c>
      <c r="X216" s="93">
        <f t="shared" si="234"/>
        <v>0</v>
      </c>
      <c r="Y216" s="93">
        <f t="shared" si="234"/>
        <v>0</v>
      </c>
      <c r="Z216" s="93">
        <f t="shared" si="234"/>
        <v>0</v>
      </c>
      <c r="AA216" s="93">
        <f t="shared" si="234"/>
        <v>0</v>
      </c>
      <c r="AB216" s="93">
        <f t="shared" si="234"/>
        <v>0</v>
      </c>
      <c r="AC216" s="93">
        <f t="shared" si="234"/>
        <v>0</v>
      </c>
      <c r="AD216" s="93">
        <f t="shared" si="234"/>
        <v>0</v>
      </c>
      <c r="AE216" s="93">
        <f t="shared" si="234"/>
        <v>0</v>
      </c>
      <c r="AF216" s="93">
        <f t="shared" si="234"/>
        <v>0</v>
      </c>
      <c r="AG216" s="93">
        <f t="shared" si="234"/>
        <v>0</v>
      </c>
      <c r="AH216" s="93">
        <f t="shared" si="234"/>
        <v>0</v>
      </c>
      <c r="AI216" s="93">
        <f t="shared" si="234"/>
        <v>0</v>
      </c>
      <c r="AJ216" s="93">
        <f t="shared" ref="AJ216:BO216" si="235">SUM(AJ213:AJ215)</f>
        <v>0</v>
      </c>
      <c r="AK216" s="93">
        <f t="shared" si="235"/>
        <v>0</v>
      </c>
      <c r="AL216" s="93">
        <f t="shared" si="235"/>
        <v>0</v>
      </c>
      <c r="AM216" s="93">
        <f t="shared" si="235"/>
        <v>0</v>
      </c>
      <c r="AN216" s="93">
        <f t="shared" si="235"/>
        <v>0</v>
      </c>
      <c r="AO216" s="93">
        <f t="shared" si="235"/>
        <v>0</v>
      </c>
      <c r="AP216" s="93">
        <f t="shared" si="235"/>
        <v>0</v>
      </c>
      <c r="AQ216" s="93">
        <f t="shared" si="235"/>
        <v>0</v>
      </c>
      <c r="AR216" s="93">
        <f t="shared" si="235"/>
        <v>0</v>
      </c>
      <c r="AS216" s="93">
        <f t="shared" si="235"/>
        <v>0</v>
      </c>
      <c r="AT216" s="93">
        <f t="shared" si="235"/>
        <v>0</v>
      </c>
      <c r="AU216" s="93">
        <f t="shared" si="235"/>
        <v>0</v>
      </c>
      <c r="AV216" s="93">
        <f t="shared" si="235"/>
        <v>0</v>
      </c>
      <c r="AW216" s="93">
        <f t="shared" si="235"/>
        <v>0</v>
      </c>
      <c r="AX216" s="93">
        <f t="shared" si="235"/>
        <v>0</v>
      </c>
      <c r="AY216" s="93">
        <f t="shared" si="235"/>
        <v>0</v>
      </c>
      <c r="AZ216" s="93">
        <f t="shared" si="235"/>
        <v>0</v>
      </c>
      <c r="BA216" s="93">
        <f t="shared" si="235"/>
        <v>0</v>
      </c>
      <c r="BB216" s="93">
        <f t="shared" si="235"/>
        <v>0</v>
      </c>
      <c r="BC216" s="93">
        <f t="shared" si="235"/>
        <v>0</v>
      </c>
      <c r="BD216" s="93">
        <f t="shared" si="235"/>
        <v>0</v>
      </c>
      <c r="BE216" s="93">
        <f t="shared" si="235"/>
        <v>0</v>
      </c>
      <c r="BF216" s="93">
        <f t="shared" si="235"/>
        <v>0</v>
      </c>
      <c r="BG216" s="93">
        <f t="shared" si="235"/>
        <v>0</v>
      </c>
      <c r="BH216" s="93">
        <f t="shared" si="235"/>
        <v>0</v>
      </c>
      <c r="BI216" s="93">
        <f t="shared" si="235"/>
        <v>0</v>
      </c>
      <c r="BJ216" s="93">
        <f t="shared" si="235"/>
        <v>0</v>
      </c>
      <c r="BK216" s="93">
        <f t="shared" si="235"/>
        <v>0</v>
      </c>
      <c r="BL216" s="93">
        <f t="shared" si="235"/>
        <v>1010556.0386670001</v>
      </c>
      <c r="BM216" s="93">
        <f t="shared" si="235"/>
        <v>0</v>
      </c>
      <c r="BN216" s="93">
        <f t="shared" si="235"/>
        <v>0</v>
      </c>
      <c r="BO216" s="93">
        <f t="shared" si="235"/>
        <v>0</v>
      </c>
      <c r="BP216" s="93">
        <f t="shared" ref="BP216:CU216" si="236">SUM(BP213:BP215)</f>
        <v>-1010556.0386670001</v>
      </c>
      <c r="BQ216" s="93">
        <f t="shared" si="236"/>
        <v>0</v>
      </c>
      <c r="BR216" s="93">
        <f t="shared" si="236"/>
        <v>0</v>
      </c>
      <c r="BS216" s="93">
        <f t="shared" si="236"/>
        <v>0</v>
      </c>
      <c r="BT216" s="93">
        <f t="shared" si="236"/>
        <v>0</v>
      </c>
      <c r="BU216" s="93">
        <f t="shared" si="236"/>
        <v>0</v>
      </c>
      <c r="BV216" s="93">
        <f t="shared" si="236"/>
        <v>0</v>
      </c>
      <c r="BW216" s="93">
        <f t="shared" si="236"/>
        <v>0</v>
      </c>
      <c r="BX216" s="93">
        <f t="shared" si="236"/>
        <v>0</v>
      </c>
      <c r="BY216" s="93">
        <f t="shared" si="236"/>
        <v>0</v>
      </c>
      <c r="BZ216" s="93">
        <f t="shared" si="236"/>
        <v>0</v>
      </c>
      <c r="CA216" s="93">
        <f t="shared" si="236"/>
        <v>0</v>
      </c>
      <c r="CB216" s="93">
        <f t="shared" si="236"/>
        <v>0</v>
      </c>
      <c r="CC216" s="93">
        <f t="shared" si="236"/>
        <v>0</v>
      </c>
      <c r="CD216" s="93">
        <f t="shared" si="236"/>
        <v>0</v>
      </c>
      <c r="CE216" s="93">
        <f t="shared" si="236"/>
        <v>0</v>
      </c>
      <c r="CF216" s="93">
        <f t="shared" si="236"/>
        <v>0</v>
      </c>
      <c r="CG216" s="93">
        <f t="shared" si="236"/>
        <v>0</v>
      </c>
      <c r="CH216" s="93">
        <f t="shared" si="236"/>
        <v>0</v>
      </c>
      <c r="CI216" s="93">
        <f t="shared" si="236"/>
        <v>0</v>
      </c>
      <c r="CJ216" s="93">
        <f t="shared" si="236"/>
        <v>0</v>
      </c>
      <c r="CK216" s="93">
        <f t="shared" si="236"/>
        <v>0</v>
      </c>
      <c r="CL216" s="93">
        <f t="shared" si="236"/>
        <v>0</v>
      </c>
      <c r="CM216" s="93">
        <f t="shared" si="236"/>
        <v>0</v>
      </c>
      <c r="CN216" s="93">
        <f t="shared" si="236"/>
        <v>0</v>
      </c>
      <c r="CO216" s="93">
        <f t="shared" si="236"/>
        <v>0</v>
      </c>
      <c r="CP216" s="93">
        <f t="shared" si="236"/>
        <v>0</v>
      </c>
      <c r="CQ216" s="93">
        <f t="shared" si="236"/>
        <v>0</v>
      </c>
      <c r="CR216" s="93">
        <f t="shared" si="236"/>
        <v>0</v>
      </c>
      <c r="CS216" s="93">
        <f t="shared" si="236"/>
        <v>0</v>
      </c>
      <c r="CT216" s="93">
        <f t="shared" si="236"/>
        <v>0</v>
      </c>
      <c r="CU216" s="93">
        <f t="shared" si="236"/>
        <v>0</v>
      </c>
      <c r="CV216" s="93">
        <f t="shared" ref="CV216:CY216" si="237">SUM(CV213:CV215)</f>
        <v>0</v>
      </c>
      <c r="CW216" s="93">
        <f t="shared" si="237"/>
        <v>0</v>
      </c>
      <c r="CX216" s="93">
        <f t="shared" si="237"/>
        <v>0</v>
      </c>
      <c r="CY216" s="93">
        <f t="shared" si="237"/>
        <v>0</v>
      </c>
    </row>
    <row r="217" spans="1:104" x14ac:dyDescent="0.2">
      <c r="B217" s="337" t="s">
        <v>231</v>
      </c>
      <c r="D217" s="339">
        <f t="shared" ref="D217:AI217" si="238">D212+D216</f>
        <v>0</v>
      </c>
      <c r="E217" s="339">
        <f t="shared" si="238"/>
        <v>0</v>
      </c>
      <c r="F217" s="339">
        <f t="shared" si="238"/>
        <v>0</v>
      </c>
      <c r="G217" s="339">
        <f t="shared" si="238"/>
        <v>0</v>
      </c>
      <c r="H217" s="339">
        <f t="shared" si="238"/>
        <v>0</v>
      </c>
      <c r="I217" s="339">
        <f t="shared" si="238"/>
        <v>0</v>
      </c>
      <c r="J217" s="339">
        <f t="shared" si="238"/>
        <v>0</v>
      </c>
      <c r="K217" s="339">
        <f t="shared" si="238"/>
        <v>0</v>
      </c>
      <c r="L217" s="339">
        <f t="shared" si="238"/>
        <v>0</v>
      </c>
      <c r="M217" s="339">
        <f t="shared" si="238"/>
        <v>0</v>
      </c>
      <c r="N217" s="339">
        <f t="shared" si="238"/>
        <v>0</v>
      </c>
      <c r="O217" s="339">
        <f t="shared" si="238"/>
        <v>0</v>
      </c>
      <c r="P217" s="339">
        <f t="shared" si="238"/>
        <v>0</v>
      </c>
      <c r="Q217" s="339">
        <f t="shared" si="238"/>
        <v>0</v>
      </c>
      <c r="R217" s="339">
        <f t="shared" si="238"/>
        <v>0</v>
      </c>
      <c r="S217" s="339">
        <f t="shared" si="238"/>
        <v>0</v>
      </c>
      <c r="T217" s="339">
        <f t="shared" si="238"/>
        <v>0</v>
      </c>
      <c r="U217" s="339">
        <f t="shared" si="238"/>
        <v>0</v>
      </c>
      <c r="V217" s="339">
        <f t="shared" si="238"/>
        <v>0</v>
      </c>
      <c r="W217" s="339">
        <f t="shared" si="238"/>
        <v>0</v>
      </c>
      <c r="X217" s="339">
        <f t="shared" si="238"/>
        <v>0</v>
      </c>
      <c r="Y217" s="339">
        <f t="shared" si="238"/>
        <v>0</v>
      </c>
      <c r="Z217" s="339">
        <f t="shared" si="238"/>
        <v>0</v>
      </c>
      <c r="AA217" s="339">
        <f t="shared" si="238"/>
        <v>0</v>
      </c>
      <c r="AB217" s="339">
        <f t="shared" si="238"/>
        <v>0</v>
      </c>
      <c r="AC217" s="339">
        <f t="shared" si="238"/>
        <v>0</v>
      </c>
      <c r="AD217" s="339">
        <f t="shared" si="238"/>
        <v>0</v>
      </c>
      <c r="AE217" s="339">
        <f t="shared" si="238"/>
        <v>0</v>
      </c>
      <c r="AF217" s="339">
        <f t="shared" si="238"/>
        <v>0</v>
      </c>
      <c r="AG217" s="339">
        <f t="shared" si="238"/>
        <v>0</v>
      </c>
      <c r="AH217" s="339">
        <f t="shared" si="238"/>
        <v>0</v>
      </c>
      <c r="AI217" s="339">
        <f t="shared" si="238"/>
        <v>0</v>
      </c>
      <c r="AJ217" s="339">
        <f t="shared" ref="AJ217:BO217" si="239">AJ212+AJ216</f>
        <v>0</v>
      </c>
      <c r="AK217" s="339">
        <f t="shared" si="239"/>
        <v>0</v>
      </c>
      <c r="AL217" s="339">
        <f t="shared" si="239"/>
        <v>0</v>
      </c>
      <c r="AM217" s="339">
        <f t="shared" si="239"/>
        <v>0</v>
      </c>
      <c r="AN217" s="339">
        <f t="shared" si="239"/>
        <v>0</v>
      </c>
      <c r="AO217" s="339">
        <f t="shared" si="239"/>
        <v>0</v>
      </c>
      <c r="AP217" s="339">
        <f t="shared" si="239"/>
        <v>0</v>
      </c>
      <c r="AQ217" s="339">
        <f t="shared" si="239"/>
        <v>0</v>
      </c>
      <c r="AR217" s="339">
        <f t="shared" si="239"/>
        <v>0</v>
      </c>
      <c r="AS217" s="339">
        <f t="shared" si="239"/>
        <v>0</v>
      </c>
      <c r="AT217" s="339">
        <f t="shared" si="239"/>
        <v>0</v>
      </c>
      <c r="AU217" s="339">
        <f t="shared" si="239"/>
        <v>0</v>
      </c>
      <c r="AV217" s="339">
        <f t="shared" si="239"/>
        <v>0</v>
      </c>
      <c r="AW217" s="339">
        <f t="shared" si="239"/>
        <v>0</v>
      </c>
      <c r="AX217" s="339">
        <f t="shared" si="239"/>
        <v>0</v>
      </c>
      <c r="AY217" s="339">
        <f t="shared" si="239"/>
        <v>0</v>
      </c>
      <c r="AZ217" s="339">
        <f t="shared" si="239"/>
        <v>0</v>
      </c>
      <c r="BA217" s="339">
        <f t="shared" si="239"/>
        <v>0</v>
      </c>
      <c r="BB217" s="339">
        <f t="shared" si="239"/>
        <v>0</v>
      </c>
      <c r="BC217" s="339">
        <f t="shared" si="239"/>
        <v>0</v>
      </c>
      <c r="BD217" s="339">
        <f t="shared" si="239"/>
        <v>0</v>
      </c>
      <c r="BE217" s="339">
        <f t="shared" si="239"/>
        <v>0</v>
      </c>
      <c r="BF217" s="339">
        <f t="shared" si="239"/>
        <v>0</v>
      </c>
      <c r="BG217" s="339">
        <f t="shared" si="239"/>
        <v>0</v>
      </c>
      <c r="BH217" s="339">
        <f t="shared" si="239"/>
        <v>0</v>
      </c>
      <c r="BI217" s="339">
        <f t="shared" si="239"/>
        <v>0</v>
      </c>
      <c r="BJ217" s="339">
        <f t="shared" si="239"/>
        <v>0</v>
      </c>
      <c r="BK217" s="339">
        <f t="shared" si="239"/>
        <v>0</v>
      </c>
      <c r="BL217" s="339">
        <f t="shared" si="239"/>
        <v>1010556.0386670001</v>
      </c>
      <c r="BM217" s="339">
        <f t="shared" si="239"/>
        <v>1010556.0386670001</v>
      </c>
      <c r="BN217" s="339">
        <f t="shared" si="239"/>
        <v>1010556.0386670001</v>
      </c>
      <c r="BO217" s="339">
        <f t="shared" si="239"/>
        <v>1010556.0386670001</v>
      </c>
      <c r="BP217" s="339">
        <f t="shared" ref="BP217:CU217" si="240">BP212+BP216</f>
        <v>0</v>
      </c>
      <c r="BQ217" s="339">
        <f t="shared" si="240"/>
        <v>0</v>
      </c>
      <c r="BR217" s="339">
        <f t="shared" si="240"/>
        <v>0</v>
      </c>
      <c r="BS217" s="339">
        <f t="shared" si="240"/>
        <v>0</v>
      </c>
      <c r="BT217" s="339">
        <f t="shared" si="240"/>
        <v>0</v>
      </c>
      <c r="BU217" s="339">
        <f t="shared" si="240"/>
        <v>0</v>
      </c>
      <c r="BV217" s="339">
        <f t="shared" si="240"/>
        <v>0</v>
      </c>
      <c r="BW217" s="339">
        <f t="shared" si="240"/>
        <v>0</v>
      </c>
      <c r="BX217" s="339">
        <f t="shared" si="240"/>
        <v>0</v>
      </c>
      <c r="BY217" s="339">
        <f t="shared" si="240"/>
        <v>0</v>
      </c>
      <c r="BZ217" s="339">
        <f t="shared" si="240"/>
        <v>0</v>
      </c>
      <c r="CA217" s="339">
        <f t="shared" si="240"/>
        <v>0</v>
      </c>
      <c r="CB217" s="339">
        <f t="shared" si="240"/>
        <v>0</v>
      </c>
      <c r="CC217" s="339">
        <f t="shared" si="240"/>
        <v>0</v>
      </c>
      <c r="CD217" s="339">
        <f t="shared" si="240"/>
        <v>0</v>
      </c>
      <c r="CE217" s="339">
        <f t="shared" si="240"/>
        <v>0</v>
      </c>
      <c r="CF217" s="339">
        <f t="shared" si="240"/>
        <v>0</v>
      </c>
      <c r="CG217" s="339">
        <f t="shared" si="240"/>
        <v>0</v>
      </c>
      <c r="CH217" s="339">
        <f t="shared" si="240"/>
        <v>0</v>
      </c>
      <c r="CI217" s="339">
        <f t="shared" si="240"/>
        <v>0</v>
      </c>
      <c r="CJ217" s="339">
        <f t="shared" si="240"/>
        <v>0</v>
      </c>
      <c r="CK217" s="339">
        <f t="shared" si="240"/>
        <v>0</v>
      </c>
      <c r="CL217" s="339">
        <f t="shared" si="240"/>
        <v>0</v>
      </c>
      <c r="CM217" s="339">
        <f t="shared" si="240"/>
        <v>0</v>
      </c>
      <c r="CN217" s="339">
        <f t="shared" si="240"/>
        <v>0</v>
      </c>
      <c r="CO217" s="339">
        <f t="shared" si="240"/>
        <v>0</v>
      </c>
      <c r="CP217" s="339">
        <f t="shared" si="240"/>
        <v>0</v>
      </c>
      <c r="CQ217" s="339">
        <f t="shared" si="240"/>
        <v>0</v>
      </c>
      <c r="CR217" s="339">
        <f t="shared" si="240"/>
        <v>0</v>
      </c>
      <c r="CS217" s="339">
        <f t="shared" si="240"/>
        <v>0</v>
      </c>
      <c r="CT217" s="339">
        <f t="shared" si="240"/>
        <v>0</v>
      </c>
      <c r="CU217" s="339">
        <f t="shared" si="240"/>
        <v>0</v>
      </c>
      <c r="CV217" s="339">
        <f t="shared" ref="CV217:CY217" si="241">CV212+CV216</f>
        <v>0</v>
      </c>
      <c r="CW217" s="339">
        <f t="shared" si="241"/>
        <v>0</v>
      </c>
      <c r="CX217" s="339">
        <f t="shared" si="241"/>
        <v>0</v>
      </c>
      <c r="CY217" s="339">
        <f t="shared" si="241"/>
        <v>0</v>
      </c>
    </row>
    <row r="218" spans="1:104" x14ac:dyDescent="0.2"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  <c r="BA218" s="90"/>
      <c r="BB218" s="90"/>
      <c r="BC218" s="90"/>
      <c r="BD218" s="90"/>
      <c r="BE218" s="90"/>
      <c r="BF218" s="90"/>
      <c r="BG218" s="90"/>
      <c r="BH218" s="90"/>
      <c r="BI218" s="90"/>
      <c r="BJ218" s="90"/>
      <c r="BK218" s="90"/>
      <c r="BL218" s="90"/>
      <c r="BM218" s="90"/>
      <c r="BN218" s="90"/>
      <c r="BO218" s="90"/>
      <c r="BP218" s="90"/>
      <c r="BQ218" s="90"/>
      <c r="BR218" s="90"/>
      <c r="BS218" s="90"/>
      <c r="BT218" s="90"/>
      <c r="BU218" s="90"/>
      <c r="BV218" s="90"/>
      <c r="BW218" s="90"/>
      <c r="BX218" s="90"/>
      <c r="BY218" s="90"/>
      <c r="BZ218" s="90"/>
      <c r="CA218" s="90"/>
      <c r="CB218" s="90"/>
      <c r="CC218" s="90"/>
      <c r="CD218" s="90"/>
      <c r="CE218" s="90"/>
      <c r="CF218" s="90"/>
      <c r="CG218" s="90"/>
      <c r="CH218" s="95"/>
      <c r="CI218" s="95"/>
      <c r="CJ218" s="95"/>
      <c r="CK218" s="95"/>
      <c r="CL218" s="95"/>
      <c r="CM218" s="95"/>
      <c r="CN218" s="95"/>
      <c r="CO218" s="95"/>
      <c r="CP218" s="95"/>
      <c r="CQ218" s="95"/>
      <c r="CR218" s="95"/>
      <c r="CS218" s="95"/>
      <c r="CT218" s="95"/>
      <c r="CU218" s="95"/>
      <c r="CV218" s="95"/>
      <c r="CW218" s="95"/>
      <c r="CX218" s="95"/>
      <c r="CY218" s="95"/>
      <c r="CZ218" s="95"/>
    </row>
    <row r="219" spans="1:104" s="96" customFormat="1" x14ac:dyDescent="0.2">
      <c r="A219" s="340" t="s">
        <v>247</v>
      </c>
      <c r="B219" s="337"/>
      <c r="C219" s="90">
        <v>18238161</v>
      </c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  <c r="BZ219" s="91"/>
      <c r="CA219" s="91"/>
      <c r="CB219" s="91"/>
      <c r="CC219" s="91"/>
      <c r="CD219" s="91"/>
      <c r="CE219" s="91"/>
      <c r="CF219" s="91"/>
      <c r="CG219" s="91"/>
      <c r="CH219" s="338"/>
      <c r="CI219" s="338"/>
      <c r="CJ219" s="338"/>
      <c r="CK219" s="338"/>
      <c r="CL219" s="338"/>
      <c r="CM219" s="338"/>
      <c r="CN219" s="338"/>
      <c r="CO219" s="338"/>
      <c r="CP219" s="338"/>
      <c r="CQ219" s="338"/>
      <c r="CR219" s="338"/>
      <c r="CS219" s="338"/>
      <c r="CT219" s="338"/>
      <c r="CU219" s="338"/>
      <c r="CV219" s="338"/>
      <c r="CW219" s="338"/>
      <c r="CX219" s="338"/>
      <c r="CY219" s="338"/>
      <c r="CZ219" s="338"/>
    </row>
    <row r="220" spans="1:104" s="91" customFormat="1" x14ac:dyDescent="0.2">
      <c r="A220" s="337"/>
      <c r="B220" s="337" t="s">
        <v>227</v>
      </c>
      <c r="C220" s="90">
        <v>25400361</v>
      </c>
      <c r="D220" s="339">
        <v>0</v>
      </c>
      <c r="E220" s="339">
        <f t="shared" ref="E220:AJ220" si="242">D227</f>
        <v>0</v>
      </c>
      <c r="F220" s="339">
        <f t="shared" si="242"/>
        <v>0</v>
      </c>
      <c r="G220" s="339">
        <f t="shared" si="242"/>
        <v>0</v>
      </c>
      <c r="H220" s="339">
        <f t="shared" si="242"/>
        <v>0</v>
      </c>
      <c r="I220" s="339">
        <f t="shared" si="242"/>
        <v>0</v>
      </c>
      <c r="J220" s="339">
        <f t="shared" si="242"/>
        <v>0</v>
      </c>
      <c r="K220" s="339">
        <f t="shared" si="242"/>
        <v>-351.50704753688728</v>
      </c>
      <c r="L220" s="339">
        <f t="shared" si="242"/>
        <v>-2274.108186837766</v>
      </c>
      <c r="M220" s="339">
        <f t="shared" si="242"/>
        <v>-6288.3936197640251</v>
      </c>
      <c r="N220" s="339">
        <f t="shared" si="242"/>
        <v>-17688.921906717427</v>
      </c>
      <c r="O220" s="339">
        <f t="shared" si="242"/>
        <v>-39549.126935940309</v>
      </c>
      <c r="P220" s="339">
        <f t="shared" si="242"/>
        <v>-71413.40498883072</v>
      </c>
      <c r="Q220" s="339">
        <f t="shared" si="242"/>
        <v>-106783.80900258321</v>
      </c>
      <c r="R220" s="339">
        <f t="shared" si="242"/>
        <v>-136082.298426272</v>
      </c>
      <c r="S220" s="339">
        <f t="shared" si="242"/>
        <v>-157711.75558290488</v>
      </c>
      <c r="T220" s="339">
        <f t="shared" si="242"/>
        <v>-168815.65389830217</v>
      </c>
      <c r="U220" s="339">
        <f t="shared" si="242"/>
        <v>-97137.761536656035</v>
      </c>
      <c r="V220" s="339">
        <f t="shared" si="242"/>
        <v>-87136.998907818604</v>
      </c>
      <c r="W220" s="339">
        <f t="shared" si="242"/>
        <v>-71538.889062626622</v>
      </c>
      <c r="X220" s="339">
        <f t="shared" si="242"/>
        <v>-54471.320990851164</v>
      </c>
      <c r="Y220" s="339">
        <f t="shared" si="242"/>
        <v>-34180.629723944934</v>
      </c>
      <c r="Z220" s="339">
        <f t="shared" si="242"/>
        <v>-10881.920068880685</v>
      </c>
      <c r="AA220" s="339">
        <f t="shared" si="242"/>
        <v>11459.687873606312</v>
      </c>
      <c r="AB220" s="339">
        <f t="shared" si="242"/>
        <v>36041.404239555697</v>
      </c>
      <c r="AC220" s="339">
        <f t="shared" si="242"/>
        <v>73143.296476315678</v>
      </c>
      <c r="AD220" s="339">
        <f t="shared" si="242"/>
        <v>134046.04821059894</v>
      </c>
      <c r="AE220" s="339">
        <f t="shared" si="242"/>
        <v>53599.553828409742</v>
      </c>
      <c r="AF220" s="339">
        <f t="shared" si="242"/>
        <v>123757.82001424729</v>
      </c>
      <c r="AG220" s="339">
        <f t="shared" si="242"/>
        <v>249024.3041587359</v>
      </c>
      <c r="AH220" s="339">
        <f t="shared" si="242"/>
        <v>331727.31630931405</v>
      </c>
      <c r="AI220" s="339">
        <f t="shared" si="242"/>
        <v>412937.74610551615</v>
      </c>
      <c r="AJ220" s="339">
        <f t="shared" si="242"/>
        <v>489337.63920044753</v>
      </c>
      <c r="AK220" s="339">
        <f t="shared" ref="AK220:BP220" si="243">AJ227</f>
        <v>563394.78274136351</v>
      </c>
      <c r="AL220" s="339">
        <f t="shared" si="243"/>
        <v>634609.59975897009</v>
      </c>
      <c r="AM220" s="339">
        <f t="shared" si="243"/>
        <v>696453.5572898672</v>
      </c>
      <c r="AN220" s="339">
        <f t="shared" si="243"/>
        <v>748899.39157818432</v>
      </c>
      <c r="AO220" s="339">
        <f t="shared" si="243"/>
        <v>800082.92199521407</v>
      </c>
      <c r="AP220" s="339">
        <f t="shared" si="243"/>
        <v>861576.76956302673</v>
      </c>
      <c r="AQ220" s="339">
        <f t="shared" si="243"/>
        <v>936888.33136002184</v>
      </c>
      <c r="AR220" s="339">
        <f t="shared" si="243"/>
        <v>1032698.258483157</v>
      </c>
      <c r="AS220" s="339">
        <f t="shared" si="243"/>
        <v>391673.32431365852</v>
      </c>
      <c r="AT220" s="339">
        <f t="shared" si="243"/>
        <v>504701.0107074143</v>
      </c>
      <c r="AU220" s="339">
        <f t="shared" si="243"/>
        <v>620284.91251203883</v>
      </c>
      <c r="AV220" s="339">
        <f t="shared" si="243"/>
        <v>731658.32510592684</v>
      </c>
      <c r="AW220" s="339">
        <f t="shared" si="243"/>
        <v>842431.79556470294</v>
      </c>
      <c r="AX220" s="339">
        <f t="shared" si="243"/>
        <v>947998.91401575215</v>
      </c>
      <c r="AY220" s="339">
        <f t="shared" si="243"/>
        <v>1047941.2303915874</v>
      </c>
      <c r="AZ220" s="339">
        <f t="shared" si="243"/>
        <v>1139397.4682155307</v>
      </c>
      <c r="BA220" s="339">
        <f t="shared" si="243"/>
        <v>1196393.5782155308</v>
      </c>
      <c r="BB220" s="339">
        <f t="shared" si="243"/>
        <v>1253221.3982155309</v>
      </c>
      <c r="BC220" s="339">
        <f t="shared" si="243"/>
        <v>1316570.478215531</v>
      </c>
      <c r="BD220" s="339">
        <f t="shared" si="243"/>
        <v>1391962.498215531</v>
      </c>
      <c r="BE220" s="339">
        <f t="shared" si="243"/>
        <v>172697.87817743979</v>
      </c>
      <c r="BF220" s="339">
        <f t="shared" si="243"/>
        <v>233759.00407401824</v>
      </c>
      <c r="BG220" s="339">
        <f t="shared" si="243"/>
        <v>296892.50822258054</v>
      </c>
      <c r="BH220" s="339">
        <f t="shared" si="243"/>
        <v>351067.35803546215</v>
      </c>
      <c r="BI220" s="339">
        <f t="shared" si="243"/>
        <v>397295.24532041082</v>
      </c>
      <c r="BJ220" s="339">
        <f t="shared" si="243"/>
        <v>433368.95282622677</v>
      </c>
      <c r="BK220" s="339">
        <f t="shared" si="243"/>
        <v>450465.49036095198</v>
      </c>
      <c r="BL220" s="339">
        <f t="shared" si="243"/>
        <v>451853.76136630197</v>
      </c>
      <c r="BM220" s="339">
        <f t="shared" si="243"/>
        <v>449572.30136630195</v>
      </c>
      <c r="BN220" s="339">
        <f t="shared" si="243"/>
        <v>448825.63136630197</v>
      </c>
      <c r="BO220" s="339">
        <f t="shared" si="243"/>
        <v>443347.39136630198</v>
      </c>
      <c r="BP220" s="339">
        <f t="shared" si="243"/>
        <v>432089.44136630197</v>
      </c>
      <c r="BQ220" s="339">
        <f t="shared" ref="BQ220:CY220" si="244">BP227</f>
        <v>-39049.129639048013</v>
      </c>
      <c r="BR220" s="339">
        <f t="shared" si="244"/>
        <v>-63775.299639048011</v>
      </c>
      <c r="BS220" s="339">
        <f t="shared" si="244"/>
        <v>-89578.249639048008</v>
      </c>
      <c r="BT220" s="339">
        <f t="shared" si="244"/>
        <v>-113471.29963904801</v>
      </c>
      <c r="BU220" s="339">
        <f t="shared" si="244"/>
        <v>-134859.049639048</v>
      </c>
      <c r="BV220" s="339">
        <f t="shared" si="244"/>
        <v>-154593.80963904801</v>
      </c>
      <c r="BW220" s="339">
        <f t="shared" si="244"/>
        <v>-164841.10963904799</v>
      </c>
      <c r="BX220" s="339">
        <f t="shared" si="244"/>
        <v>-159082.63963904799</v>
      </c>
      <c r="BY220" s="339">
        <f t="shared" si="244"/>
        <v>-134652.93963904798</v>
      </c>
      <c r="BZ220" s="339">
        <f t="shared" si="244"/>
        <v>-106747.22963904799</v>
      </c>
      <c r="CA220" s="339">
        <f t="shared" si="244"/>
        <v>-81449.399639047988</v>
      </c>
      <c r="CB220" s="339">
        <f t="shared" si="244"/>
        <v>-46214.569639047986</v>
      </c>
      <c r="CC220" s="339">
        <f t="shared" si="244"/>
        <v>152420.56</v>
      </c>
      <c r="CD220" s="339">
        <f t="shared" si="244"/>
        <v>191655.49</v>
      </c>
      <c r="CE220" s="339">
        <f t="shared" si="244"/>
        <v>232490</v>
      </c>
      <c r="CF220" s="339">
        <f t="shared" si="244"/>
        <v>271634.15000000002</v>
      </c>
      <c r="CG220" s="339">
        <f t="shared" si="244"/>
        <v>307623.7</v>
      </c>
      <c r="CH220" s="339">
        <f t="shared" si="244"/>
        <v>337198.78</v>
      </c>
      <c r="CI220" s="339">
        <f t="shared" si="244"/>
        <v>364128.41000000003</v>
      </c>
      <c r="CJ220" s="339">
        <f t="shared" si="244"/>
        <v>399115.14</v>
      </c>
      <c r="CK220" s="339">
        <f t="shared" si="244"/>
        <v>439577.19</v>
      </c>
      <c r="CL220" s="339">
        <f t="shared" si="244"/>
        <v>479718.52</v>
      </c>
      <c r="CM220" s="339">
        <f t="shared" si="244"/>
        <v>512158.79000000004</v>
      </c>
      <c r="CN220" s="339">
        <f t="shared" si="244"/>
        <v>541883.22000000009</v>
      </c>
      <c r="CO220" s="339">
        <f t="shared" si="244"/>
        <v>173936.66000000009</v>
      </c>
      <c r="CP220" s="339">
        <f t="shared" si="244"/>
        <v>203211.49000000011</v>
      </c>
      <c r="CQ220" s="339">
        <f t="shared" si="244"/>
        <v>221554.21000000011</v>
      </c>
      <c r="CR220" s="339">
        <f t="shared" si="244"/>
        <v>235775.93000000011</v>
      </c>
      <c r="CS220" s="339">
        <f t="shared" si="244"/>
        <v>247226.03000000012</v>
      </c>
      <c r="CT220" s="339">
        <f t="shared" si="244"/>
        <v>256104.59000000011</v>
      </c>
      <c r="CU220" s="339">
        <f t="shared" si="244"/>
        <v>263611.41000000009</v>
      </c>
      <c r="CV220" s="339">
        <f t="shared" si="244"/>
        <v>272747.13000000012</v>
      </c>
      <c r="CW220" s="339">
        <f t="shared" si="244"/>
        <v>286450.7300000001</v>
      </c>
      <c r="CX220" s="339">
        <f t="shared" si="244"/>
        <v>296412.59000000008</v>
      </c>
      <c r="CY220" s="339">
        <f t="shared" si="244"/>
        <v>296412.59000000008</v>
      </c>
    </row>
    <row r="221" spans="1:104" x14ac:dyDescent="0.2">
      <c r="A221" s="96"/>
      <c r="B221" s="210" t="s">
        <v>228</v>
      </c>
      <c r="C221" s="91"/>
      <c r="D221" s="341">
        <v>0</v>
      </c>
      <c r="E221" s="341">
        <v>0</v>
      </c>
      <c r="F221" s="341">
        <v>0</v>
      </c>
      <c r="G221" s="341">
        <v>0</v>
      </c>
      <c r="H221" s="341">
        <v>0</v>
      </c>
      <c r="I221" s="341">
        <v>0</v>
      </c>
      <c r="J221" s="341">
        <v>0</v>
      </c>
      <c r="K221" s="341">
        <v>0</v>
      </c>
      <c r="L221" s="341">
        <v>0</v>
      </c>
      <c r="M221" s="341">
        <v>0</v>
      </c>
      <c r="N221" s="341">
        <v>0</v>
      </c>
      <c r="O221" s="341">
        <v>0</v>
      </c>
      <c r="P221" s="341">
        <v>0</v>
      </c>
      <c r="Q221" s="341">
        <v>0</v>
      </c>
      <c r="R221" s="341">
        <v>0</v>
      </c>
      <c r="S221" s="341">
        <v>0</v>
      </c>
      <c r="T221" s="341">
        <v>71413.40498883072</v>
      </c>
      <c r="U221" s="341">
        <v>0</v>
      </c>
      <c r="V221" s="341">
        <v>0</v>
      </c>
      <c r="W221" s="341">
        <v>0</v>
      </c>
      <c r="X221" s="341">
        <v>0</v>
      </c>
      <c r="Y221" s="341">
        <v>0</v>
      </c>
      <c r="Z221" s="341">
        <v>0</v>
      </c>
      <c r="AA221" s="341">
        <v>0</v>
      </c>
      <c r="AB221" s="341">
        <v>0</v>
      </c>
      <c r="AC221" s="341">
        <v>0</v>
      </c>
      <c r="AD221" s="341">
        <v>0</v>
      </c>
      <c r="AE221" s="341">
        <v>0</v>
      </c>
      <c r="AF221" s="341">
        <v>45703.938471126392</v>
      </c>
      <c r="AG221" s="341">
        <v>0</v>
      </c>
      <c r="AH221" s="341">
        <v>0</v>
      </c>
      <c r="AI221" s="341">
        <v>0</v>
      </c>
      <c r="AJ221" s="341">
        <v>0</v>
      </c>
      <c r="AK221" s="341">
        <v>0</v>
      </c>
      <c r="AL221" s="341">
        <v>0</v>
      </c>
      <c r="AM221" s="341">
        <v>0</v>
      </c>
      <c r="AN221" s="341">
        <v>0</v>
      </c>
      <c r="AO221" s="341">
        <v>0</v>
      </c>
      <c r="AP221" s="341">
        <v>0</v>
      </c>
      <c r="AQ221" s="341">
        <v>0</v>
      </c>
      <c r="AR221" s="341">
        <v>-748899.39157818398</v>
      </c>
      <c r="AS221" s="341">
        <v>0</v>
      </c>
      <c r="AT221" s="341">
        <v>0</v>
      </c>
      <c r="AU221" s="341">
        <v>0</v>
      </c>
      <c r="AV221" s="341">
        <v>0</v>
      </c>
      <c r="AW221" s="341">
        <v>0</v>
      </c>
      <c r="AX221" s="341">
        <v>0</v>
      </c>
      <c r="AY221" s="341">
        <v>0</v>
      </c>
      <c r="AZ221" s="341">
        <v>0</v>
      </c>
      <c r="BA221" s="341">
        <v>0</v>
      </c>
      <c r="BB221" s="341">
        <v>0</v>
      </c>
      <c r="BC221" s="341">
        <v>0</v>
      </c>
      <c r="BD221" s="341">
        <v>-1139397.47</v>
      </c>
      <c r="BE221" s="341">
        <v>0</v>
      </c>
      <c r="BF221" s="341">
        <v>0</v>
      </c>
      <c r="BG221" s="341">
        <v>0</v>
      </c>
      <c r="BH221" s="341">
        <v>0</v>
      </c>
      <c r="BI221" s="341">
        <v>0</v>
      </c>
      <c r="BJ221" s="341">
        <v>0</v>
      </c>
      <c r="BK221" s="341">
        <v>0</v>
      </c>
      <c r="BL221" s="341">
        <v>0</v>
      </c>
      <c r="BM221" s="341">
        <v>0</v>
      </c>
      <c r="BN221" s="341">
        <v>0</v>
      </c>
      <c r="BO221" s="341">
        <v>0</v>
      </c>
      <c r="BP221" s="341">
        <v>-451853.74100534996</v>
      </c>
      <c r="BQ221" s="341">
        <v>0</v>
      </c>
      <c r="BR221" s="341">
        <v>0</v>
      </c>
      <c r="BS221" s="341">
        <v>0</v>
      </c>
      <c r="BT221" s="341">
        <v>0</v>
      </c>
      <c r="BU221" s="341">
        <v>0</v>
      </c>
      <c r="BV221" s="341">
        <v>0</v>
      </c>
      <c r="BW221" s="341">
        <v>0</v>
      </c>
      <c r="BX221" s="341">
        <v>0</v>
      </c>
      <c r="BY221" s="341">
        <v>0</v>
      </c>
      <c r="BZ221" s="341">
        <v>0</v>
      </c>
      <c r="CA221" s="341">
        <v>0</v>
      </c>
      <c r="CB221" s="341">
        <v>159082.63963904799</v>
      </c>
      <c r="CC221" s="341">
        <v>0</v>
      </c>
      <c r="CD221" s="341">
        <v>0</v>
      </c>
      <c r="CE221" s="341">
        <v>0</v>
      </c>
      <c r="CF221" s="341">
        <v>0</v>
      </c>
      <c r="CG221" s="341">
        <v>0</v>
      </c>
      <c r="CH221" s="341">
        <v>0</v>
      </c>
      <c r="CI221" s="341">
        <v>0</v>
      </c>
      <c r="CJ221" s="341">
        <v>0</v>
      </c>
      <c r="CK221" s="341">
        <v>0</v>
      </c>
      <c r="CL221" s="341">
        <v>0</v>
      </c>
      <c r="CM221" s="341">
        <v>0</v>
      </c>
      <c r="CN221" s="341">
        <v>-399115.14</v>
      </c>
      <c r="CO221" s="341">
        <v>0</v>
      </c>
      <c r="CP221" s="341">
        <v>0</v>
      </c>
      <c r="CQ221" s="341">
        <v>0</v>
      </c>
      <c r="CR221" s="341">
        <v>0</v>
      </c>
      <c r="CS221" s="341">
        <v>0</v>
      </c>
      <c r="CT221" s="341">
        <v>0</v>
      </c>
      <c r="CU221" s="341">
        <v>0</v>
      </c>
      <c r="CV221" s="341">
        <v>0</v>
      </c>
      <c r="CW221" s="341">
        <v>0</v>
      </c>
      <c r="CX221" s="341"/>
      <c r="CY221" s="341"/>
    </row>
    <row r="222" spans="1:104" x14ac:dyDescent="0.2">
      <c r="A222" s="96"/>
      <c r="B222" s="210" t="s">
        <v>320</v>
      </c>
      <c r="C222" s="91"/>
      <c r="D222" s="341">
        <v>0</v>
      </c>
      <c r="E222" s="341">
        <v>0</v>
      </c>
      <c r="F222" s="341">
        <v>0</v>
      </c>
      <c r="G222" s="341">
        <v>0</v>
      </c>
      <c r="H222" s="341">
        <v>0</v>
      </c>
      <c r="I222" s="341">
        <v>0</v>
      </c>
      <c r="J222" s="341">
        <v>0</v>
      </c>
      <c r="K222" s="341">
        <v>0</v>
      </c>
      <c r="L222" s="341">
        <v>0</v>
      </c>
      <c r="M222" s="341">
        <v>0</v>
      </c>
      <c r="N222" s="341">
        <v>0</v>
      </c>
      <c r="O222" s="341">
        <v>0</v>
      </c>
      <c r="P222" s="341">
        <v>0</v>
      </c>
      <c r="Q222" s="341">
        <v>0</v>
      </c>
      <c r="R222" s="341">
        <v>0</v>
      </c>
      <c r="S222" s="341">
        <v>0</v>
      </c>
      <c r="T222" s="341">
        <v>0</v>
      </c>
      <c r="U222" s="341">
        <v>0</v>
      </c>
      <c r="V222" s="341">
        <v>0</v>
      </c>
      <c r="W222" s="341">
        <v>0</v>
      </c>
      <c r="X222" s="341">
        <v>0</v>
      </c>
      <c r="Y222" s="341">
        <v>0</v>
      </c>
      <c r="Z222" s="341">
        <v>0</v>
      </c>
      <c r="AA222" s="341">
        <v>0</v>
      </c>
      <c r="AB222" s="341">
        <v>0</v>
      </c>
      <c r="AC222" s="341">
        <v>0</v>
      </c>
      <c r="AD222" s="341">
        <v>-166443.40998380136</v>
      </c>
      <c r="AE222" s="341">
        <v>-1487.7317948289128</v>
      </c>
      <c r="AF222" s="341">
        <v>104.12251487671165</v>
      </c>
      <c r="AG222" s="341">
        <v>-33.006616445709369</v>
      </c>
      <c r="AH222" s="341">
        <v>-1.414929565435159</v>
      </c>
      <c r="AI222" s="341">
        <v>0</v>
      </c>
      <c r="AJ222" s="341">
        <v>0</v>
      </c>
      <c r="AK222" s="341">
        <v>0</v>
      </c>
      <c r="AL222" s="341">
        <v>0</v>
      </c>
      <c r="AM222" s="341">
        <v>0</v>
      </c>
      <c r="AN222" s="341">
        <v>0</v>
      </c>
      <c r="AO222" s="341">
        <v>0</v>
      </c>
      <c r="AP222" s="341">
        <v>0</v>
      </c>
      <c r="AQ222" s="341">
        <v>0</v>
      </c>
      <c r="AR222" s="341">
        <v>0</v>
      </c>
      <c r="AS222" s="341">
        <v>0</v>
      </c>
      <c r="AT222" s="341">
        <v>0</v>
      </c>
      <c r="AU222" s="341">
        <v>0</v>
      </c>
      <c r="AV222" s="341">
        <v>0</v>
      </c>
      <c r="AW222" s="341">
        <v>0</v>
      </c>
      <c r="AX222" s="341">
        <v>0</v>
      </c>
      <c r="AY222" s="341">
        <v>0</v>
      </c>
      <c r="AZ222" s="341">
        <v>0</v>
      </c>
      <c r="BA222" s="341">
        <v>0</v>
      </c>
      <c r="BB222" s="341">
        <v>0</v>
      </c>
      <c r="BC222" s="341">
        <v>0</v>
      </c>
      <c r="BD222" s="341">
        <v>0</v>
      </c>
      <c r="BE222" s="341">
        <v>0</v>
      </c>
      <c r="BF222" s="341">
        <v>0</v>
      </c>
      <c r="BG222" s="341">
        <v>0</v>
      </c>
      <c r="BH222" s="341">
        <v>0</v>
      </c>
      <c r="BI222" s="341">
        <v>0</v>
      </c>
      <c r="BJ222" s="341">
        <v>0</v>
      </c>
      <c r="BK222" s="341">
        <v>0</v>
      </c>
      <c r="BL222" s="341">
        <v>0</v>
      </c>
      <c r="BM222" s="341">
        <v>0</v>
      </c>
      <c r="BN222" s="341">
        <v>0</v>
      </c>
      <c r="BO222" s="341">
        <v>0</v>
      </c>
      <c r="BP222" s="341">
        <v>0</v>
      </c>
      <c r="BQ222" s="341">
        <v>0</v>
      </c>
      <c r="BR222" s="341">
        <v>0</v>
      </c>
      <c r="BS222" s="341">
        <v>0</v>
      </c>
      <c r="BT222" s="341">
        <v>0</v>
      </c>
      <c r="BU222" s="341">
        <v>0</v>
      </c>
      <c r="BV222" s="341">
        <v>0</v>
      </c>
      <c r="BW222" s="341">
        <v>0</v>
      </c>
      <c r="BX222" s="341">
        <v>0</v>
      </c>
      <c r="BY222" s="341">
        <v>0</v>
      </c>
      <c r="BZ222" s="341">
        <v>0</v>
      </c>
      <c r="CA222" s="341">
        <v>0</v>
      </c>
      <c r="CB222" s="341">
        <v>0</v>
      </c>
      <c r="CC222" s="341">
        <v>0</v>
      </c>
      <c r="CD222" s="341">
        <v>0</v>
      </c>
      <c r="CE222" s="341">
        <v>0</v>
      </c>
      <c r="CF222" s="341">
        <v>0</v>
      </c>
      <c r="CG222" s="341">
        <v>0</v>
      </c>
      <c r="CH222" s="341">
        <v>0</v>
      </c>
      <c r="CI222" s="341">
        <v>0</v>
      </c>
      <c r="CJ222" s="341">
        <v>0</v>
      </c>
      <c r="CK222" s="341">
        <v>0</v>
      </c>
      <c r="CL222" s="341">
        <v>0</v>
      </c>
      <c r="CM222" s="341">
        <v>0</v>
      </c>
      <c r="CN222" s="341">
        <v>0</v>
      </c>
      <c r="CO222" s="341">
        <v>0</v>
      </c>
      <c r="CP222" s="341">
        <v>0</v>
      </c>
      <c r="CQ222" s="341">
        <v>0</v>
      </c>
      <c r="CR222" s="341">
        <v>0</v>
      </c>
      <c r="CS222" s="341">
        <v>0</v>
      </c>
      <c r="CT222" s="341">
        <v>0</v>
      </c>
      <c r="CU222" s="341">
        <v>0</v>
      </c>
      <c r="CV222" s="341">
        <v>0</v>
      </c>
      <c r="CW222" s="341">
        <v>0</v>
      </c>
      <c r="CX222" s="341"/>
      <c r="CY222" s="341"/>
    </row>
    <row r="223" spans="1:104" x14ac:dyDescent="0.2">
      <c r="A223" s="96"/>
      <c r="B223" s="210" t="s">
        <v>324</v>
      </c>
      <c r="C223" s="91"/>
      <c r="D223" s="341">
        <v>0</v>
      </c>
      <c r="E223" s="341">
        <v>0</v>
      </c>
      <c r="F223" s="341">
        <v>0</v>
      </c>
      <c r="G223" s="341">
        <v>0</v>
      </c>
      <c r="H223" s="341">
        <v>0</v>
      </c>
      <c r="I223" s="341">
        <v>0</v>
      </c>
      <c r="J223" s="341">
        <v>0</v>
      </c>
      <c r="K223" s="341">
        <v>0</v>
      </c>
      <c r="L223" s="341">
        <v>0</v>
      </c>
      <c r="M223" s="341">
        <v>0</v>
      </c>
      <c r="N223" s="341">
        <v>0</v>
      </c>
      <c r="O223" s="341">
        <v>0</v>
      </c>
      <c r="P223" s="341">
        <v>0</v>
      </c>
      <c r="Q223" s="341">
        <v>0</v>
      </c>
      <c r="R223" s="341">
        <v>0</v>
      </c>
      <c r="S223" s="341">
        <v>0</v>
      </c>
      <c r="T223" s="341">
        <v>0</v>
      </c>
      <c r="U223" s="341">
        <v>0</v>
      </c>
      <c r="V223" s="341">
        <v>0</v>
      </c>
      <c r="W223" s="341">
        <v>0</v>
      </c>
      <c r="X223" s="341">
        <v>0</v>
      </c>
      <c r="Y223" s="341">
        <v>0</v>
      </c>
      <c r="Z223" s="341">
        <v>0</v>
      </c>
      <c r="AA223" s="341">
        <v>0</v>
      </c>
      <c r="AB223" s="341">
        <v>0</v>
      </c>
      <c r="AC223" s="341">
        <v>0</v>
      </c>
      <c r="AD223" s="341">
        <v>0</v>
      </c>
      <c r="AE223" s="341">
        <v>0</v>
      </c>
      <c r="AF223" s="341">
        <v>0</v>
      </c>
      <c r="AG223" s="341">
        <v>0</v>
      </c>
      <c r="AH223" s="341">
        <v>0</v>
      </c>
      <c r="AI223" s="341">
        <v>0</v>
      </c>
      <c r="AJ223" s="341">
        <v>0</v>
      </c>
      <c r="AK223" s="341">
        <v>0</v>
      </c>
      <c r="AL223" s="341">
        <v>0</v>
      </c>
      <c r="AM223" s="341">
        <v>0</v>
      </c>
      <c r="AN223" s="341">
        <v>0</v>
      </c>
      <c r="AO223" s="341">
        <v>0</v>
      </c>
      <c r="AP223" s="341">
        <v>0</v>
      </c>
      <c r="AQ223" s="341">
        <v>0</v>
      </c>
      <c r="AR223" s="341">
        <v>0</v>
      </c>
      <c r="AS223" s="341">
        <v>0</v>
      </c>
      <c r="AT223" s="341">
        <v>0</v>
      </c>
      <c r="AU223" s="341">
        <v>0</v>
      </c>
      <c r="AV223" s="341">
        <v>0</v>
      </c>
      <c r="AW223" s="341">
        <v>0</v>
      </c>
      <c r="AX223" s="341">
        <v>0</v>
      </c>
      <c r="AY223" s="341">
        <v>0</v>
      </c>
      <c r="AZ223" s="341"/>
      <c r="BA223" s="341"/>
      <c r="BB223" s="341"/>
      <c r="BC223" s="341"/>
      <c r="BD223" s="341">
        <v>-150550.9</v>
      </c>
      <c r="BE223" s="341"/>
      <c r="BF223" s="341"/>
      <c r="BG223" s="341"/>
      <c r="BH223" s="341">
        <v>0</v>
      </c>
      <c r="BI223" s="341">
        <v>0</v>
      </c>
      <c r="BJ223" s="341">
        <v>0</v>
      </c>
      <c r="BK223" s="341">
        <v>0</v>
      </c>
      <c r="BL223" s="341">
        <v>0</v>
      </c>
      <c r="BM223" s="341">
        <v>0</v>
      </c>
      <c r="BN223" s="341">
        <v>0</v>
      </c>
      <c r="BO223" s="341">
        <v>0</v>
      </c>
      <c r="BP223" s="341">
        <v>0</v>
      </c>
      <c r="BQ223" s="341">
        <v>0</v>
      </c>
      <c r="BR223" s="341">
        <v>0</v>
      </c>
      <c r="BS223" s="341">
        <v>0</v>
      </c>
      <c r="BT223" s="341">
        <v>0</v>
      </c>
      <c r="BU223" s="341">
        <v>0</v>
      </c>
      <c r="BV223" s="341">
        <v>0</v>
      </c>
      <c r="BW223" s="341">
        <v>0</v>
      </c>
      <c r="BX223" s="341">
        <v>0</v>
      </c>
      <c r="BY223" s="341">
        <v>0</v>
      </c>
      <c r="BZ223" s="341">
        <v>0</v>
      </c>
      <c r="CA223" s="341">
        <v>0</v>
      </c>
      <c r="CB223" s="341">
        <v>0</v>
      </c>
      <c r="CC223" s="341">
        <v>0</v>
      </c>
      <c r="CD223" s="341">
        <v>0</v>
      </c>
      <c r="CE223" s="341">
        <v>0</v>
      </c>
      <c r="CF223" s="341">
        <v>0</v>
      </c>
      <c r="CG223" s="341">
        <v>0</v>
      </c>
      <c r="CH223" s="341">
        <v>0</v>
      </c>
      <c r="CI223" s="341">
        <v>0</v>
      </c>
      <c r="CJ223" s="341">
        <v>0</v>
      </c>
      <c r="CK223" s="341">
        <v>0</v>
      </c>
      <c r="CL223" s="341">
        <v>0</v>
      </c>
      <c r="CM223" s="341">
        <v>0</v>
      </c>
      <c r="CN223" s="341">
        <v>0</v>
      </c>
      <c r="CO223" s="341">
        <v>0</v>
      </c>
      <c r="CP223" s="341">
        <v>0</v>
      </c>
      <c r="CQ223" s="341">
        <v>0</v>
      </c>
      <c r="CR223" s="341">
        <v>0</v>
      </c>
      <c r="CS223" s="341">
        <v>0</v>
      </c>
      <c r="CT223" s="341">
        <v>0</v>
      </c>
      <c r="CU223" s="341">
        <v>0</v>
      </c>
      <c r="CV223" s="341">
        <v>0</v>
      </c>
      <c r="CW223" s="341">
        <v>0</v>
      </c>
      <c r="CX223" s="341"/>
      <c r="CY223" s="341"/>
    </row>
    <row r="224" spans="1:104" s="91" customFormat="1" x14ac:dyDescent="0.2">
      <c r="A224" s="96"/>
      <c r="B224" s="91" t="s">
        <v>347</v>
      </c>
      <c r="C224" s="97"/>
      <c r="D224" s="341">
        <v>0</v>
      </c>
      <c r="E224" s="341">
        <v>0</v>
      </c>
      <c r="F224" s="341">
        <v>0</v>
      </c>
      <c r="G224" s="341">
        <v>0</v>
      </c>
      <c r="H224" s="341">
        <v>0</v>
      </c>
      <c r="I224" s="341">
        <v>0</v>
      </c>
      <c r="J224" s="341">
        <v>0</v>
      </c>
      <c r="K224" s="341">
        <v>0</v>
      </c>
      <c r="L224" s="341">
        <v>0</v>
      </c>
      <c r="M224" s="341">
        <v>0</v>
      </c>
      <c r="N224" s="341">
        <v>0</v>
      </c>
      <c r="O224" s="341">
        <v>0</v>
      </c>
      <c r="P224" s="341">
        <v>0</v>
      </c>
      <c r="Q224" s="341">
        <v>0</v>
      </c>
      <c r="R224" s="341">
        <v>0</v>
      </c>
      <c r="S224" s="341">
        <v>0</v>
      </c>
      <c r="T224" s="341">
        <v>0</v>
      </c>
      <c r="U224" s="341">
        <v>0</v>
      </c>
      <c r="V224" s="341">
        <v>0</v>
      </c>
      <c r="W224" s="341">
        <v>0</v>
      </c>
      <c r="X224" s="341">
        <v>0</v>
      </c>
      <c r="Y224" s="341">
        <v>0</v>
      </c>
      <c r="Z224" s="341">
        <v>0</v>
      </c>
      <c r="AA224" s="341">
        <v>0</v>
      </c>
      <c r="AB224" s="341">
        <v>0</v>
      </c>
      <c r="AC224" s="341">
        <v>0</v>
      </c>
      <c r="AD224" s="341">
        <v>0</v>
      </c>
      <c r="AE224" s="341">
        <v>0</v>
      </c>
      <c r="AF224" s="341">
        <v>0</v>
      </c>
      <c r="AG224" s="341">
        <v>0</v>
      </c>
      <c r="AH224" s="341">
        <v>0</v>
      </c>
      <c r="AI224" s="341">
        <v>0</v>
      </c>
      <c r="AJ224" s="341">
        <v>0</v>
      </c>
      <c r="AK224" s="341">
        <v>0</v>
      </c>
      <c r="AL224" s="341">
        <v>0</v>
      </c>
      <c r="AM224" s="341">
        <v>0</v>
      </c>
      <c r="AN224" s="341">
        <v>0</v>
      </c>
      <c r="AO224" s="341">
        <v>0</v>
      </c>
      <c r="AP224" s="341">
        <v>0</v>
      </c>
      <c r="AQ224" s="341">
        <v>0</v>
      </c>
      <c r="AR224" s="341">
        <v>0</v>
      </c>
      <c r="AS224" s="341">
        <v>0</v>
      </c>
      <c r="AT224" s="341">
        <v>0</v>
      </c>
      <c r="AU224" s="341">
        <v>0</v>
      </c>
      <c r="AV224" s="341">
        <v>0</v>
      </c>
      <c r="AW224" s="341">
        <v>0</v>
      </c>
      <c r="AX224" s="341">
        <v>0</v>
      </c>
      <c r="AY224" s="341">
        <v>0</v>
      </c>
      <c r="AZ224" s="341">
        <v>0</v>
      </c>
      <c r="BA224" s="341">
        <v>0</v>
      </c>
      <c r="BB224" s="341">
        <v>0</v>
      </c>
      <c r="BC224" s="341">
        <v>0</v>
      </c>
      <c r="BD224" s="341">
        <v>0</v>
      </c>
      <c r="BE224" s="341">
        <v>0</v>
      </c>
      <c r="BF224" s="341">
        <v>0</v>
      </c>
      <c r="BG224" s="341">
        <v>0</v>
      </c>
      <c r="BH224" s="341">
        <v>0</v>
      </c>
      <c r="BI224" s="341">
        <v>0</v>
      </c>
      <c r="BJ224" s="341">
        <v>0</v>
      </c>
      <c r="BK224" s="341">
        <v>0</v>
      </c>
      <c r="BL224" s="341">
        <v>0</v>
      </c>
      <c r="BM224" s="341">
        <v>0</v>
      </c>
      <c r="BN224" s="341">
        <v>0</v>
      </c>
      <c r="BO224" s="341">
        <v>0</v>
      </c>
      <c r="BP224" s="341">
        <v>0</v>
      </c>
      <c r="BQ224" s="341">
        <v>0</v>
      </c>
      <c r="BR224" s="341">
        <v>0</v>
      </c>
      <c r="BS224" s="341">
        <v>0</v>
      </c>
      <c r="BT224" s="341">
        <v>0</v>
      </c>
      <c r="BU224" s="341">
        <v>0</v>
      </c>
      <c r="BV224" s="341">
        <v>0</v>
      </c>
      <c r="BW224" s="341">
        <v>0</v>
      </c>
      <c r="BX224" s="341">
        <v>0</v>
      </c>
      <c r="BY224" s="341">
        <v>0</v>
      </c>
      <c r="BZ224" s="341">
        <v>0</v>
      </c>
      <c r="CA224" s="341">
        <v>0</v>
      </c>
      <c r="CB224" s="341">
        <v>0</v>
      </c>
      <c r="CC224" s="341">
        <v>0</v>
      </c>
      <c r="CD224" s="341">
        <v>0</v>
      </c>
      <c r="CE224" s="341">
        <v>0</v>
      </c>
      <c r="CF224" s="341">
        <v>0</v>
      </c>
      <c r="CG224" s="341">
        <v>0</v>
      </c>
      <c r="CH224" s="341">
        <v>0</v>
      </c>
      <c r="CI224" s="341">
        <v>0</v>
      </c>
      <c r="CJ224" s="341">
        <v>0</v>
      </c>
      <c r="CK224" s="341">
        <v>0</v>
      </c>
      <c r="CL224" s="341">
        <v>0</v>
      </c>
      <c r="CM224" s="341">
        <v>-388.18</v>
      </c>
      <c r="CN224" s="341">
        <v>0</v>
      </c>
      <c r="CO224" s="341">
        <v>0</v>
      </c>
      <c r="CP224" s="341">
        <v>0</v>
      </c>
      <c r="CQ224" s="341">
        <v>0</v>
      </c>
      <c r="CR224" s="341">
        <v>0</v>
      </c>
      <c r="CS224" s="341">
        <v>0</v>
      </c>
      <c r="CT224" s="341">
        <v>0</v>
      </c>
      <c r="CU224" s="341">
        <v>0</v>
      </c>
      <c r="CV224" s="341">
        <v>0.01</v>
      </c>
      <c r="CW224" s="341">
        <v>0</v>
      </c>
      <c r="CX224" s="341"/>
      <c r="CY224" s="341"/>
    </row>
    <row r="225" spans="1:104" x14ac:dyDescent="0.2">
      <c r="A225" s="91"/>
      <c r="B225" s="210" t="s">
        <v>326</v>
      </c>
      <c r="C225" s="98"/>
      <c r="D225" s="341">
        <v>0</v>
      </c>
      <c r="E225" s="341">
        <v>0</v>
      </c>
      <c r="F225" s="341">
        <v>0</v>
      </c>
      <c r="G225" s="341">
        <v>0</v>
      </c>
      <c r="H225" s="341">
        <v>0</v>
      </c>
      <c r="I225" s="341">
        <v>0</v>
      </c>
      <c r="J225" s="341">
        <v>-351.50704753688728</v>
      </c>
      <c r="K225" s="341">
        <v>-1922.6011393008787</v>
      </c>
      <c r="L225" s="341">
        <v>-4014.2854329262591</v>
      </c>
      <c r="M225" s="341">
        <v>-11400.528286953404</v>
      </c>
      <c r="N225" s="341">
        <v>-21860.205029222881</v>
      </c>
      <c r="O225" s="341">
        <v>-31864.278052890408</v>
      </c>
      <c r="P225" s="341">
        <v>-35370.404013752493</v>
      </c>
      <c r="Q225" s="341">
        <v>-29298.489423688803</v>
      </c>
      <c r="R225" s="341">
        <v>-21629.457156632874</v>
      </c>
      <c r="S225" s="341">
        <v>-11103.898315397297</v>
      </c>
      <c r="T225" s="341">
        <v>264.48737281542498</v>
      </c>
      <c r="U225" s="341">
        <v>10000.762628837429</v>
      </c>
      <c r="V225" s="341">
        <v>15598.109845191982</v>
      </c>
      <c r="W225" s="341">
        <v>17067.568071775455</v>
      </c>
      <c r="X225" s="341">
        <v>20290.691266906233</v>
      </c>
      <c r="Y225" s="341">
        <v>23298.709655064249</v>
      </c>
      <c r="Z225" s="341">
        <v>22341.607942486997</v>
      </c>
      <c r="AA225" s="341">
        <v>24581.716365949385</v>
      </c>
      <c r="AB225" s="341">
        <v>37101.892236759973</v>
      </c>
      <c r="AC225" s="341">
        <v>60902.751734283265</v>
      </c>
      <c r="AD225" s="341">
        <v>85996.915601612171</v>
      </c>
      <c r="AE225" s="341">
        <v>71645.997980666463</v>
      </c>
      <c r="AF225" s="341">
        <v>79458.423158485515</v>
      </c>
      <c r="AG225" s="341">
        <v>82736.018767023852</v>
      </c>
      <c r="AH225" s="341">
        <v>81211.844725767543</v>
      </c>
      <c r="AI225" s="341">
        <v>76399.893094931394</v>
      </c>
      <c r="AJ225" s="341">
        <v>74057.143540915989</v>
      </c>
      <c r="AK225" s="341">
        <v>71214.817017606532</v>
      </c>
      <c r="AL225" s="341">
        <v>61843.957530897089</v>
      </c>
      <c r="AM225" s="341">
        <v>52445.834288317157</v>
      </c>
      <c r="AN225" s="341">
        <v>51183.530417029775</v>
      </c>
      <c r="AO225" s="341">
        <v>61493.847567812714</v>
      </c>
      <c r="AP225" s="341">
        <v>75311.561796995084</v>
      </c>
      <c r="AQ225" s="341">
        <v>95809.927123135174</v>
      </c>
      <c r="AR225" s="341">
        <v>107874.45740868541</v>
      </c>
      <c r="AS225" s="341">
        <v>113027.68639375578</v>
      </c>
      <c r="AT225" s="341">
        <v>115583.90180462452</v>
      </c>
      <c r="AU225" s="341">
        <v>111373.41259388805</v>
      </c>
      <c r="AV225" s="341">
        <v>110773.47045877605</v>
      </c>
      <c r="AW225" s="341">
        <v>105567.1184510492</v>
      </c>
      <c r="AX225" s="341">
        <v>99942.316375835158</v>
      </c>
      <c r="AY225" s="341">
        <v>91456.237823943418</v>
      </c>
      <c r="AZ225" s="341">
        <v>56996.11</v>
      </c>
      <c r="BA225" s="341">
        <v>56827.82</v>
      </c>
      <c r="BB225" s="341">
        <v>63349.08</v>
      </c>
      <c r="BC225" s="341">
        <v>75392.02</v>
      </c>
      <c r="BD225" s="341">
        <v>70683.749961908572</v>
      </c>
      <c r="BE225" s="341">
        <v>61061.125896578451</v>
      </c>
      <c r="BF225" s="341">
        <v>63133.504148562322</v>
      </c>
      <c r="BG225" s="341">
        <v>54174.849812881635</v>
      </c>
      <c r="BH225" s="341">
        <v>46227.887284948636</v>
      </c>
      <c r="BI225" s="341">
        <v>36073.707505815932</v>
      </c>
      <c r="BJ225" s="341">
        <v>17096.537534725201</v>
      </c>
      <c r="BK225" s="341">
        <v>1388.2710053499641</v>
      </c>
      <c r="BL225" s="341">
        <v>-2281.46</v>
      </c>
      <c r="BM225" s="341">
        <v>-746.67</v>
      </c>
      <c r="BN225" s="341">
        <v>-5478.24</v>
      </c>
      <c r="BO225" s="341">
        <v>-11257.95</v>
      </c>
      <c r="BP225" s="341">
        <v>-19284.830000000002</v>
      </c>
      <c r="BQ225" s="341">
        <v>-24726.17</v>
      </c>
      <c r="BR225" s="341">
        <v>-25802.95</v>
      </c>
      <c r="BS225" s="341">
        <v>-23893.05</v>
      </c>
      <c r="BT225" s="341">
        <v>-21387.75</v>
      </c>
      <c r="BU225" s="341">
        <v>-19734.759999999998</v>
      </c>
      <c r="BV225" s="341">
        <v>-10247.299999999999</v>
      </c>
      <c r="BW225" s="341">
        <v>5758.47</v>
      </c>
      <c r="BX225" s="341">
        <v>24429.7</v>
      </c>
      <c r="BY225" s="341">
        <v>27905.71</v>
      </c>
      <c r="BZ225" s="341">
        <v>25297.83</v>
      </c>
      <c r="CA225" s="341">
        <v>35234.83</v>
      </c>
      <c r="CB225" s="341">
        <v>39552.49</v>
      </c>
      <c r="CC225" s="341">
        <v>39234.93</v>
      </c>
      <c r="CD225" s="341">
        <v>40834.51</v>
      </c>
      <c r="CE225" s="341">
        <v>39144.15</v>
      </c>
      <c r="CF225" s="341">
        <v>35989.550000000003</v>
      </c>
      <c r="CG225" s="341">
        <v>29575.08</v>
      </c>
      <c r="CH225" s="341">
        <v>26929.63</v>
      </c>
      <c r="CI225" s="341">
        <v>34986.730000000003</v>
      </c>
      <c r="CJ225" s="92">
        <f>'Schedule 7'!C24</f>
        <v>40462.050000000003</v>
      </c>
      <c r="CK225" s="92">
        <f>'Schedule 7'!D24</f>
        <v>40141.33</v>
      </c>
      <c r="CL225" s="92">
        <f>'Schedule 7'!E24</f>
        <v>32440.27</v>
      </c>
      <c r="CM225" s="92">
        <f>'Schedule 7'!F24</f>
        <v>30112.61</v>
      </c>
      <c r="CN225" s="92">
        <f>'Schedule 7'!G24</f>
        <v>31168.58</v>
      </c>
      <c r="CO225" s="92">
        <f>'Schedule 7'!H24</f>
        <v>29274.83</v>
      </c>
      <c r="CP225" s="92">
        <f>'Schedule 7'!I24</f>
        <v>18342.72</v>
      </c>
      <c r="CQ225" s="92">
        <f>'Schedule 7'!J24</f>
        <v>14221.72</v>
      </c>
      <c r="CR225" s="92">
        <f>'Schedule 7'!K24</f>
        <v>11450.1</v>
      </c>
      <c r="CS225" s="92">
        <f>'Schedule 7'!L24+'Schedule 7'!M24</f>
        <v>8878.5600000000013</v>
      </c>
      <c r="CT225" s="92">
        <f>'Schedule 7'!N24</f>
        <v>7506.82</v>
      </c>
      <c r="CU225" s="92">
        <f>'Schedule 7'!P24+'Schedule 7'!O24</f>
        <v>9135.7200000000012</v>
      </c>
      <c r="CV225" s="92">
        <f>'Schedule 7'!Q24</f>
        <v>13703.59</v>
      </c>
      <c r="CW225" s="92">
        <f>'Schedule 7'!R24</f>
        <v>9961.86</v>
      </c>
      <c r="CX225" s="341"/>
      <c r="CY225" s="341"/>
    </row>
    <row r="226" spans="1:104" x14ac:dyDescent="0.2">
      <c r="B226" s="337" t="s">
        <v>230</v>
      </c>
      <c r="D226" s="93">
        <f t="shared" ref="D226:AI226" si="245">SUM(D221:D225)</f>
        <v>0</v>
      </c>
      <c r="E226" s="93">
        <f t="shared" si="245"/>
        <v>0</v>
      </c>
      <c r="F226" s="93">
        <f t="shared" si="245"/>
        <v>0</v>
      </c>
      <c r="G226" s="93">
        <f t="shared" si="245"/>
        <v>0</v>
      </c>
      <c r="H226" s="93">
        <f t="shared" si="245"/>
        <v>0</v>
      </c>
      <c r="I226" s="93">
        <f t="shared" si="245"/>
        <v>0</v>
      </c>
      <c r="J226" s="93">
        <f t="shared" si="245"/>
        <v>-351.50704753688728</v>
      </c>
      <c r="K226" s="93">
        <f t="shared" si="245"/>
        <v>-1922.6011393008787</v>
      </c>
      <c r="L226" s="93">
        <f t="shared" si="245"/>
        <v>-4014.2854329262591</v>
      </c>
      <c r="M226" s="93">
        <f t="shared" si="245"/>
        <v>-11400.528286953404</v>
      </c>
      <c r="N226" s="93">
        <f t="shared" si="245"/>
        <v>-21860.205029222881</v>
      </c>
      <c r="O226" s="93">
        <f t="shared" si="245"/>
        <v>-31864.278052890408</v>
      </c>
      <c r="P226" s="93">
        <f t="shared" si="245"/>
        <v>-35370.404013752493</v>
      </c>
      <c r="Q226" s="93">
        <f t="shared" si="245"/>
        <v>-29298.489423688803</v>
      </c>
      <c r="R226" s="93">
        <f t="shared" si="245"/>
        <v>-21629.457156632874</v>
      </c>
      <c r="S226" s="93">
        <f t="shared" si="245"/>
        <v>-11103.898315397297</v>
      </c>
      <c r="T226" s="93">
        <f t="shared" si="245"/>
        <v>71677.89236164614</v>
      </c>
      <c r="U226" s="93">
        <f t="shared" si="245"/>
        <v>10000.762628837429</v>
      </c>
      <c r="V226" s="93">
        <f t="shared" si="245"/>
        <v>15598.109845191982</v>
      </c>
      <c r="W226" s="93">
        <f t="shared" si="245"/>
        <v>17067.568071775455</v>
      </c>
      <c r="X226" s="93">
        <f t="shared" si="245"/>
        <v>20290.691266906233</v>
      </c>
      <c r="Y226" s="93">
        <f t="shared" si="245"/>
        <v>23298.709655064249</v>
      </c>
      <c r="Z226" s="93">
        <f t="shared" si="245"/>
        <v>22341.607942486997</v>
      </c>
      <c r="AA226" s="93">
        <f t="shared" si="245"/>
        <v>24581.716365949385</v>
      </c>
      <c r="AB226" s="93">
        <f t="shared" si="245"/>
        <v>37101.892236759973</v>
      </c>
      <c r="AC226" s="93">
        <f t="shared" si="245"/>
        <v>60902.751734283265</v>
      </c>
      <c r="AD226" s="93">
        <f t="shared" si="245"/>
        <v>-80446.494382189194</v>
      </c>
      <c r="AE226" s="93">
        <f t="shared" si="245"/>
        <v>70158.26618583755</v>
      </c>
      <c r="AF226" s="93">
        <f t="shared" si="245"/>
        <v>125266.48414448861</v>
      </c>
      <c r="AG226" s="93">
        <f t="shared" si="245"/>
        <v>82703.012150578143</v>
      </c>
      <c r="AH226" s="93">
        <f t="shared" si="245"/>
        <v>81210.429796202108</v>
      </c>
      <c r="AI226" s="93">
        <f t="shared" si="245"/>
        <v>76399.893094931394</v>
      </c>
      <c r="AJ226" s="93">
        <f t="shared" ref="AJ226:BO226" si="246">SUM(AJ221:AJ225)</f>
        <v>74057.143540915989</v>
      </c>
      <c r="AK226" s="93">
        <f t="shared" si="246"/>
        <v>71214.817017606532</v>
      </c>
      <c r="AL226" s="93">
        <f t="shared" si="246"/>
        <v>61843.957530897089</v>
      </c>
      <c r="AM226" s="93">
        <f t="shared" si="246"/>
        <v>52445.834288317157</v>
      </c>
      <c r="AN226" s="93">
        <f t="shared" si="246"/>
        <v>51183.530417029775</v>
      </c>
      <c r="AO226" s="93">
        <f t="shared" si="246"/>
        <v>61493.847567812714</v>
      </c>
      <c r="AP226" s="93">
        <f t="shared" si="246"/>
        <v>75311.561796995084</v>
      </c>
      <c r="AQ226" s="93">
        <f t="shared" si="246"/>
        <v>95809.927123135174</v>
      </c>
      <c r="AR226" s="93">
        <f t="shared" si="246"/>
        <v>-641024.93416949851</v>
      </c>
      <c r="AS226" s="93">
        <f t="shared" si="246"/>
        <v>113027.68639375578</v>
      </c>
      <c r="AT226" s="93">
        <f t="shared" si="246"/>
        <v>115583.90180462452</v>
      </c>
      <c r="AU226" s="93">
        <f t="shared" si="246"/>
        <v>111373.41259388805</v>
      </c>
      <c r="AV226" s="93">
        <f t="shared" si="246"/>
        <v>110773.47045877605</v>
      </c>
      <c r="AW226" s="93">
        <f t="shared" si="246"/>
        <v>105567.1184510492</v>
      </c>
      <c r="AX226" s="93">
        <f t="shared" si="246"/>
        <v>99942.316375835158</v>
      </c>
      <c r="AY226" s="93">
        <f t="shared" si="246"/>
        <v>91456.237823943418</v>
      </c>
      <c r="AZ226" s="93">
        <f t="shared" si="246"/>
        <v>56996.11</v>
      </c>
      <c r="BA226" s="93">
        <f t="shared" si="246"/>
        <v>56827.82</v>
      </c>
      <c r="BB226" s="93">
        <f t="shared" si="246"/>
        <v>63349.08</v>
      </c>
      <c r="BC226" s="93">
        <f t="shared" si="246"/>
        <v>75392.02</v>
      </c>
      <c r="BD226" s="93">
        <f t="shared" si="246"/>
        <v>-1219264.6200380912</v>
      </c>
      <c r="BE226" s="93">
        <f t="shared" si="246"/>
        <v>61061.125896578451</v>
      </c>
      <c r="BF226" s="93">
        <f t="shared" si="246"/>
        <v>63133.504148562322</v>
      </c>
      <c r="BG226" s="93">
        <f t="shared" si="246"/>
        <v>54174.849812881635</v>
      </c>
      <c r="BH226" s="93">
        <f t="shared" si="246"/>
        <v>46227.887284948636</v>
      </c>
      <c r="BI226" s="93">
        <f t="shared" si="246"/>
        <v>36073.707505815932</v>
      </c>
      <c r="BJ226" s="93">
        <f t="shared" si="246"/>
        <v>17096.537534725201</v>
      </c>
      <c r="BK226" s="93">
        <f t="shared" si="246"/>
        <v>1388.2710053499641</v>
      </c>
      <c r="BL226" s="93">
        <f t="shared" si="246"/>
        <v>-2281.46</v>
      </c>
      <c r="BM226" s="93">
        <f t="shared" si="246"/>
        <v>-746.67</v>
      </c>
      <c r="BN226" s="93">
        <f t="shared" si="246"/>
        <v>-5478.24</v>
      </c>
      <c r="BO226" s="93">
        <f t="shared" si="246"/>
        <v>-11257.95</v>
      </c>
      <c r="BP226" s="93">
        <f t="shared" ref="BP226:CU226" si="247">SUM(BP221:BP225)</f>
        <v>-471138.57100534998</v>
      </c>
      <c r="BQ226" s="93">
        <f t="shared" si="247"/>
        <v>-24726.17</v>
      </c>
      <c r="BR226" s="93">
        <f t="shared" si="247"/>
        <v>-25802.95</v>
      </c>
      <c r="BS226" s="93">
        <f t="shared" si="247"/>
        <v>-23893.05</v>
      </c>
      <c r="BT226" s="93">
        <f t="shared" si="247"/>
        <v>-21387.75</v>
      </c>
      <c r="BU226" s="93">
        <f t="shared" si="247"/>
        <v>-19734.759999999998</v>
      </c>
      <c r="BV226" s="93">
        <f t="shared" si="247"/>
        <v>-10247.299999999999</v>
      </c>
      <c r="BW226" s="93">
        <f t="shared" si="247"/>
        <v>5758.47</v>
      </c>
      <c r="BX226" s="93">
        <f t="shared" si="247"/>
        <v>24429.7</v>
      </c>
      <c r="BY226" s="93">
        <f t="shared" si="247"/>
        <v>27905.71</v>
      </c>
      <c r="BZ226" s="93">
        <f t="shared" si="247"/>
        <v>25297.83</v>
      </c>
      <c r="CA226" s="93">
        <f t="shared" si="247"/>
        <v>35234.83</v>
      </c>
      <c r="CB226" s="93">
        <f t="shared" si="247"/>
        <v>198635.12963904798</v>
      </c>
      <c r="CC226" s="93">
        <f t="shared" si="247"/>
        <v>39234.93</v>
      </c>
      <c r="CD226" s="93">
        <f t="shared" si="247"/>
        <v>40834.51</v>
      </c>
      <c r="CE226" s="93">
        <f t="shared" si="247"/>
        <v>39144.15</v>
      </c>
      <c r="CF226" s="93">
        <f t="shared" si="247"/>
        <v>35989.550000000003</v>
      </c>
      <c r="CG226" s="93">
        <f t="shared" si="247"/>
        <v>29575.08</v>
      </c>
      <c r="CH226" s="93">
        <f t="shared" si="247"/>
        <v>26929.63</v>
      </c>
      <c r="CI226" s="93">
        <f t="shared" si="247"/>
        <v>34986.730000000003</v>
      </c>
      <c r="CJ226" s="93">
        <f t="shared" si="247"/>
        <v>40462.050000000003</v>
      </c>
      <c r="CK226" s="93">
        <f t="shared" si="247"/>
        <v>40141.33</v>
      </c>
      <c r="CL226" s="93">
        <f t="shared" si="247"/>
        <v>32440.27</v>
      </c>
      <c r="CM226" s="93">
        <f t="shared" si="247"/>
        <v>29724.43</v>
      </c>
      <c r="CN226" s="93">
        <f t="shared" si="247"/>
        <v>-367946.56</v>
      </c>
      <c r="CO226" s="93">
        <f t="shared" si="247"/>
        <v>29274.83</v>
      </c>
      <c r="CP226" s="93">
        <f t="shared" si="247"/>
        <v>18342.72</v>
      </c>
      <c r="CQ226" s="93">
        <f t="shared" si="247"/>
        <v>14221.72</v>
      </c>
      <c r="CR226" s="93">
        <f t="shared" si="247"/>
        <v>11450.1</v>
      </c>
      <c r="CS226" s="93">
        <f t="shared" si="247"/>
        <v>8878.5600000000013</v>
      </c>
      <c r="CT226" s="93">
        <f t="shared" si="247"/>
        <v>7506.82</v>
      </c>
      <c r="CU226" s="93">
        <f t="shared" si="247"/>
        <v>9135.7200000000012</v>
      </c>
      <c r="CV226" s="93">
        <f t="shared" ref="CV226:CY226" si="248">SUM(CV221:CV225)</f>
        <v>13703.6</v>
      </c>
      <c r="CW226" s="93">
        <f t="shared" si="248"/>
        <v>9961.86</v>
      </c>
      <c r="CX226" s="93">
        <f t="shared" si="248"/>
        <v>0</v>
      </c>
      <c r="CY226" s="93">
        <f t="shared" si="248"/>
        <v>0</v>
      </c>
    </row>
    <row r="227" spans="1:104" x14ac:dyDescent="0.2">
      <c r="B227" s="337" t="s">
        <v>231</v>
      </c>
      <c r="D227" s="339">
        <f t="shared" ref="D227:AI227" si="249">D220+D226</f>
        <v>0</v>
      </c>
      <c r="E227" s="339">
        <f t="shared" si="249"/>
        <v>0</v>
      </c>
      <c r="F227" s="339">
        <f t="shared" si="249"/>
        <v>0</v>
      </c>
      <c r="G227" s="339">
        <f t="shared" si="249"/>
        <v>0</v>
      </c>
      <c r="H227" s="339">
        <f t="shared" si="249"/>
        <v>0</v>
      </c>
      <c r="I227" s="339">
        <f t="shared" si="249"/>
        <v>0</v>
      </c>
      <c r="J227" s="339">
        <f t="shared" si="249"/>
        <v>-351.50704753688728</v>
      </c>
      <c r="K227" s="339">
        <f t="shared" si="249"/>
        <v>-2274.108186837766</v>
      </c>
      <c r="L227" s="339">
        <f t="shared" si="249"/>
        <v>-6288.3936197640251</v>
      </c>
      <c r="M227" s="339">
        <f t="shared" si="249"/>
        <v>-17688.921906717427</v>
      </c>
      <c r="N227" s="339">
        <f t="shared" si="249"/>
        <v>-39549.126935940309</v>
      </c>
      <c r="O227" s="339">
        <f t="shared" si="249"/>
        <v>-71413.40498883072</v>
      </c>
      <c r="P227" s="339">
        <f t="shared" si="249"/>
        <v>-106783.80900258321</v>
      </c>
      <c r="Q227" s="339">
        <f t="shared" si="249"/>
        <v>-136082.298426272</v>
      </c>
      <c r="R227" s="339">
        <f t="shared" si="249"/>
        <v>-157711.75558290488</v>
      </c>
      <c r="S227" s="339">
        <f t="shared" si="249"/>
        <v>-168815.65389830217</v>
      </c>
      <c r="T227" s="339">
        <f t="shared" si="249"/>
        <v>-97137.761536656035</v>
      </c>
      <c r="U227" s="339">
        <f t="shared" si="249"/>
        <v>-87136.998907818604</v>
      </c>
      <c r="V227" s="339">
        <f t="shared" si="249"/>
        <v>-71538.889062626622</v>
      </c>
      <c r="W227" s="339">
        <f t="shared" si="249"/>
        <v>-54471.320990851164</v>
      </c>
      <c r="X227" s="339">
        <f t="shared" si="249"/>
        <v>-34180.629723944934</v>
      </c>
      <c r="Y227" s="339">
        <f t="shared" si="249"/>
        <v>-10881.920068880685</v>
      </c>
      <c r="Z227" s="339">
        <f t="shared" si="249"/>
        <v>11459.687873606312</v>
      </c>
      <c r="AA227" s="339">
        <f t="shared" si="249"/>
        <v>36041.404239555697</v>
      </c>
      <c r="AB227" s="339">
        <f t="shared" si="249"/>
        <v>73143.296476315678</v>
      </c>
      <c r="AC227" s="339">
        <f t="shared" si="249"/>
        <v>134046.04821059894</v>
      </c>
      <c r="AD227" s="339">
        <f t="shared" si="249"/>
        <v>53599.553828409742</v>
      </c>
      <c r="AE227" s="339">
        <f t="shared" si="249"/>
        <v>123757.82001424729</v>
      </c>
      <c r="AF227" s="339">
        <f t="shared" si="249"/>
        <v>249024.3041587359</v>
      </c>
      <c r="AG227" s="339">
        <f t="shared" si="249"/>
        <v>331727.31630931405</v>
      </c>
      <c r="AH227" s="339">
        <f t="shared" si="249"/>
        <v>412937.74610551615</v>
      </c>
      <c r="AI227" s="339">
        <f t="shared" si="249"/>
        <v>489337.63920044753</v>
      </c>
      <c r="AJ227" s="339">
        <f t="shared" ref="AJ227:BO227" si="250">AJ220+AJ226</f>
        <v>563394.78274136351</v>
      </c>
      <c r="AK227" s="339">
        <f t="shared" si="250"/>
        <v>634609.59975897009</v>
      </c>
      <c r="AL227" s="339">
        <f t="shared" si="250"/>
        <v>696453.5572898672</v>
      </c>
      <c r="AM227" s="339">
        <f t="shared" si="250"/>
        <v>748899.39157818432</v>
      </c>
      <c r="AN227" s="339">
        <f t="shared" si="250"/>
        <v>800082.92199521407</v>
      </c>
      <c r="AO227" s="339">
        <f t="shared" si="250"/>
        <v>861576.76956302673</v>
      </c>
      <c r="AP227" s="339">
        <f t="shared" si="250"/>
        <v>936888.33136002184</v>
      </c>
      <c r="AQ227" s="339">
        <f t="shared" si="250"/>
        <v>1032698.258483157</v>
      </c>
      <c r="AR227" s="339">
        <f t="shared" si="250"/>
        <v>391673.32431365852</v>
      </c>
      <c r="AS227" s="339">
        <f t="shared" si="250"/>
        <v>504701.0107074143</v>
      </c>
      <c r="AT227" s="339">
        <f t="shared" si="250"/>
        <v>620284.91251203883</v>
      </c>
      <c r="AU227" s="339">
        <f t="shared" si="250"/>
        <v>731658.32510592684</v>
      </c>
      <c r="AV227" s="339">
        <f t="shared" si="250"/>
        <v>842431.79556470294</v>
      </c>
      <c r="AW227" s="339">
        <f t="shared" si="250"/>
        <v>947998.91401575215</v>
      </c>
      <c r="AX227" s="339">
        <f t="shared" si="250"/>
        <v>1047941.2303915874</v>
      </c>
      <c r="AY227" s="339">
        <f t="shared" si="250"/>
        <v>1139397.4682155307</v>
      </c>
      <c r="AZ227" s="339">
        <f t="shared" si="250"/>
        <v>1196393.5782155308</v>
      </c>
      <c r="BA227" s="339">
        <f t="shared" si="250"/>
        <v>1253221.3982155309</v>
      </c>
      <c r="BB227" s="339">
        <f t="shared" si="250"/>
        <v>1316570.478215531</v>
      </c>
      <c r="BC227" s="339">
        <f t="shared" si="250"/>
        <v>1391962.498215531</v>
      </c>
      <c r="BD227" s="339">
        <f t="shared" si="250"/>
        <v>172697.87817743979</v>
      </c>
      <c r="BE227" s="339">
        <f t="shared" si="250"/>
        <v>233759.00407401824</v>
      </c>
      <c r="BF227" s="339">
        <f t="shared" si="250"/>
        <v>296892.50822258054</v>
      </c>
      <c r="BG227" s="339">
        <f t="shared" si="250"/>
        <v>351067.35803546215</v>
      </c>
      <c r="BH227" s="339">
        <f t="shared" si="250"/>
        <v>397295.24532041082</v>
      </c>
      <c r="BI227" s="339">
        <f t="shared" si="250"/>
        <v>433368.95282622677</v>
      </c>
      <c r="BJ227" s="339">
        <f t="shared" si="250"/>
        <v>450465.49036095198</v>
      </c>
      <c r="BK227" s="339">
        <f t="shared" si="250"/>
        <v>451853.76136630197</v>
      </c>
      <c r="BL227" s="339">
        <f t="shared" si="250"/>
        <v>449572.30136630195</v>
      </c>
      <c r="BM227" s="339">
        <f t="shared" si="250"/>
        <v>448825.63136630197</v>
      </c>
      <c r="BN227" s="339">
        <f t="shared" si="250"/>
        <v>443347.39136630198</v>
      </c>
      <c r="BO227" s="339">
        <f t="shared" si="250"/>
        <v>432089.44136630197</v>
      </c>
      <c r="BP227" s="339">
        <f t="shared" ref="BP227:CU227" si="251">BP220+BP226</f>
        <v>-39049.129639048013</v>
      </c>
      <c r="BQ227" s="339">
        <f t="shared" si="251"/>
        <v>-63775.299639048011</v>
      </c>
      <c r="BR227" s="339">
        <f t="shared" si="251"/>
        <v>-89578.249639048008</v>
      </c>
      <c r="BS227" s="339">
        <f t="shared" si="251"/>
        <v>-113471.29963904801</v>
      </c>
      <c r="BT227" s="339">
        <f t="shared" si="251"/>
        <v>-134859.049639048</v>
      </c>
      <c r="BU227" s="339">
        <f t="shared" si="251"/>
        <v>-154593.80963904801</v>
      </c>
      <c r="BV227" s="339">
        <f t="shared" si="251"/>
        <v>-164841.10963904799</v>
      </c>
      <c r="BW227" s="339">
        <f t="shared" si="251"/>
        <v>-159082.63963904799</v>
      </c>
      <c r="BX227" s="339">
        <f t="shared" si="251"/>
        <v>-134652.93963904798</v>
      </c>
      <c r="BY227" s="339">
        <f t="shared" si="251"/>
        <v>-106747.22963904799</v>
      </c>
      <c r="BZ227" s="339">
        <f t="shared" si="251"/>
        <v>-81449.399639047988</v>
      </c>
      <c r="CA227" s="339">
        <f t="shared" si="251"/>
        <v>-46214.569639047986</v>
      </c>
      <c r="CB227" s="339">
        <f t="shared" si="251"/>
        <v>152420.56</v>
      </c>
      <c r="CC227" s="339">
        <f t="shared" si="251"/>
        <v>191655.49</v>
      </c>
      <c r="CD227" s="339">
        <f t="shared" si="251"/>
        <v>232490</v>
      </c>
      <c r="CE227" s="339">
        <f t="shared" si="251"/>
        <v>271634.15000000002</v>
      </c>
      <c r="CF227" s="339">
        <f t="shared" si="251"/>
        <v>307623.7</v>
      </c>
      <c r="CG227" s="339">
        <f t="shared" si="251"/>
        <v>337198.78</v>
      </c>
      <c r="CH227" s="339">
        <f t="shared" si="251"/>
        <v>364128.41000000003</v>
      </c>
      <c r="CI227" s="339">
        <f t="shared" si="251"/>
        <v>399115.14</v>
      </c>
      <c r="CJ227" s="339">
        <f t="shared" si="251"/>
        <v>439577.19</v>
      </c>
      <c r="CK227" s="339">
        <f t="shared" si="251"/>
        <v>479718.52</v>
      </c>
      <c r="CL227" s="339">
        <f t="shared" si="251"/>
        <v>512158.79000000004</v>
      </c>
      <c r="CM227" s="339">
        <f t="shared" si="251"/>
        <v>541883.22000000009</v>
      </c>
      <c r="CN227" s="339">
        <f t="shared" si="251"/>
        <v>173936.66000000009</v>
      </c>
      <c r="CO227" s="339">
        <f t="shared" si="251"/>
        <v>203211.49000000011</v>
      </c>
      <c r="CP227" s="339">
        <f t="shared" si="251"/>
        <v>221554.21000000011</v>
      </c>
      <c r="CQ227" s="339">
        <f t="shared" si="251"/>
        <v>235775.93000000011</v>
      </c>
      <c r="CR227" s="339">
        <f t="shared" si="251"/>
        <v>247226.03000000012</v>
      </c>
      <c r="CS227" s="339">
        <f t="shared" si="251"/>
        <v>256104.59000000011</v>
      </c>
      <c r="CT227" s="339">
        <f t="shared" si="251"/>
        <v>263611.41000000009</v>
      </c>
      <c r="CU227" s="339">
        <f t="shared" si="251"/>
        <v>272747.13000000012</v>
      </c>
      <c r="CV227" s="339">
        <f t="shared" ref="CV227:CY227" si="252">CV220+CV226</f>
        <v>286450.7300000001</v>
      </c>
      <c r="CW227" s="339">
        <f t="shared" si="252"/>
        <v>296412.59000000008</v>
      </c>
      <c r="CX227" s="339">
        <f t="shared" si="252"/>
        <v>296412.59000000008</v>
      </c>
      <c r="CY227" s="339">
        <f t="shared" si="252"/>
        <v>296412.59000000008</v>
      </c>
    </row>
    <row r="228" spans="1:104" x14ac:dyDescent="0.2">
      <c r="CH228" s="95"/>
      <c r="CI228" s="95"/>
      <c r="CJ228" s="95"/>
      <c r="CK228" s="95"/>
      <c r="CL228" s="95"/>
      <c r="CM228" s="95"/>
      <c r="CN228" s="95"/>
      <c r="CO228" s="95"/>
      <c r="CP228" s="95"/>
      <c r="CQ228" s="95"/>
      <c r="CR228" s="95"/>
      <c r="CS228" s="95"/>
      <c r="CT228" s="95"/>
      <c r="CU228" s="95"/>
      <c r="CV228" s="95"/>
      <c r="CW228" s="95"/>
      <c r="CX228" s="95"/>
      <c r="CY228" s="95"/>
      <c r="CZ228" s="95"/>
    </row>
    <row r="229" spans="1:104" x14ac:dyDescent="0.2">
      <c r="A229" s="340" t="s">
        <v>322</v>
      </c>
      <c r="C229" s="90">
        <v>18238171</v>
      </c>
      <c r="CX229" s="338"/>
      <c r="CY229" s="338"/>
      <c r="CZ229" s="338"/>
    </row>
    <row r="230" spans="1:104" x14ac:dyDescent="0.2">
      <c r="B230" s="337" t="s">
        <v>227</v>
      </c>
      <c r="C230" s="90">
        <v>25400371</v>
      </c>
      <c r="D230" s="339">
        <v>0</v>
      </c>
      <c r="E230" s="339">
        <f t="shared" ref="E230:AJ230" si="253">D238</f>
        <v>0</v>
      </c>
      <c r="F230" s="339">
        <f t="shared" si="253"/>
        <v>0</v>
      </c>
      <c r="G230" s="339">
        <f t="shared" si="253"/>
        <v>0</v>
      </c>
      <c r="H230" s="339">
        <f t="shared" si="253"/>
        <v>0</v>
      </c>
      <c r="I230" s="339">
        <f t="shared" si="253"/>
        <v>0</v>
      </c>
      <c r="J230" s="339">
        <f t="shared" si="253"/>
        <v>0</v>
      </c>
      <c r="K230" s="339">
        <f t="shared" si="253"/>
        <v>-1081.7066867040501</v>
      </c>
      <c r="L230" s="339">
        <f t="shared" si="253"/>
        <v>-4181.5971693267365</v>
      </c>
      <c r="M230" s="339">
        <f t="shared" si="253"/>
        <v>-8016.8833035155731</v>
      </c>
      <c r="N230" s="339">
        <f t="shared" si="253"/>
        <v>-12714.246690404198</v>
      </c>
      <c r="O230" s="339">
        <f t="shared" si="253"/>
        <v>-16778.24834150188</v>
      </c>
      <c r="P230" s="339">
        <f t="shared" si="253"/>
        <v>-19298.148943597153</v>
      </c>
      <c r="Q230" s="339">
        <f t="shared" si="253"/>
        <v>-15048.111682671712</v>
      </c>
      <c r="R230" s="339">
        <f t="shared" si="253"/>
        <v>-13530.89358035692</v>
      </c>
      <c r="S230" s="339">
        <f t="shared" si="253"/>
        <v>-7918.5188479918261</v>
      </c>
      <c r="T230" s="339">
        <f t="shared" si="253"/>
        <v>1905.3042021579213</v>
      </c>
      <c r="U230" s="339">
        <f t="shared" si="253"/>
        <v>27134.379998075088</v>
      </c>
      <c r="V230" s="339">
        <f t="shared" si="253"/>
        <v>39705.199018910949</v>
      </c>
      <c r="W230" s="339">
        <f t="shared" si="253"/>
        <v>51695.42943887876</v>
      </c>
      <c r="X230" s="339">
        <f t="shared" si="253"/>
        <v>61514.226186526786</v>
      </c>
      <c r="Y230" s="339">
        <f t="shared" si="253"/>
        <v>71919.576771563035</v>
      </c>
      <c r="Z230" s="339">
        <f t="shared" si="253"/>
        <v>83925.281589214777</v>
      </c>
      <c r="AA230" s="339">
        <f t="shared" si="253"/>
        <v>97088.978306137171</v>
      </c>
      <c r="AB230" s="339">
        <f t="shared" si="253"/>
        <v>112628.36813675992</v>
      </c>
      <c r="AC230" s="339">
        <f t="shared" si="253"/>
        <v>131976.7717082524</v>
      </c>
      <c r="AD230" s="339">
        <f t="shared" si="253"/>
        <v>156533.63368639909</v>
      </c>
      <c r="AE230" s="339">
        <f t="shared" si="253"/>
        <v>177250.28204210254</v>
      </c>
      <c r="AF230" s="339">
        <f t="shared" si="253"/>
        <v>209619.53725418181</v>
      </c>
      <c r="AG230" s="339">
        <f t="shared" si="253"/>
        <v>135012.82945661014</v>
      </c>
      <c r="AH230" s="339">
        <f t="shared" si="253"/>
        <v>166427.24951031292</v>
      </c>
      <c r="AI230" s="339">
        <f t="shared" si="253"/>
        <v>194056.65855609218</v>
      </c>
      <c r="AJ230" s="339">
        <f t="shared" si="253"/>
        <v>217807.75419146853</v>
      </c>
      <c r="AK230" s="339">
        <f t="shared" ref="AK230:BP230" si="254">AJ238</f>
        <v>241770.46704385529</v>
      </c>
      <c r="AL230" s="339">
        <f t="shared" si="254"/>
        <v>266611.2435640755</v>
      </c>
      <c r="AM230" s="339">
        <f t="shared" si="254"/>
        <v>289987.4340478119</v>
      </c>
      <c r="AN230" s="339">
        <f t="shared" si="254"/>
        <v>312526.6340973475</v>
      </c>
      <c r="AO230" s="339">
        <f t="shared" si="254"/>
        <v>335502.6956239657</v>
      </c>
      <c r="AP230" s="339">
        <f t="shared" si="254"/>
        <v>359696.86446125724</v>
      </c>
      <c r="AQ230" s="339">
        <f t="shared" si="254"/>
        <v>387219.96662672615</v>
      </c>
      <c r="AR230" s="339">
        <f t="shared" si="254"/>
        <v>421956.92321495747</v>
      </c>
      <c r="AS230" s="339">
        <f t="shared" si="254"/>
        <v>147289.20861166564</v>
      </c>
      <c r="AT230" s="339">
        <f t="shared" si="254"/>
        <v>186172.44595769208</v>
      </c>
      <c r="AU230" s="339">
        <f t="shared" si="254"/>
        <v>226352.76897200581</v>
      </c>
      <c r="AV230" s="339">
        <f t="shared" si="254"/>
        <v>266639.22807437798</v>
      </c>
      <c r="AW230" s="339">
        <f t="shared" si="254"/>
        <v>308281.20501098759</v>
      </c>
      <c r="AX230" s="339">
        <f t="shared" si="254"/>
        <v>352198.8701933155</v>
      </c>
      <c r="AY230" s="339">
        <f t="shared" si="254"/>
        <v>399677.35436854378</v>
      </c>
      <c r="AZ230" s="339">
        <f t="shared" si="254"/>
        <v>449269.51861617737</v>
      </c>
      <c r="BA230" s="339">
        <f t="shared" si="254"/>
        <v>489178.27861617738</v>
      </c>
      <c r="BB230" s="339">
        <f t="shared" si="254"/>
        <v>532067.52861617738</v>
      </c>
      <c r="BC230" s="339">
        <f t="shared" si="254"/>
        <v>579584.55861617741</v>
      </c>
      <c r="BD230" s="339">
        <f t="shared" si="254"/>
        <v>634903.67861617741</v>
      </c>
      <c r="BE230" s="339">
        <f t="shared" si="254"/>
        <v>165122.04294622672</v>
      </c>
      <c r="BF230" s="339">
        <f t="shared" si="254"/>
        <v>212665.55471210516</v>
      </c>
      <c r="BG230" s="339">
        <f t="shared" si="254"/>
        <v>262609.45447379345</v>
      </c>
      <c r="BH230" s="339">
        <f t="shared" si="254"/>
        <v>309946.4593607529</v>
      </c>
      <c r="BI230" s="339">
        <f t="shared" si="254"/>
        <v>357421.06582302996</v>
      </c>
      <c r="BJ230" s="339">
        <f t="shared" si="254"/>
        <v>409384.31742145109</v>
      </c>
      <c r="BK230" s="339">
        <f t="shared" si="254"/>
        <v>462149.11870891473</v>
      </c>
      <c r="BL230" s="339">
        <f t="shared" si="254"/>
        <v>515962.21674349194</v>
      </c>
      <c r="BM230" s="339">
        <f t="shared" si="254"/>
        <v>-3.2565080327913165E-3</v>
      </c>
      <c r="BN230" s="339">
        <f t="shared" si="254"/>
        <v>-3.2565080327913165E-3</v>
      </c>
      <c r="BO230" s="339">
        <f t="shared" si="254"/>
        <v>-3.2565080327913165E-3</v>
      </c>
      <c r="BP230" s="339">
        <f t="shared" si="254"/>
        <v>-3.2565080327913165E-3</v>
      </c>
      <c r="BQ230" s="339">
        <f t="shared" ref="BQ230:CY230" si="255">BP238</f>
        <v>-3.2565080327913165E-3</v>
      </c>
      <c r="BR230" s="339">
        <f t="shared" si="255"/>
        <v>-3.2565080327913165E-3</v>
      </c>
      <c r="BS230" s="339">
        <f t="shared" si="255"/>
        <v>-3.2565080327913165E-3</v>
      </c>
      <c r="BT230" s="339">
        <f t="shared" si="255"/>
        <v>-3.2565080327913165E-3</v>
      </c>
      <c r="BU230" s="339">
        <f t="shared" si="255"/>
        <v>-3.2565080327913165E-3</v>
      </c>
      <c r="BV230" s="339">
        <f t="shared" si="255"/>
        <v>-3.2565080327913165E-3</v>
      </c>
      <c r="BW230" s="339">
        <f t="shared" si="255"/>
        <v>-3.2565080327913165E-3</v>
      </c>
      <c r="BX230" s="339">
        <f t="shared" si="255"/>
        <v>-3.2565080327913165E-3</v>
      </c>
      <c r="BY230" s="339">
        <f t="shared" si="255"/>
        <v>-3.2565080327913165E-3</v>
      </c>
      <c r="BZ230" s="339">
        <f t="shared" si="255"/>
        <v>-3.2565080327913165E-3</v>
      </c>
      <c r="CA230" s="339">
        <f t="shared" si="255"/>
        <v>-3.2565080327913165E-3</v>
      </c>
      <c r="CB230" s="339">
        <f t="shared" si="255"/>
        <v>-3.2565080327913165E-3</v>
      </c>
      <c r="CC230" s="339">
        <f t="shared" si="255"/>
        <v>-3.2565080327913165E-3</v>
      </c>
      <c r="CD230" s="339">
        <f t="shared" si="255"/>
        <v>-3.2565080327913165E-3</v>
      </c>
      <c r="CE230" s="339">
        <f t="shared" si="255"/>
        <v>-3.2565080327913165E-3</v>
      </c>
      <c r="CF230" s="339">
        <f t="shared" si="255"/>
        <v>-3.2565080327913165E-3</v>
      </c>
      <c r="CG230" s="339">
        <f t="shared" si="255"/>
        <v>-3.2565080327913165E-3</v>
      </c>
      <c r="CH230" s="339">
        <f t="shared" si="255"/>
        <v>-3.2565080327913165E-3</v>
      </c>
      <c r="CI230" s="339">
        <f t="shared" si="255"/>
        <v>-3.2565080327913165E-3</v>
      </c>
      <c r="CJ230" s="339">
        <f t="shared" si="255"/>
        <v>-3.2565080327913165E-3</v>
      </c>
      <c r="CK230" s="339">
        <f t="shared" si="255"/>
        <v>-3.2565080327913165E-3</v>
      </c>
      <c r="CL230" s="339">
        <f t="shared" si="255"/>
        <v>-3.2565080327913165E-3</v>
      </c>
      <c r="CM230" s="339">
        <f t="shared" si="255"/>
        <v>-3.2565080327913165E-3</v>
      </c>
      <c r="CN230" s="339">
        <f t="shared" si="255"/>
        <v>-3.2565080327913165E-3</v>
      </c>
      <c r="CO230" s="339">
        <f t="shared" si="255"/>
        <v>-3.2565080327913165E-3</v>
      </c>
      <c r="CP230" s="339">
        <f t="shared" si="255"/>
        <v>-3.2565080327913165E-3</v>
      </c>
      <c r="CQ230" s="339">
        <f t="shared" si="255"/>
        <v>-3.2565080327913165E-3</v>
      </c>
      <c r="CR230" s="339">
        <f t="shared" si="255"/>
        <v>-3.2565080327913165E-3</v>
      </c>
      <c r="CS230" s="339">
        <f t="shared" si="255"/>
        <v>-3.2565080327913165E-3</v>
      </c>
      <c r="CT230" s="339">
        <f t="shared" si="255"/>
        <v>-3.2565080327913165E-3</v>
      </c>
      <c r="CU230" s="339">
        <f t="shared" si="255"/>
        <v>-3.2565080327913165E-3</v>
      </c>
      <c r="CV230" s="339">
        <f t="shared" si="255"/>
        <v>-3.2565080327913165E-3</v>
      </c>
      <c r="CW230" s="339">
        <f t="shared" si="255"/>
        <v>-3.2565080327913165E-3</v>
      </c>
      <c r="CX230" s="339">
        <f t="shared" si="255"/>
        <v>-3.2565080327913165E-3</v>
      </c>
      <c r="CY230" s="339">
        <f t="shared" si="255"/>
        <v>-3.2565080327913165E-3</v>
      </c>
    </row>
    <row r="231" spans="1:104" x14ac:dyDescent="0.2">
      <c r="A231" s="96"/>
      <c r="B231" s="91" t="s">
        <v>228</v>
      </c>
      <c r="C231" s="91"/>
      <c r="D231" s="341">
        <v>0</v>
      </c>
      <c r="E231" s="341">
        <v>0</v>
      </c>
      <c r="F231" s="341">
        <v>0</v>
      </c>
      <c r="G231" s="341">
        <v>0</v>
      </c>
      <c r="H231" s="341">
        <v>0</v>
      </c>
      <c r="I231" s="341">
        <v>0</v>
      </c>
      <c r="J231" s="341">
        <v>0</v>
      </c>
      <c r="K231" s="341">
        <v>0</v>
      </c>
      <c r="L231" s="341">
        <v>0</v>
      </c>
      <c r="M231" s="341">
        <v>0</v>
      </c>
      <c r="N231" s="341">
        <v>0</v>
      </c>
      <c r="O231" s="341">
        <v>0</v>
      </c>
      <c r="P231" s="341">
        <v>0</v>
      </c>
      <c r="Q231" s="341">
        <v>0</v>
      </c>
      <c r="R231" s="341">
        <v>0</v>
      </c>
      <c r="S231" s="341">
        <v>0</v>
      </c>
      <c r="T231" s="341">
        <v>13589.756486081116</v>
      </c>
      <c r="U231" s="341">
        <v>0</v>
      </c>
      <c r="V231" s="341">
        <v>0</v>
      </c>
      <c r="W231" s="341">
        <v>0</v>
      </c>
      <c r="X231" s="341">
        <v>0</v>
      </c>
      <c r="Y231" s="341">
        <v>0</v>
      </c>
      <c r="Z231" s="341">
        <v>0</v>
      </c>
      <c r="AA231" s="341">
        <v>0</v>
      </c>
      <c r="AB231" s="341">
        <v>0</v>
      </c>
      <c r="AC231" s="341">
        <v>0</v>
      </c>
      <c r="AD231" s="341">
        <v>0</v>
      </c>
      <c r="AE231" s="341">
        <v>0</v>
      </c>
      <c r="AF231" s="341">
        <v>-107686.15935364182</v>
      </c>
      <c r="AG231" s="341">
        <v>0</v>
      </c>
      <c r="AH231" s="341">
        <v>0</v>
      </c>
      <c r="AI231" s="341">
        <v>0</v>
      </c>
      <c r="AJ231" s="341">
        <v>0</v>
      </c>
      <c r="AK231" s="341">
        <v>0</v>
      </c>
      <c r="AL231" s="341">
        <v>0</v>
      </c>
      <c r="AM231" s="341">
        <v>0</v>
      </c>
      <c r="AN231" s="341">
        <v>0</v>
      </c>
      <c r="AO231" s="341">
        <v>0</v>
      </c>
      <c r="AP231" s="341">
        <v>0</v>
      </c>
      <c r="AQ231" s="341">
        <v>0</v>
      </c>
      <c r="AR231" s="341">
        <v>-312526.63409734803</v>
      </c>
      <c r="AS231" s="341">
        <v>0</v>
      </c>
      <c r="AT231" s="341">
        <v>0</v>
      </c>
      <c r="AU231" s="341">
        <v>0</v>
      </c>
      <c r="AV231" s="341">
        <v>0</v>
      </c>
      <c r="AW231" s="341">
        <v>0</v>
      </c>
      <c r="AX231" s="341">
        <v>0</v>
      </c>
      <c r="AY231" s="341">
        <v>0</v>
      </c>
      <c r="AZ231" s="341">
        <v>0</v>
      </c>
      <c r="BA231" s="341">
        <v>0</v>
      </c>
      <c r="BB231" s="341">
        <v>0</v>
      </c>
      <c r="BC231" s="341">
        <v>0</v>
      </c>
      <c r="BD231" s="341">
        <v>-449269.52</v>
      </c>
      <c r="BE231" s="341">
        <v>0</v>
      </c>
      <c r="BF231" s="341">
        <v>0</v>
      </c>
      <c r="BG231" s="341">
        <v>0</v>
      </c>
      <c r="BH231" s="341">
        <v>0</v>
      </c>
      <c r="BI231" s="341">
        <v>0</v>
      </c>
      <c r="BJ231" s="341">
        <v>0</v>
      </c>
      <c r="BK231" s="341">
        <v>0</v>
      </c>
      <c r="BL231" s="341">
        <v>0</v>
      </c>
      <c r="BM231" s="341">
        <v>0</v>
      </c>
      <c r="BN231" s="341">
        <v>0</v>
      </c>
      <c r="BO231" s="341">
        <v>0</v>
      </c>
      <c r="BP231" s="341">
        <v>0</v>
      </c>
      <c r="BQ231" s="341">
        <v>0</v>
      </c>
      <c r="BR231" s="341">
        <v>0</v>
      </c>
      <c r="BS231" s="341">
        <v>0</v>
      </c>
      <c r="BT231" s="341">
        <v>0</v>
      </c>
      <c r="BU231" s="341">
        <v>0</v>
      </c>
      <c r="BV231" s="341">
        <v>0</v>
      </c>
      <c r="BW231" s="341">
        <v>0</v>
      </c>
      <c r="BX231" s="341">
        <v>0</v>
      </c>
      <c r="BY231" s="341">
        <v>0</v>
      </c>
      <c r="BZ231" s="341">
        <v>0</v>
      </c>
      <c r="CA231" s="341">
        <v>0</v>
      </c>
      <c r="CB231" s="341">
        <v>0</v>
      </c>
      <c r="CC231" s="341">
        <v>0</v>
      </c>
      <c r="CD231" s="341">
        <v>0</v>
      </c>
      <c r="CE231" s="341">
        <v>0</v>
      </c>
      <c r="CF231" s="341">
        <v>0</v>
      </c>
      <c r="CG231" s="341">
        <v>0</v>
      </c>
      <c r="CH231" s="341">
        <v>0</v>
      </c>
      <c r="CI231" s="341">
        <v>0</v>
      </c>
      <c r="CJ231" s="341">
        <v>0</v>
      </c>
      <c r="CK231" s="341">
        <v>0</v>
      </c>
      <c r="CL231" s="341">
        <v>0</v>
      </c>
      <c r="CM231" s="341">
        <v>0</v>
      </c>
      <c r="CN231" s="341">
        <v>0</v>
      </c>
      <c r="CO231" s="341">
        <v>0</v>
      </c>
      <c r="CP231" s="341">
        <v>0</v>
      </c>
      <c r="CQ231" s="341">
        <v>0</v>
      </c>
      <c r="CR231" s="341">
        <v>0</v>
      </c>
      <c r="CS231" s="341">
        <v>0</v>
      </c>
      <c r="CT231" s="341">
        <v>0</v>
      </c>
      <c r="CU231" s="341">
        <v>0</v>
      </c>
      <c r="CV231" s="341">
        <v>0</v>
      </c>
      <c r="CW231" s="341">
        <v>0</v>
      </c>
      <c r="CX231" s="341"/>
      <c r="CY231" s="341"/>
    </row>
    <row r="232" spans="1:104" x14ac:dyDescent="0.2">
      <c r="A232" s="96"/>
      <c r="B232" s="91" t="s">
        <v>320</v>
      </c>
      <c r="C232" s="91"/>
      <c r="D232" s="341">
        <v>0</v>
      </c>
      <c r="E232" s="341">
        <v>0</v>
      </c>
      <c r="F232" s="341">
        <v>0</v>
      </c>
      <c r="G232" s="341">
        <v>0</v>
      </c>
      <c r="H232" s="341">
        <v>0</v>
      </c>
      <c r="I232" s="341">
        <v>0</v>
      </c>
      <c r="J232" s="341">
        <v>0</v>
      </c>
      <c r="K232" s="341">
        <v>0</v>
      </c>
      <c r="L232" s="341">
        <v>0</v>
      </c>
      <c r="M232" s="341">
        <v>0</v>
      </c>
      <c r="N232" s="341">
        <v>0</v>
      </c>
      <c r="O232" s="341">
        <v>0</v>
      </c>
      <c r="P232" s="341">
        <v>0</v>
      </c>
      <c r="Q232" s="341">
        <v>0</v>
      </c>
      <c r="R232" s="341">
        <v>0</v>
      </c>
      <c r="S232" s="341">
        <v>0</v>
      </c>
      <c r="T232" s="341">
        <v>0</v>
      </c>
      <c r="U232" s="341">
        <v>0</v>
      </c>
      <c r="V232" s="341">
        <v>0</v>
      </c>
      <c r="W232" s="341">
        <v>0</v>
      </c>
      <c r="X232" s="341">
        <v>0</v>
      </c>
      <c r="Y232" s="341">
        <v>0</v>
      </c>
      <c r="Z232" s="341">
        <v>0</v>
      </c>
      <c r="AA232" s="341">
        <v>0</v>
      </c>
      <c r="AB232" s="341">
        <v>0</v>
      </c>
      <c r="AC232" s="341">
        <v>0</v>
      </c>
      <c r="AD232" s="341">
        <v>-9371.6731231050944</v>
      </c>
      <c r="AE232" s="341">
        <v>-75.320059366684291</v>
      </c>
      <c r="AF232" s="341">
        <v>7.5024526033375878</v>
      </c>
      <c r="AG232" s="341">
        <v>-4.5612064030065085</v>
      </c>
      <c r="AH232" s="341">
        <v>-1.5935997761116596</v>
      </c>
      <c r="AI232" s="341">
        <v>0</v>
      </c>
      <c r="AJ232" s="341">
        <v>0</v>
      </c>
      <c r="AK232" s="341">
        <v>0</v>
      </c>
      <c r="AL232" s="341">
        <v>0</v>
      </c>
      <c r="AM232" s="341">
        <v>0</v>
      </c>
      <c r="AN232" s="341">
        <v>0</v>
      </c>
      <c r="AO232" s="341">
        <v>0</v>
      </c>
      <c r="AP232" s="341">
        <v>0</v>
      </c>
      <c r="AQ232" s="341">
        <v>0</v>
      </c>
      <c r="AR232" s="341">
        <v>0</v>
      </c>
      <c r="AS232" s="341">
        <v>0</v>
      </c>
      <c r="AT232" s="341">
        <v>0</v>
      </c>
      <c r="AU232" s="341">
        <v>0</v>
      </c>
      <c r="AV232" s="341">
        <v>0</v>
      </c>
      <c r="AW232" s="341">
        <v>0</v>
      </c>
      <c r="AX232" s="341">
        <v>0</v>
      </c>
      <c r="AY232" s="341">
        <v>0</v>
      </c>
      <c r="AZ232" s="341">
        <v>0</v>
      </c>
      <c r="BA232" s="341">
        <v>0</v>
      </c>
      <c r="BB232" s="341">
        <v>0</v>
      </c>
      <c r="BC232" s="341">
        <v>0</v>
      </c>
      <c r="BD232" s="341">
        <v>0</v>
      </c>
      <c r="BE232" s="341">
        <v>0</v>
      </c>
      <c r="BF232" s="341">
        <v>0</v>
      </c>
      <c r="BG232" s="341">
        <v>0</v>
      </c>
      <c r="BH232" s="341">
        <v>0</v>
      </c>
      <c r="BI232" s="341">
        <v>0</v>
      </c>
      <c r="BJ232" s="341">
        <v>0</v>
      </c>
      <c r="BK232" s="341">
        <v>0</v>
      </c>
      <c r="BL232" s="341">
        <v>0</v>
      </c>
      <c r="BM232" s="341">
        <v>0</v>
      </c>
      <c r="BN232" s="341">
        <v>0</v>
      </c>
      <c r="BO232" s="341">
        <v>0</v>
      </c>
      <c r="BP232" s="341">
        <v>0</v>
      </c>
      <c r="BQ232" s="341">
        <v>0</v>
      </c>
      <c r="BR232" s="341">
        <v>0</v>
      </c>
      <c r="BS232" s="341">
        <v>0</v>
      </c>
      <c r="BT232" s="341">
        <v>0</v>
      </c>
      <c r="BU232" s="341">
        <v>0</v>
      </c>
      <c r="BV232" s="341">
        <v>0</v>
      </c>
      <c r="BW232" s="341">
        <v>0</v>
      </c>
      <c r="BX232" s="341">
        <v>0</v>
      </c>
      <c r="BY232" s="341">
        <v>0</v>
      </c>
      <c r="BZ232" s="341">
        <v>0</v>
      </c>
      <c r="CA232" s="341">
        <v>0</v>
      </c>
      <c r="CB232" s="341">
        <v>0</v>
      </c>
      <c r="CC232" s="341">
        <v>0</v>
      </c>
      <c r="CD232" s="341">
        <v>0</v>
      </c>
      <c r="CE232" s="341">
        <v>0</v>
      </c>
      <c r="CF232" s="341">
        <v>0</v>
      </c>
      <c r="CG232" s="341">
        <v>0</v>
      </c>
      <c r="CH232" s="341">
        <v>0</v>
      </c>
      <c r="CI232" s="341">
        <v>0</v>
      </c>
      <c r="CJ232" s="341">
        <v>0</v>
      </c>
      <c r="CK232" s="341">
        <v>0</v>
      </c>
      <c r="CL232" s="341">
        <v>0</v>
      </c>
      <c r="CM232" s="341">
        <v>0</v>
      </c>
      <c r="CN232" s="341">
        <v>0</v>
      </c>
      <c r="CO232" s="341">
        <v>0</v>
      </c>
      <c r="CP232" s="341">
        <v>0</v>
      </c>
      <c r="CQ232" s="341">
        <v>0</v>
      </c>
      <c r="CR232" s="341">
        <v>0</v>
      </c>
      <c r="CS232" s="341">
        <v>0</v>
      </c>
      <c r="CT232" s="341">
        <v>0</v>
      </c>
      <c r="CU232" s="341">
        <v>0</v>
      </c>
      <c r="CV232" s="341">
        <v>0</v>
      </c>
      <c r="CW232" s="341">
        <v>0</v>
      </c>
      <c r="CX232" s="341"/>
      <c r="CY232" s="341"/>
    </row>
    <row r="233" spans="1:104" x14ac:dyDescent="0.2">
      <c r="A233" s="96"/>
      <c r="B233" s="91" t="s">
        <v>250</v>
      </c>
      <c r="C233" s="91"/>
      <c r="D233" s="341">
        <v>0</v>
      </c>
      <c r="E233" s="341">
        <v>0</v>
      </c>
      <c r="F233" s="341">
        <v>0</v>
      </c>
      <c r="G233" s="341">
        <v>0</v>
      </c>
      <c r="H233" s="341">
        <v>0</v>
      </c>
      <c r="I233" s="341">
        <v>0</v>
      </c>
      <c r="J233" s="341">
        <v>0</v>
      </c>
      <c r="K233" s="341">
        <v>0</v>
      </c>
      <c r="L233" s="341">
        <v>0</v>
      </c>
      <c r="M233" s="341">
        <v>0</v>
      </c>
      <c r="N233" s="341">
        <v>0</v>
      </c>
      <c r="O233" s="341">
        <v>0</v>
      </c>
      <c r="P233" s="341">
        <v>0</v>
      </c>
      <c r="Q233" s="341">
        <v>0</v>
      </c>
      <c r="R233" s="341">
        <v>0</v>
      </c>
      <c r="S233" s="341">
        <v>0</v>
      </c>
      <c r="T233" s="341">
        <v>0</v>
      </c>
      <c r="U233" s="341">
        <v>0</v>
      </c>
      <c r="V233" s="341">
        <v>0</v>
      </c>
      <c r="W233" s="341">
        <v>0</v>
      </c>
      <c r="X233" s="341">
        <v>0</v>
      </c>
      <c r="Y233" s="341">
        <v>0</v>
      </c>
      <c r="Z233" s="341">
        <v>0</v>
      </c>
      <c r="AA233" s="341">
        <v>0</v>
      </c>
      <c r="AB233" s="341">
        <v>0</v>
      </c>
      <c r="AC233" s="341">
        <v>0</v>
      </c>
      <c r="AD233" s="341">
        <v>0</v>
      </c>
      <c r="AE233" s="341">
        <v>0</v>
      </c>
      <c r="AF233" s="341">
        <v>0</v>
      </c>
      <c r="AG233" s="341">
        <v>0</v>
      </c>
      <c r="AH233" s="341">
        <v>0</v>
      </c>
      <c r="AI233" s="341">
        <v>0</v>
      </c>
      <c r="AJ233" s="341">
        <v>0</v>
      </c>
      <c r="AK233" s="341">
        <v>0</v>
      </c>
      <c r="AL233" s="341">
        <v>0</v>
      </c>
      <c r="AM233" s="341">
        <v>0</v>
      </c>
      <c r="AN233" s="341">
        <v>0</v>
      </c>
      <c r="AO233" s="341">
        <v>0</v>
      </c>
      <c r="AP233" s="341">
        <v>0</v>
      </c>
      <c r="AQ233" s="341">
        <v>0</v>
      </c>
      <c r="AR233" s="341">
        <v>0</v>
      </c>
      <c r="AS233" s="341">
        <v>0</v>
      </c>
      <c r="AT233" s="341">
        <v>0</v>
      </c>
      <c r="AU233" s="341">
        <v>0</v>
      </c>
      <c r="AV233" s="341">
        <v>0</v>
      </c>
      <c r="AW233" s="341">
        <v>0</v>
      </c>
      <c r="AX233" s="341">
        <v>0</v>
      </c>
      <c r="AY233" s="341">
        <v>0</v>
      </c>
      <c r="AZ233" s="341">
        <v>0</v>
      </c>
      <c r="BA233" s="341">
        <v>0</v>
      </c>
      <c r="BB233" s="341">
        <v>0</v>
      </c>
      <c r="BC233" s="341">
        <v>0</v>
      </c>
      <c r="BD233" s="341">
        <v>0</v>
      </c>
      <c r="BE233" s="341">
        <v>0</v>
      </c>
      <c r="BF233" s="341">
        <v>0</v>
      </c>
      <c r="BG233" s="341">
        <v>0</v>
      </c>
      <c r="BH233" s="341">
        <v>0</v>
      </c>
      <c r="BI233" s="341">
        <v>0</v>
      </c>
      <c r="BJ233" s="341">
        <v>0</v>
      </c>
      <c r="BK233" s="341">
        <v>0</v>
      </c>
      <c r="BL233" s="341">
        <v>-515962.22</v>
      </c>
      <c r="BM233" s="341">
        <v>0</v>
      </c>
      <c r="BN233" s="341">
        <v>0</v>
      </c>
      <c r="BO233" s="341">
        <v>0</v>
      </c>
      <c r="BP233" s="341">
        <v>0</v>
      </c>
      <c r="BQ233" s="341">
        <v>0</v>
      </c>
      <c r="BR233" s="341">
        <v>0</v>
      </c>
      <c r="BS233" s="341">
        <v>0</v>
      </c>
      <c r="BT233" s="341">
        <v>0</v>
      </c>
      <c r="BU233" s="341">
        <v>0</v>
      </c>
      <c r="BV233" s="341">
        <v>0</v>
      </c>
      <c r="BW233" s="341">
        <v>0</v>
      </c>
      <c r="BX233" s="341">
        <v>0</v>
      </c>
      <c r="BY233" s="341">
        <v>0</v>
      </c>
      <c r="BZ233" s="341">
        <v>0</v>
      </c>
      <c r="CA233" s="341">
        <v>0</v>
      </c>
      <c r="CB233" s="341">
        <v>0</v>
      </c>
      <c r="CC233" s="341">
        <v>0</v>
      </c>
      <c r="CD233" s="341">
        <v>0</v>
      </c>
      <c r="CE233" s="341">
        <v>0</v>
      </c>
      <c r="CF233" s="341">
        <v>0</v>
      </c>
      <c r="CG233" s="341">
        <v>0</v>
      </c>
      <c r="CH233" s="341">
        <v>0</v>
      </c>
      <c r="CI233" s="341">
        <v>0</v>
      </c>
      <c r="CJ233" s="341">
        <v>0</v>
      </c>
      <c r="CK233" s="341">
        <v>0</v>
      </c>
      <c r="CL233" s="341">
        <v>0</v>
      </c>
      <c r="CM233" s="341">
        <v>0</v>
      </c>
      <c r="CN233" s="341">
        <v>0</v>
      </c>
      <c r="CO233" s="341">
        <v>0</v>
      </c>
      <c r="CP233" s="341">
        <v>0</v>
      </c>
      <c r="CQ233" s="341">
        <v>0</v>
      </c>
      <c r="CR233" s="341">
        <v>0</v>
      </c>
      <c r="CS233" s="341">
        <v>0</v>
      </c>
      <c r="CT233" s="341">
        <v>0</v>
      </c>
      <c r="CU233" s="341">
        <v>0</v>
      </c>
      <c r="CV233" s="341">
        <v>0</v>
      </c>
      <c r="CW233" s="341">
        <v>0</v>
      </c>
      <c r="CX233" s="341"/>
      <c r="CY233" s="341"/>
    </row>
    <row r="234" spans="1:104" x14ac:dyDescent="0.2">
      <c r="A234" s="96"/>
      <c r="B234" s="91" t="s">
        <v>323</v>
      </c>
      <c r="C234" s="91"/>
      <c r="D234" s="341">
        <v>0</v>
      </c>
      <c r="E234" s="341">
        <v>0</v>
      </c>
      <c r="F234" s="341">
        <v>0</v>
      </c>
      <c r="G234" s="341">
        <v>0</v>
      </c>
      <c r="H234" s="341">
        <v>0</v>
      </c>
      <c r="I234" s="341">
        <v>0</v>
      </c>
      <c r="J234" s="341">
        <v>0</v>
      </c>
      <c r="K234" s="341">
        <v>0</v>
      </c>
      <c r="L234" s="341">
        <v>0</v>
      </c>
      <c r="M234" s="341">
        <v>0</v>
      </c>
      <c r="N234" s="341">
        <v>0</v>
      </c>
      <c r="O234" s="341">
        <v>0</v>
      </c>
      <c r="P234" s="341">
        <v>5708.3924575160381</v>
      </c>
      <c r="Q234" s="341">
        <v>0</v>
      </c>
      <c r="R234" s="341">
        <v>0</v>
      </c>
      <c r="S234" s="341">
        <v>0</v>
      </c>
      <c r="T234" s="341">
        <v>0</v>
      </c>
      <c r="U234" s="341">
        <v>0</v>
      </c>
      <c r="V234" s="341">
        <v>0</v>
      </c>
      <c r="W234" s="341">
        <v>0</v>
      </c>
      <c r="X234" s="341">
        <v>0</v>
      </c>
      <c r="Y234" s="341">
        <v>0</v>
      </c>
      <c r="Z234" s="341">
        <v>0</v>
      </c>
      <c r="AA234" s="341">
        <v>0</v>
      </c>
      <c r="AB234" s="341">
        <v>0</v>
      </c>
      <c r="AC234" s="341">
        <v>0</v>
      </c>
      <c r="AD234" s="341">
        <v>0</v>
      </c>
      <c r="AE234" s="341">
        <v>0</v>
      </c>
      <c r="AF234" s="341">
        <v>0</v>
      </c>
      <c r="AG234" s="341">
        <v>0</v>
      </c>
      <c r="AH234" s="341">
        <v>0</v>
      </c>
      <c r="AI234" s="341">
        <v>0</v>
      </c>
      <c r="AJ234" s="341">
        <v>0</v>
      </c>
      <c r="AK234" s="341">
        <v>0</v>
      </c>
      <c r="AL234" s="341">
        <v>0</v>
      </c>
      <c r="AM234" s="341">
        <v>0</v>
      </c>
      <c r="AN234" s="341">
        <v>0</v>
      </c>
      <c r="AO234" s="341">
        <v>0</v>
      </c>
      <c r="AP234" s="341">
        <v>0</v>
      </c>
      <c r="AQ234" s="341">
        <v>0</v>
      </c>
      <c r="AR234" s="341">
        <v>0</v>
      </c>
      <c r="AS234" s="341">
        <v>0</v>
      </c>
      <c r="AT234" s="341">
        <v>0</v>
      </c>
      <c r="AU234" s="341">
        <v>0</v>
      </c>
      <c r="AV234" s="341">
        <v>0</v>
      </c>
      <c r="AW234" s="341">
        <v>0</v>
      </c>
      <c r="AX234" s="341">
        <v>0</v>
      </c>
      <c r="AY234" s="341">
        <v>0</v>
      </c>
      <c r="AZ234" s="341">
        <v>0</v>
      </c>
      <c r="BA234" s="341">
        <v>0</v>
      </c>
      <c r="BB234" s="341">
        <v>0</v>
      </c>
      <c r="BC234" s="341">
        <v>0</v>
      </c>
      <c r="BD234" s="341">
        <v>0</v>
      </c>
      <c r="BE234" s="341">
        <v>0</v>
      </c>
      <c r="BF234" s="341">
        <v>0</v>
      </c>
      <c r="BG234" s="341">
        <v>0</v>
      </c>
      <c r="BH234" s="341">
        <v>0</v>
      </c>
      <c r="BI234" s="341">
        <v>0</v>
      </c>
      <c r="BJ234" s="341">
        <v>0</v>
      </c>
      <c r="BK234" s="341">
        <v>0</v>
      </c>
      <c r="BL234" s="341">
        <v>0</v>
      </c>
      <c r="BM234" s="341">
        <v>0</v>
      </c>
      <c r="BN234" s="341">
        <v>0</v>
      </c>
      <c r="BO234" s="341">
        <v>0</v>
      </c>
      <c r="BP234" s="341">
        <v>0</v>
      </c>
      <c r="BQ234" s="341">
        <v>0</v>
      </c>
      <c r="BR234" s="341">
        <v>0</v>
      </c>
      <c r="BS234" s="341">
        <v>0</v>
      </c>
      <c r="BT234" s="341">
        <v>0</v>
      </c>
      <c r="BU234" s="341">
        <v>0</v>
      </c>
      <c r="BV234" s="341">
        <v>0</v>
      </c>
      <c r="BW234" s="341">
        <v>0</v>
      </c>
      <c r="BX234" s="341">
        <v>0</v>
      </c>
      <c r="BY234" s="341">
        <v>0</v>
      </c>
      <c r="BZ234" s="341">
        <v>0</v>
      </c>
      <c r="CA234" s="341">
        <v>0</v>
      </c>
      <c r="CB234" s="341">
        <v>0</v>
      </c>
      <c r="CC234" s="341">
        <v>0</v>
      </c>
      <c r="CD234" s="341">
        <v>0</v>
      </c>
      <c r="CE234" s="341">
        <v>0</v>
      </c>
      <c r="CF234" s="341">
        <v>0</v>
      </c>
      <c r="CG234" s="341">
        <v>0</v>
      </c>
      <c r="CH234" s="341">
        <v>0</v>
      </c>
      <c r="CI234" s="341">
        <v>0</v>
      </c>
      <c r="CJ234" s="341">
        <v>0</v>
      </c>
      <c r="CK234" s="341">
        <v>0</v>
      </c>
      <c r="CL234" s="341">
        <v>0</v>
      </c>
      <c r="CM234" s="341">
        <v>0</v>
      </c>
      <c r="CN234" s="341">
        <v>0</v>
      </c>
      <c r="CO234" s="341">
        <v>0</v>
      </c>
      <c r="CP234" s="341">
        <v>0</v>
      </c>
      <c r="CQ234" s="341">
        <v>0</v>
      </c>
      <c r="CR234" s="341">
        <v>0</v>
      </c>
      <c r="CS234" s="341">
        <v>0</v>
      </c>
      <c r="CT234" s="341">
        <v>0</v>
      </c>
      <c r="CU234" s="341">
        <v>0</v>
      </c>
      <c r="CV234" s="341">
        <v>0</v>
      </c>
      <c r="CW234" s="341">
        <v>0</v>
      </c>
      <c r="CX234" s="341"/>
      <c r="CY234" s="341"/>
    </row>
    <row r="235" spans="1:104" x14ac:dyDescent="0.2">
      <c r="A235" s="96"/>
      <c r="B235" s="91" t="s">
        <v>324</v>
      </c>
      <c r="C235" s="91"/>
      <c r="D235" s="341">
        <v>0</v>
      </c>
      <c r="E235" s="341">
        <v>0</v>
      </c>
      <c r="F235" s="341">
        <v>0</v>
      </c>
      <c r="G235" s="341">
        <v>0</v>
      </c>
      <c r="H235" s="341">
        <v>0</v>
      </c>
      <c r="I235" s="341">
        <v>0</v>
      </c>
      <c r="J235" s="341">
        <v>0</v>
      </c>
      <c r="K235" s="341">
        <v>0</v>
      </c>
      <c r="L235" s="341">
        <v>0</v>
      </c>
      <c r="M235" s="341">
        <v>0</v>
      </c>
      <c r="N235" s="341">
        <v>0</v>
      </c>
      <c r="O235" s="341">
        <v>0</v>
      </c>
      <c r="P235" s="341">
        <v>0</v>
      </c>
      <c r="Q235" s="341">
        <v>0</v>
      </c>
      <c r="R235" s="341">
        <v>0</v>
      </c>
      <c r="S235" s="341">
        <v>0</v>
      </c>
      <c r="T235" s="341">
        <v>0</v>
      </c>
      <c r="U235" s="341">
        <v>0</v>
      </c>
      <c r="V235" s="341">
        <v>0</v>
      </c>
      <c r="W235" s="341">
        <v>0</v>
      </c>
      <c r="X235" s="341">
        <v>0</v>
      </c>
      <c r="Y235" s="341">
        <v>0</v>
      </c>
      <c r="Z235" s="341">
        <v>0</v>
      </c>
      <c r="AA235" s="341">
        <v>0</v>
      </c>
      <c r="AB235" s="341">
        <v>0</v>
      </c>
      <c r="AC235" s="341">
        <v>0</v>
      </c>
      <c r="AD235" s="341">
        <v>0</v>
      </c>
      <c r="AE235" s="341">
        <v>0</v>
      </c>
      <c r="AF235" s="341">
        <v>0</v>
      </c>
      <c r="AG235" s="341">
        <v>0</v>
      </c>
      <c r="AH235" s="341">
        <v>0</v>
      </c>
      <c r="AI235" s="341">
        <v>0</v>
      </c>
      <c r="AJ235" s="341">
        <v>0</v>
      </c>
      <c r="AK235" s="341">
        <v>0</v>
      </c>
      <c r="AL235" s="341">
        <v>0</v>
      </c>
      <c r="AM235" s="341">
        <v>0</v>
      </c>
      <c r="AN235" s="341">
        <v>0</v>
      </c>
      <c r="AO235" s="341">
        <v>0</v>
      </c>
      <c r="AP235" s="341">
        <v>0</v>
      </c>
      <c r="AQ235" s="341">
        <v>0</v>
      </c>
      <c r="AR235" s="341">
        <v>0</v>
      </c>
      <c r="AS235" s="341">
        <v>0</v>
      </c>
      <c r="AT235" s="341">
        <v>0</v>
      </c>
      <c r="AU235" s="341">
        <v>0</v>
      </c>
      <c r="AV235" s="341">
        <v>0</v>
      </c>
      <c r="AW235" s="341">
        <v>0</v>
      </c>
      <c r="AX235" s="341">
        <v>0</v>
      </c>
      <c r="AY235" s="341">
        <v>0</v>
      </c>
      <c r="AZ235" s="341"/>
      <c r="BA235" s="341"/>
      <c r="BB235" s="341"/>
      <c r="BC235" s="341"/>
      <c r="BD235" s="341">
        <v>-73163.790000000023</v>
      </c>
      <c r="BE235" s="341"/>
      <c r="BF235" s="341"/>
      <c r="BG235" s="341"/>
      <c r="BH235" s="341">
        <v>0</v>
      </c>
      <c r="BI235" s="341">
        <v>0</v>
      </c>
      <c r="BJ235" s="341">
        <v>0</v>
      </c>
      <c r="BK235" s="341">
        <v>0</v>
      </c>
      <c r="BL235" s="341">
        <v>0</v>
      </c>
      <c r="BM235" s="341">
        <v>0</v>
      </c>
      <c r="BN235" s="341">
        <v>0</v>
      </c>
      <c r="BO235" s="341">
        <v>0</v>
      </c>
      <c r="BP235" s="341">
        <v>0</v>
      </c>
      <c r="BQ235" s="341">
        <v>0</v>
      </c>
      <c r="BR235" s="341">
        <v>0</v>
      </c>
      <c r="BS235" s="341">
        <v>0</v>
      </c>
      <c r="BT235" s="341">
        <v>0</v>
      </c>
      <c r="BU235" s="341">
        <v>0</v>
      </c>
      <c r="BV235" s="341">
        <v>0</v>
      </c>
      <c r="BW235" s="341">
        <v>0</v>
      </c>
      <c r="BX235" s="341">
        <v>0</v>
      </c>
      <c r="BY235" s="341">
        <v>0</v>
      </c>
      <c r="BZ235" s="341">
        <v>0</v>
      </c>
      <c r="CA235" s="341">
        <v>0</v>
      </c>
      <c r="CB235" s="341">
        <v>0</v>
      </c>
      <c r="CC235" s="341">
        <v>0</v>
      </c>
      <c r="CD235" s="341">
        <v>0</v>
      </c>
      <c r="CE235" s="341">
        <v>0</v>
      </c>
      <c r="CF235" s="341">
        <v>0</v>
      </c>
      <c r="CG235" s="341">
        <v>0</v>
      </c>
      <c r="CH235" s="341">
        <v>0</v>
      </c>
      <c r="CI235" s="341">
        <v>0</v>
      </c>
      <c r="CJ235" s="341">
        <v>0</v>
      </c>
      <c r="CK235" s="341">
        <v>0</v>
      </c>
      <c r="CL235" s="341">
        <v>0</v>
      </c>
      <c r="CM235" s="341">
        <v>0</v>
      </c>
      <c r="CN235" s="341">
        <v>0</v>
      </c>
      <c r="CO235" s="341">
        <v>0</v>
      </c>
      <c r="CP235" s="341">
        <v>0</v>
      </c>
      <c r="CQ235" s="341">
        <v>0</v>
      </c>
      <c r="CR235" s="341">
        <v>0</v>
      </c>
      <c r="CS235" s="341">
        <v>0</v>
      </c>
      <c r="CT235" s="341">
        <v>0</v>
      </c>
      <c r="CU235" s="341">
        <v>0</v>
      </c>
      <c r="CV235" s="341">
        <v>0</v>
      </c>
      <c r="CW235" s="341">
        <v>0</v>
      </c>
      <c r="CX235" s="341"/>
      <c r="CY235" s="341"/>
    </row>
    <row r="236" spans="1:104" x14ac:dyDescent="0.2">
      <c r="A236" s="91"/>
      <c r="B236" s="91" t="s">
        <v>326</v>
      </c>
      <c r="C236" s="98"/>
      <c r="D236" s="341">
        <v>0</v>
      </c>
      <c r="E236" s="341">
        <v>0</v>
      </c>
      <c r="F236" s="341">
        <v>0</v>
      </c>
      <c r="G236" s="341">
        <v>0</v>
      </c>
      <c r="H236" s="341">
        <v>0</v>
      </c>
      <c r="I236" s="341">
        <v>0</v>
      </c>
      <c r="J236" s="341">
        <v>-1081.7066867040501</v>
      </c>
      <c r="K236" s="341">
        <v>-3099.8904826226862</v>
      </c>
      <c r="L236" s="341">
        <v>-3835.2861341888361</v>
      </c>
      <c r="M236" s="341">
        <v>-4697.3633868886236</v>
      </c>
      <c r="N236" s="341">
        <v>-4064.001651097682</v>
      </c>
      <c r="O236" s="341">
        <v>-2519.9006020952734</v>
      </c>
      <c r="P236" s="341">
        <v>-1458.3551965905972</v>
      </c>
      <c r="Q236" s="341">
        <v>1517.2181023147914</v>
      </c>
      <c r="R236" s="341">
        <v>5612.3747323650941</v>
      </c>
      <c r="S236" s="341">
        <v>9823.8230501497474</v>
      </c>
      <c r="T236" s="341">
        <v>11639.319309836052</v>
      </c>
      <c r="U236" s="341">
        <v>12570.819020835857</v>
      </c>
      <c r="V236" s="341">
        <v>11990.230419967813</v>
      </c>
      <c r="W236" s="341">
        <v>9818.7967476480244</v>
      </c>
      <c r="X236" s="341">
        <v>10405.350585036253</v>
      </c>
      <c r="Y236" s="341">
        <v>12005.704817651736</v>
      </c>
      <c r="Z236" s="341">
        <v>13163.696716922386</v>
      </c>
      <c r="AA236" s="341">
        <v>15539.389830622755</v>
      </c>
      <c r="AB236" s="341">
        <v>19348.403571492494</v>
      </c>
      <c r="AC236" s="341">
        <v>24556.86197814668</v>
      </c>
      <c r="AD236" s="341">
        <v>30088.321478808542</v>
      </c>
      <c r="AE236" s="341">
        <v>32444.575271445941</v>
      </c>
      <c r="AF236" s="341">
        <v>33071.94910346681</v>
      </c>
      <c r="AG236" s="341">
        <v>31418.981260105797</v>
      </c>
      <c r="AH236" s="341">
        <v>27631.002645555374</v>
      </c>
      <c r="AI236" s="341">
        <v>23751.095635376361</v>
      </c>
      <c r="AJ236" s="341">
        <v>23962.712852386743</v>
      </c>
      <c r="AK236" s="341">
        <v>24840.776520220224</v>
      </c>
      <c r="AL236" s="341">
        <v>23376.190483736427</v>
      </c>
      <c r="AM236" s="341">
        <v>22539.200049535608</v>
      </c>
      <c r="AN236" s="341">
        <v>22976.061526618196</v>
      </c>
      <c r="AO236" s="341">
        <v>24194.168837291538</v>
      </c>
      <c r="AP236" s="341">
        <v>27523.10216546891</v>
      </c>
      <c r="AQ236" s="341">
        <v>34736.956588231318</v>
      </c>
      <c r="AR236" s="341">
        <v>37858.919494056216</v>
      </c>
      <c r="AS236" s="341">
        <v>38883.237346026435</v>
      </c>
      <c r="AT236" s="341">
        <v>40180.323014313741</v>
      </c>
      <c r="AU236" s="341">
        <v>40286.459102372144</v>
      </c>
      <c r="AV236" s="341">
        <v>41641.976936609572</v>
      </c>
      <c r="AW236" s="341">
        <v>43917.665182327917</v>
      </c>
      <c r="AX236" s="341">
        <v>47478.484175228274</v>
      </c>
      <c r="AY236" s="341">
        <v>49592.164247633627</v>
      </c>
      <c r="AZ236" s="341">
        <v>39908.76</v>
      </c>
      <c r="BA236" s="341">
        <v>42889.25</v>
      </c>
      <c r="BB236" s="341">
        <v>47517.03</v>
      </c>
      <c r="BC236" s="341">
        <v>55319.12</v>
      </c>
      <c r="BD236" s="341">
        <v>52651.674330049362</v>
      </c>
      <c r="BE236" s="341">
        <v>47543.511765878444</v>
      </c>
      <c r="BF236" s="341">
        <v>49943.899761688306</v>
      </c>
      <c r="BG236" s="341">
        <v>47337.004886959425</v>
      </c>
      <c r="BH236" s="341">
        <v>47474.606462277057</v>
      </c>
      <c r="BI236" s="341">
        <v>51963.251598421157</v>
      </c>
      <c r="BJ236" s="341">
        <v>52764.801287463633</v>
      </c>
      <c r="BK236" s="341">
        <v>53813.09803457724</v>
      </c>
      <c r="BL236" s="341">
        <v>0</v>
      </c>
      <c r="BM236" s="341">
        <v>0</v>
      </c>
      <c r="BN236" s="341">
        <v>0</v>
      </c>
      <c r="BO236" s="341">
        <v>0</v>
      </c>
      <c r="BP236" s="341">
        <v>0</v>
      </c>
      <c r="BQ236" s="341">
        <v>0</v>
      </c>
      <c r="BR236" s="341">
        <v>0</v>
      </c>
      <c r="BS236" s="341">
        <v>0</v>
      </c>
      <c r="BT236" s="341">
        <v>0</v>
      </c>
      <c r="BU236" s="341">
        <v>0</v>
      </c>
      <c r="BV236" s="341">
        <v>0</v>
      </c>
      <c r="BW236" s="341">
        <v>0</v>
      </c>
      <c r="BX236" s="341">
        <v>0</v>
      </c>
      <c r="BY236" s="341">
        <v>0</v>
      </c>
      <c r="BZ236" s="341">
        <v>0</v>
      </c>
      <c r="CA236" s="341">
        <v>0</v>
      </c>
      <c r="CB236" s="341">
        <v>0</v>
      </c>
      <c r="CC236" s="341">
        <v>0</v>
      </c>
      <c r="CD236" s="341">
        <v>0</v>
      </c>
      <c r="CE236" s="341">
        <v>0</v>
      </c>
      <c r="CF236" s="341">
        <v>0</v>
      </c>
      <c r="CG236" s="341">
        <v>0</v>
      </c>
      <c r="CH236" s="341">
        <v>0</v>
      </c>
      <c r="CI236" s="341">
        <v>0</v>
      </c>
      <c r="CJ236" s="341">
        <v>0</v>
      </c>
      <c r="CK236" s="341">
        <v>0</v>
      </c>
      <c r="CL236" s="341">
        <v>0</v>
      </c>
      <c r="CM236" s="341">
        <v>0</v>
      </c>
      <c r="CN236" s="341">
        <v>0</v>
      </c>
      <c r="CO236" s="341">
        <v>0</v>
      </c>
      <c r="CP236" s="341">
        <v>0</v>
      </c>
      <c r="CQ236" s="341">
        <v>0</v>
      </c>
      <c r="CR236" s="341">
        <v>0</v>
      </c>
      <c r="CS236" s="341">
        <v>0</v>
      </c>
      <c r="CT236" s="341">
        <v>0</v>
      </c>
      <c r="CU236" s="341">
        <v>0</v>
      </c>
      <c r="CV236" s="341">
        <v>0</v>
      </c>
      <c r="CW236" s="341">
        <v>0</v>
      </c>
      <c r="CX236" s="341"/>
      <c r="CY236" s="341"/>
    </row>
    <row r="237" spans="1:104" x14ac:dyDescent="0.2">
      <c r="B237" s="337" t="s">
        <v>230</v>
      </c>
      <c r="D237" s="93">
        <f t="shared" ref="D237:AI237" si="256">SUM(D231:D236)</f>
        <v>0</v>
      </c>
      <c r="E237" s="93">
        <f t="shared" si="256"/>
        <v>0</v>
      </c>
      <c r="F237" s="93">
        <f t="shared" si="256"/>
        <v>0</v>
      </c>
      <c r="G237" s="93">
        <f t="shared" si="256"/>
        <v>0</v>
      </c>
      <c r="H237" s="93">
        <f t="shared" si="256"/>
        <v>0</v>
      </c>
      <c r="I237" s="93">
        <f t="shared" si="256"/>
        <v>0</v>
      </c>
      <c r="J237" s="93">
        <f t="shared" si="256"/>
        <v>-1081.7066867040501</v>
      </c>
      <c r="K237" s="93">
        <f t="shared" si="256"/>
        <v>-3099.8904826226862</v>
      </c>
      <c r="L237" s="93">
        <f t="shared" si="256"/>
        <v>-3835.2861341888361</v>
      </c>
      <c r="M237" s="93">
        <f t="shared" si="256"/>
        <v>-4697.3633868886236</v>
      </c>
      <c r="N237" s="93">
        <f t="shared" si="256"/>
        <v>-4064.001651097682</v>
      </c>
      <c r="O237" s="93">
        <f t="shared" si="256"/>
        <v>-2519.9006020952734</v>
      </c>
      <c r="P237" s="93">
        <f t="shared" si="256"/>
        <v>4250.0372609254409</v>
      </c>
      <c r="Q237" s="93">
        <f t="shared" si="256"/>
        <v>1517.2181023147914</v>
      </c>
      <c r="R237" s="93">
        <f t="shared" si="256"/>
        <v>5612.3747323650941</v>
      </c>
      <c r="S237" s="93">
        <f t="shared" si="256"/>
        <v>9823.8230501497474</v>
      </c>
      <c r="T237" s="93">
        <f t="shared" si="256"/>
        <v>25229.075795917168</v>
      </c>
      <c r="U237" s="93">
        <f t="shared" si="256"/>
        <v>12570.819020835857</v>
      </c>
      <c r="V237" s="93">
        <f t="shared" si="256"/>
        <v>11990.230419967813</v>
      </c>
      <c r="W237" s="93">
        <f t="shared" si="256"/>
        <v>9818.7967476480244</v>
      </c>
      <c r="X237" s="93">
        <f t="shared" si="256"/>
        <v>10405.350585036253</v>
      </c>
      <c r="Y237" s="93">
        <f t="shared" si="256"/>
        <v>12005.704817651736</v>
      </c>
      <c r="Z237" s="93">
        <f t="shared" si="256"/>
        <v>13163.696716922386</v>
      </c>
      <c r="AA237" s="93">
        <f t="shared" si="256"/>
        <v>15539.389830622755</v>
      </c>
      <c r="AB237" s="93">
        <f t="shared" si="256"/>
        <v>19348.403571492494</v>
      </c>
      <c r="AC237" s="93">
        <f t="shared" si="256"/>
        <v>24556.86197814668</v>
      </c>
      <c r="AD237" s="93">
        <f t="shared" si="256"/>
        <v>20716.648355703448</v>
      </c>
      <c r="AE237" s="93">
        <f t="shared" si="256"/>
        <v>32369.255212079257</v>
      </c>
      <c r="AF237" s="93">
        <f t="shared" si="256"/>
        <v>-74606.707797571667</v>
      </c>
      <c r="AG237" s="93">
        <f t="shared" si="256"/>
        <v>31414.42005370279</v>
      </c>
      <c r="AH237" s="93">
        <f t="shared" si="256"/>
        <v>27629.409045779263</v>
      </c>
      <c r="AI237" s="93">
        <f t="shared" si="256"/>
        <v>23751.095635376361</v>
      </c>
      <c r="AJ237" s="93">
        <f t="shared" ref="AJ237:BO237" si="257">SUM(AJ231:AJ236)</f>
        <v>23962.712852386743</v>
      </c>
      <c r="AK237" s="93">
        <f t="shared" si="257"/>
        <v>24840.776520220224</v>
      </c>
      <c r="AL237" s="93">
        <f t="shared" si="257"/>
        <v>23376.190483736427</v>
      </c>
      <c r="AM237" s="93">
        <f t="shared" si="257"/>
        <v>22539.200049535608</v>
      </c>
      <c r="AN237" s="93">
        <f t="shared" si="257"/>
        <v>22976.061526618196</v>
      </c>
      <c r="AO237" s="93">
        <f t="shared" si="257"/>
        <v>24194.168837291538</v>
      </c>
      <c r="AP237" s="93">
        <f t="shared" si="257"/>
        <v>27523.10216546891</v>
      </c>
      <c r="AQ237" s="93">
        <f t="shared" si="257"/>
        <v>34736.956588231318</v>
      </c>
      <c r="AR237" s="93">
        <f t="shared" si="257"/>
        <v>-274667.71460329182</v>
      </c>
      <c r="AS237" s="93">
        <f t="shared" si="257"/>
        <v>38883.237346026435</v>
      </c>
      <c r="AT237" s="93">
        <f t="shared" si="257"/>
        <v>40180.323014313741</v>
      </c>
      <c r="AU237" s="93">
        <f t="shared" si="257"/>
        <v>40286.459102372144</v>
      </c>
      <c r="AV237" s="93">
        <f t="shared" si="257"/>
        <v>41641.976936609572</v>
      </c>
      <c r="AW237" s="93">
        <f t="shared" si="257"/>
        <v>43917.665182327917</v>
      </c>
      <c r="AX237" s="93">
        <f t="shared" si="257"/>
        <v>47478.484175228274</v>
      </c>
      <c r="AY237" s="93">
        <f t="shared" si="257"/>
        <v>49592.164247633627</v>
      </c>
      <c r="AZ237" s="93">
        <f t="shared" si="257"/>
        <v>39908.76</v>
      </c>
      <c r="BA237" s="93">
        <f t="shared" si="257"/>
        <v>42889.25</v>
      </c>
      <c r="BB237" s="93">
        <f t="shared" si="257"/>
        <v>47517.03</v>
      </c>
      <c r="BC237" s="93">
        <f t="shared" si="257"/>
        <v>55319.12</v>
      </c>
      <c r="BD237" s="93">
        <f t="shared" si="257"/>
        <v>-469781.63566995069</v>
      </c>
      <c r="BE237" s="93">
        <f t="shared" si="257"/>
        <v>47543.511765878444</v>
      </c>
      <c r="BF237" s="93">
        <f t="shared" si="257"/>
        <v>49943.899761688306</v>
      </c>
      <c r="BG237" s="93">
        <f t="shared" si="257"/>
        <v>47337.004886959425</v>
      </c>
      <c r="BH237" s="93">
        <f t="shared" si="257"/>
        <v>47474.606462277057</v>
      </c>
      <c r="BI237" s="93">
        <f t="shared" si="257"/>
        <v>51963.251598421157</v>
      </c>
      <c r="BJ237" s="93">
        <f t="shared" si="257"/>
        <v>52764.801287463633</v>
      </c>
      <c r="BK237" s="93">
        <f t="shared" si="257"/>
        <v>53813.09803457724</v>
      </c>
      <c r="BL237" s="93">
        <f t="shared" si="257"/>
        <v>-515962.22</v>
      </c>
      <c r="BM237" s="93">
        <f t="shared" si="257"/>
        <v>0</v>
      </c>
      <c r="BN237" s="93">
        <f t="shared" si="257"/>
        <v>0</v>
      </c>
      <c r="BO237" s="93">
        <f t="shared" si="257"/>
        <v>0</v>
      </c>
      <c r="BP237" s="93">
        <f t="shared" ref="BP237:CU237" si="258">SUM(BP231:BP236)</f>
        <v>0</v>
      </c>
      <c r="BQ237" s="93">
        <f t="shared" si="258"/>
        <v>0</v>
      </c>
      <c r="BR237" s="93">
        <f t="shared" si="258"/>
        <v>0</v>
      </c>
      <c r="BS237" s="93">
        <f t="shared" si="258"/>
        <v>0</v>
      </c>
      <c r="BT237" s="93">
        <f t="shared" si="258"/>
        <v>0</v>
      </c>
      <c r="BU237" s="93">
        <f t="shared" si="258"/>
        <v>0</v>
      </c>
      <c r="BV237" s="93">
        <f t="shared" si="258"/>
        <v>0</v>
      </c>
      <c r="BW237" s="93">
        <f t="shared" si="258"/>
        <v>0</v>
      </c>
      <c r="BX237" s="93">
        <f t="shared" si="258"/>
        <v>0</v>
      </c>
      <c r="BY237" s="93">
        <f t="shared" si="258"/>
        <v>0</v>
      </c>
      <c r="BZ237" s="93">
        <f t="shared" si="258"/>
        <v>0</v>
      </c>
      <c r="CA237" s="93">
        <f t="shared" si="258"/>
        <v>0</v>
      </c>
      <c r="CB237" s="93">
        <f t="shared" si="258"/>
        <v>0</v>
      </c>
      <c r="CC237" s="93">
        <f t="shared" si="258"/>
        <v>0</v>
      </c>
      <c r="CD237" s="93">
        <f t="shared" si="258"/>
        <v>0</v>
      </c>
      <c r="CE237" s="93">
        <f t="shared" si="258"/>
        <v>0</v>
      </c>
      <c r="CF237" s="93">
        <f t="shared" si="258"/>
        <v>0</v>
      </c>
      <c r="CG237" s="93">
        <f t="shared" si="258"/>
        <v>0</v>
      </c>
      <c r="CH237" s="93">
        <f t="shared" si="258"/>
        <v>0</v>
      </c>
      <c r="CI237" s="93">
        <f t="shared" si="258"/>
        <v>0</v>
      </c>
      <c r="CJ237" s="93">
        <f t="shared" si="258"/>
        <v>0</v>
      </c>
      <c r="CK237" s="93">
        <f t="shared" si="258"/>
        <v>0</v>
      </c>
      <c r="CL237" s="93">
        <f t="shared" si="258"/>
        <v>0</v>
      </c>
      <c r="CM237" s="93">
        <f t="shared" si="258"/>
        <v>0</v>
      </c>
      <c r="CN237" s="93">
        <f t="shared" si="258"/>
        <v>0</v>
      </c>
      <c r="CO237" s="93">
        <f t="shared" si="258"/>
        <v>0</v>
      </c>
      <c r="CP237" s="93">
        <f t="shared" si="258"/>
        <v>0</v>
      </c>
      <c r="CQ237" s="93">
        <f t="shared" si="258"/>
        <v>0</v>
      </c>
      <c r="CR237" s="93">
        <f t="shared" si="258"/>
        <v>0</v>
      </c>
      <c r="CS237" s="93">
        <f t="shared" si="258"/>
        <v>0</v>
      </c>
      <c r="CT237" s="93">
        <f t="shared" si="258"/>
        <v>0</v>
      </c>
      <c r="CU237" s="93">
        <f t="shared" si="258"/>
        <v>0</v>
      </c>
      <c r="CV237" s="93">
        <f t="shared" ref="CV237:CY237" si="259">SUM(CV231:CV236)</f>
        <v>0</v>
      </c>
      <c r="CW237" s="93">
        <f t="shared" si="259"/>
        <v>0</v>
      </c>
      <c r="CX237" s="93">
        <f t="shared" si="259"/>
        <v>0</v>
      </c>
      <c r="CY237" s="93">
        <f t="shared" si="259"/>
        <v>0</v>
      </c>
    </row>
    <row r="238" spans="1:104" x14ac:dyDescent="0.2">
      <c r="B238" s="337" t="s">
        <v>231</v>
      </c>
      <c r="D238" s="339">
        <f t="shared" ref="D238:AI238" si="260">D230+D237</f>
        <v>0</v>
      </c>
      <c r="E238" s="339">
        <f t="shared" si="260"/>
        <v>0</v>
      </c>
      <c r="F238" s="339">
        <f t="shared" si="260"/>
        <v>0</v>
      </c>
      <c r="G238" s="339">
        <f t="shared" si="260"/>
        <v>0</v>
      </c>
      <c r="H238" s="339">
        <f t="shared" si="260"/>
        <v>0</v>
      </c>
      <c r="I238" s="339">
        <f t="shared" si="260"/>
        <v>0</v>
      </c>
      <c r="J238" s="339">
        <f t="shared" si="260"/>
        <v>-1081.7066867040501</v>
      </c>
      <c r="K238" s="339">
        <f t="shared" si="260"/>
        <v>-4181.5971693267365</v>
      </c>
      <c r="L238" s="339">
        <f t="shared" si="260"/>
        <v>-8016.8833035155731</v>
      </c>
      <c r="M238" s="339">
        <f t="shared" si="260"/>
        <v>-12714.246690404198</v>
      </c>
      <c r="N238" s="339">
        <f t="shared" si="260"/>
        <v>-16778.24834150188</v>
      </c>
      <c r="O238" s="339">
        <f t="shared" si="260"/>
        <v>-19298.148943597153</v>
      </c>
      <c r="P238" s="339">
        <f t="shared" si="260"/>
        <v>-15048.111682671712</v>
      </c>
      <c r="Q238" s="339">
        <f t="shared" si="260"/>
        <v>-13530.89358035692</v>
      </c>
      <c r="R238" s="339">
        <f t="shared" si="260"/>
        <v>-7918.5188479918261</v>
      </c>
      <c r="S238" s="339">
        <f t="shared" si="260"/>
        <v>1905.3042021579213</v>
      </c>
      <c r="T238" s="339">
        <f t="shared" si="260"/>
        <v>27134.379998075088</v>
      </c>
      <c r="U238" s="339">
        <f t="shared" si="260"/>
        <v>39705.199018910949</v>
      </c>
      <c r="V238" s="339">
        <f t="shared" si="260"/>
        <v>51695.42943887876</v>
      </c>
      <c r="W238" s="339">
        <f t="shared" si="260"/>
        <v>61514.226186526786</v>
      </c>
      <c r="X238" s="339">
        <f t="shared" si="260"/>
        <v>71919.576771563035</v>
      </c>
      <c r="Y238" s="339">
        <f t="shared" si="260"/>
        <v>83925.281589214777</v>
      </c>
      <c r="Z238" s="339">
        <f t="shared" si="260"/>
        <v>97088.978306137171</v>
      </c>
      <c r="AA238" s="339">
        <f t="shared" si="260"/>
        <v>112628.36813675992</v>
      </c>
      <c r="AB238" s="339">
        <f t="shared" si="260"/>
        <v>131976.7717082524</v>
      </c>
      <c r="AC238" s="339">
        <f t="shared" si="260"/>
        <v>156533.63368639909</v>
      </c>
      <c r="AD238" s="339">
        <f t="shared" si="260"/>
        <v>177250.28204210254</v>
      </c>
      <c r="AE238" s="339">
        <f t="shared" si="260"/>
        <v>209619.53725418181</v>
      </c>
      <c r="AF238" s="339">
        <f t="shared" si="260"/>
        <v>135012.82945661014</v>
      </c>
      <c r="AG238" s="339">
        <f t="shared" si="260"/>
        <v>166427.24951031292</v>
      </c>
      <c r="AH238" s="339">
        <f t="shared" si="260"/>
        <v>194056.65855609218</v>
      </c>
      <c r="AI238" s="339">
        <f t="shared" si="260"/>
        <v>217807.75419146853</v>
      </c>
      <c r="AJ238" s="339">
        <f t="shared" ref="AJ238:BO238" si="261">AJ230+AJ237</f>
        <v>241770.46704385529</v>
      </c>
      <c r="AK238" s="339">
        <f t="shared" si="261"/>
        <v>266611.2435640755</v>
      </c>
      <c r="AL238" s="339">
        <f t="shared" si="261"/>
        <v>289987.4340478119</v>
      </c>
      <c r="AM238" s="339">
        <f t="shared" si="261"/>
        <v>312526.6340973475</v>
      </c>
      <c r="AN238" s="339">
        <f t="shared" si="261"/>
        <v>335502.6956239657</v>
      </c>
      <c r="AO238" s="339">
        <f t="shared" si="261"/>
        <v>359696.86446125724</v>
      </c>
      <c r="AP238" s="339">
        <f t="shared" si="261"/>
        <v>387219.96662672615</v>
      </c>
      <c r="AQ238" s="339">
        <f t="shared" si="261"/>
        <v>421956.92321495747</v>
      </c>
      <c r="AR238" s="339">
        <f t="shared" si="261"/>
        <v>147289.20861166564</v>
      </c>
      <c r="AS238" s="339">
        <f t="shared" si="261"/>
        <v>186172.44595769208</v>
      </c>
      <c r="AT238" s="339">
        <f t="shared" si="261"/>
        <v>226352.76897200581</v>
      </c>
      <c r="AU238" s="339">
        <f t="shared" si="261"/>
        <v>266639.22807437798</v>
      </c>
      <c r="AV238" s="339">
        <f t="shared" si="261"/>
        <v>308281.20501098759</v>
      </c>
      <c r="AW238" s="339">
        <f t="shared" si="261"/>
        <v>352198.8701933155</v>
      </c>
      <c r="AX238" s="339">
        <f t="shared" si="261"/>
        <v>399677.35436854378</v>
      </c>
      <c r="AY238" s="339">
        <f t="shared" si="261"/>
        <v>449269.51861617737</v>
      </c>
      <c r="AZ238" s="339">
        <f t="shared" si="261"/>
        <v>489178.27861617738</v>
      </c>
      <c r="BA238" s="339">
        <f t="shared" si="261"/>
        <v>532067.52861617738</v>
      </c>
      <c r="BB238" s="339">
        <f t="shared" si="261"/>
        <v>579584.55861617741</v>
      </c>
      <c r="BC238" s="339">
        <f t="shared" si="261"/>
        <v>634903.67861617741</v>
      </c>
      <c r="BD238" s="339">
        <f t="shared" si="261"/>
        <v>165122.04294622672</v>
      </c>
      <c r="BE238" s="339">
        <f t="shared" si="261"/>
        <v>212665.55471210516</v>
      </c>
      <c r="BF238" s="339">
        <f t="shared" si="261"/>
        <v>262609.45447379345</v>
      </c>
      <c r="BG238" s="339">
        <f t="shared" si="261"/>
        <v>309946.4593607529</v>
      </c>
      <c r="BH238" s="339">
        <f t="shared" si="261"/>
        <v>357421.06582302996</v>
      </c>
      <c r="BI238" s="339">
        <f t="shared" si="261"/>
        <v>409384.31742145109</v>
      </c>
      <c r="BJ238" s="339">
        <f t="shared" si="261"/>
        <v>462149.11870891473</v>
      </c>
      <c r="BK238" s="339">
        <f t="shared" si="261"/>
        <v>515962.21674349194</v>
      </c>
      <c r="BL238" s="339">
        <f t="shared" si="261"/>
        <v>-3.2565080327913165E-3</v>
      </c>
      <c r="BM238" s="339">
        <f t="shared" si="261"/>
        <v>-3.2565080327913165E-3</v>
      </c>
      <c r="BN238" s="339">
        <f t="shared" si="261"/>
        <v>-3.2565080327913165E-3</v>
      </c>
      <c r="BO238" s="339">
        <f t="shared" si="261"/>
        <v>-3.2565080327913165E-3</v>
      </c>
      <c r="BP238" s="339">
        <f t="shared" ref="BP238:CU238" si="262">BP230+BP237</f>
        <v>-3.2565080327913165E-3</v>
      </c>
      <c r="BQ238" s="339">
        <f t="shared" si="262"/>
        <v>-3.2565080327913165E-3</v>
      </c>
      <c r="BR238" s="339">
        <f t="shared" si="262"/>
        <v>-3.2565080327913165E-3</v>
      </c>
      <c r="BS238" s="339">
        <f t="shared" si="262"/>
        <v>-3.2565080327913165E-3</v>
      </c>
      <c r="BT238" s="339">
        <f t="shared" si="262"/>
        <v>-3.2565080327913165E-3</v>
      </c>
      <c r="BU238" s="339">
        <f t="shared" si="262"/>
        <v>-3.2565080327913165E-3</v>
      </c>
      <c r="BV238" s="339">
        <f t="shared" si="262"/>
        <v>-3.2565080327913165E-3</v>
      </c>
      <c r="BW238" s="339">
        <f t="shared" si="262"/>
        <v>-3.2565080327913165E-3</v>
      </c>
      <c r="BX238" s="339">
        <f t="shared" si="262"/>
        <v>-3.2565080327913165E-3</v>
      </c>
      <c r="BY238" s="339">
        <f t="shared" si="262"/>
        <v>-3.2565080327913165E-3</v>
      </c>
      <c r="BZ238" s="339">
        <f t="shared" si="262"/>
        <v>-3.2565080327913165E-3</v>
      </c>
      <c r="CA238" s="339">
        <f t="shared" si="262"/>
        <v>-3.2565080327913165E-3</v>
      </c>
      <c r="CB238" s="339">
        <f t="shared" si="262"/>
        <v>-3.2565080327913165E-3</v>
      </c>
      <c r="CC238" s="339">
        <f t="shared" si="262"/>
        <v>-3.2565080327913165E-3</v>
      </c>
      <c r="CD238" s="339">
        <f t="shared" si="262"/>
        <v>-3.2565080327913165E-3</v>
      </c>
      <c r="CE238" s="339">
        <f t="shared" si="262"/>
        <v>-3.2565080327913165E-3</v>
      </c>
      <c r="CF238" s="339">
        <f t="shared" si="262"/>
        <v>-3.2565080327913165E-3</v>
      </c>
      <c r="CG238" s="339">
        <f t="shared" si="262"/>
        <v>-3.2565080327913165E-3</v>
      </c>
      <c r="CH238" s="339">
        <f t="shared" si="262"/>
        <v>-3.2565080327913165E-3</v>
      </c>
      <c r="CI238" s="339">
        <f t="shared" si="262"/>
        <v>-3.2565080327913165E-3</v>
      </c>
      <c r="CJ238" s="339">
        <f t="shared" si="262"/>
        <v>-3.2565080327913165E-3</v>
      </c>
      <c r="CK238" s="339">
        <f t="shared" si="262"/>
        <v>-3.2565080327913165E-3</v>
      </c>
      <c r="CL238" s="339">
        <f t="shared" si="262"/>
        <v>-3.2565080327913165E-3</v>
      </c>
      <c r="CM238" s="339">
        <f t="shared" si="262"/>
        <v>-3.2565080327913165E-3</v>
      </c>
      <c r="CN238" s="339">
        <f t="shared" si="262"/>
        <v>-3.2565080327913165E-3</v>
      </c>
      <c r="CO238" s="339">
        <f t="shared" si="262"/>
        <v>-3.2565080327913165E-3</v>
      </c>
      <c r="CP238" s="339">
        <f t="shared" si="262"/>
        <v>-3.2565080327913165E-3</v>
      </c>
      <c r="CQ238" s="339">
        <f t="shared" si="262"/>
        <v>-3.2565080327913165E-3</v>
      </c>
      <c r="CR238" s="339">
        <f t="shared" si="262"/>
        <v>-3.2565080327913165E-3</v>
      </c>
      <c r="CS238" s="339">
        <f t="shared" si="262"/>
        <v>-3.2565080327913165E-3</v>
      </c>
      <c r="CT238" s="339">
        <f t="shared" si="262"/>
        <v>-3.2565080327913165E-3</v>
      </c>
      <c r="CU238" s="339">
        <f t="shared" si="262"/>
        <v>-3.2565080327913165E-3</v>
      </c>
      <c r="CV238" s="339">
        <f t="shared" ref="CV238:CY238" si="263">CV230+CV237</f>
        <v>-3.2565080327913165E-3</v>
      </c>
      <c r="CW238" s="339">
        <f t="shared" si="263"/>
        <v>-3.2565080327913165E-3</v>
      </c>
      <c r="CX238" s="339">
        <f t="shared" si="263"/>
        <v>-3.2565080327913165E-3</v>
      </c>
      <c r="CY238" s="339">
        <f t="shared" si="263"/>
        <v>-3.2565080327913165E-3</v>
      </c>
    </row>
    <row r="239" spans="1:104" x14ac:dyDescent="0.2"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  <c r="BB239" s="90"/>
      <c r="BC239" s="90"/>
      <c r="BD239" s="90"/>
      <c r="BE239" s="90"/>
      <c r="BF239" s="90"/>
      <c r="BG239" s="90"/>
      <c r="BH239" s="90"/>
      <c r="BI239" s="90"/>
      <c r="BJ239" s="90"/>
      <c r="BK239" s="90"/>
      <c r="BL239" s="90"/>
      <c r="BM239" s="90"/>
      <c r="BN239" s="90"/>
      <c r="BO239" s="90"/>
      <c r="BP239" s="90"/>
      <c r="BQ239" s="90"/>
      <c r="BR239" s="90"/>
      <c r="BS239" s="90"/>
      <c r="BT239" s="90"/>
      <c r="BU239" s="90"/>
      <c r="BV239" s="90"/>
      <c r="BW239" s="90"/>
      <c r="BX239" s="90"/>
      <c r="BY239" s="90"/>
      <c r="BZ239" s="90"/>
      <c r="CA239" s="90"/>
      <c r="CB239" s="90"/>
      <c r="CC239" s="90"/>
      <c r="CD239" s="90"/>
      <c r="CE239" s="90"/>
      <c r="CF239" s="90"/>
      <c r="CG239" s="90"/>
      <c r="CH239" s="95"/>
      <c r="CI239" s="95"/>
      <c r="CJ239" s="95"/>
      <c r="CK239" s="95"/>
      <c r="CL239" s="95"/>
      <c r="CM239" s="95"/>
      <c r="CN239" s="95"/>
      <c r="CO239" s="95"/>
      <c r="CP239" s="95"/>
      <c r="CQ239" s="95"/>
      <c r="CR239" s="95"/>
      <c r="CS239" s="95"/>
      <c r="CT239" s="95"/>
      <c r="CU239" s="95"/>
      <c r="CV239" s="95"/>
      <c r="CW239" s="95"/>
      <c r="CX239" s="95"/>
      <c r="CY239" s="95"/>
      <c r="CZ239" s="95"/>
    </row>
    <row r="240" spans="1:104" s="96" customFormat="1" x14ac:dyDescent="0.2">
      <c r="A240" s="340" t="s">
        <v>249</v>
      </c>
      <c r="B240" s="337"/>
      <c r="C240" s="90">
        <v>18237311</v>
      </c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  <c r="BZ240" s="91"/>
      <c r="CA240" s="91"/>
      <c r="CB240" s="91"/>
      <c r="CC240" s="91"/>
      <c r="CD240" s="91"/>
      <c r="CE240" s="91"/>
      <c r="CF240" s="91"/>
      <c r="CG240" s="91"/>
      <c r="CH240" s="338"/>
      <c r="CI240" s="338"/>
      <c r="CJ240" s="338"/>
      <c r="CK240" s="338"/>
      <c r="CL240" s="338"/>
      <c r="CM240" s="338"/>
      <c r="CN240" s="338"/>
      <c r="CO240" s="338"/>
      <c r="CP240" s="338"/>
      <c r="CQ240" s="338"/>
      <c r="CR240" s="338"/>
      <c r="CS240" s="338"/>
      <c r="CT240" s="338"/>
      <c r="CU240" s="338"/>
      <c r="CV240" s="338"/>
      <c r="CW240" s="338"/>
      <c r="CX240" s="338"/>
      <c r="CY240" s="338"/>
      <c r="CZ240" s="338"/>
    </row>
    <row r="241" spans="1:104" s="96" customFormat="1" x14ac:dyDescent="0.2">
      <c r="A241" s="337"/>
      <c r="B241" s="337" t="s">
        <v>227</v>
      </c>
      <c r="C241" s="90">
        <v>25400711</v>
      </c>
      <c r="D241" s="339">
        <v>0</v>
      </c>
      <c r="E241" s="339">
        <f t="shared" ref="E241:AJ241" si="264">D247</f>
        <v>0</v>
      </c>
      <c r="F241" s="339">
        <f t="shared" si="264"/>
        <v>0</v>
      </c>
      <c r="G241" s="339">
        <f t="shared" si="264"/>
        <v>0</v>
      </c>
      <c r="H241" s="339">
        <f t="shared" si="264"/>
        <v>0</v>
      </c>
      <c r="I241" s="339">
        <f t="shared" si="264"/>
        <v>0</v>
      </c>
      <c r="J241" s="339">
        <f t="shared" si="264"/>
        <v>0</v>
      </c>
      <c r="K241" s="339">
        <f t="shared" si="264"/>
        <v>0</v>
      </c>
      <c r="L241" s="339">
        <f t="shared" si="264"/>
        <v>0</v>
      </c>
      <c r="M241" s="339">
        <f t="shared" si="264"/>
        <v>0</v>
      </c>
      <c r="N241" s="339">
        <f t="shared" si="264"/>
        <v>0</v>
      </c>
      <c r="O241" s="339">
        <f t="shared" si="264"/>
        <v>0</v>
      </c>
      <c r="P241" s="339">
        <f t="shared" si="264"/>
        <v>0</v>
      </c>
      <c r="Q241" s="339">
        <f t="shared" si="264"/>
        <v>0</v>
      </c>
      <c r="R241" s="339">
        <f t="shared" si="264"/>
        <v>0</v>
      </c>
      <c r="S241" s="339">
        <f t="shared" si="264"/>
        <v>0</v>
      </c>
      <c r="T241" s="339">
        <f t="shared" si="264"/>
        <v>0</v>
      </c>
      <c r="U241" s="339">
        <f t="shared" si="264"/>
        <v>0</v>
      </c>
      <c r="V241" s="339">
        <f t="shared" si="264"/>
        <v>0</v>
      </c>
      <c r="W241" s="339">
        <f t="shared" si="264"/>
        <v>0</v>
      </c>
      <c r="X241" s="339">
        <f t="shared" si="264"/>
        <v>0</v>
      </c>
      <c r="Y241" s="339">
        <f t="shared" si="264"/>
        <v>0</v>
      </c>
      <c r="Z241" s="339">
        <f t="shared" si="264"/>
        <v>0</v>
      </c>
      <c r="AA241" s="339">
        <f t="shared" si="264"/>
        <v>0</v>
      </c>
      <c r="AB241" s="339">
        <f t="shared" si="264"/>
        <v>0</v>
      </c>
      <c r="AC241" s="339">
        <f t="shared" si="264"/>
        <v>0</v>
      </c>
      <c r="AD241" s="339">
        <f t="shared" si="264"/>
        <v>0</v>
      </c>
      <c r="AE241" s="339">
        <f t="shared" si="264"/>
        <v>0</v>
      </c>
      <c r="AF241" s="339">
        <f t="shared" si="264"/>
        <v>0</v>
      </c>
      <c r="AG241" s="339">
        <f t="shared" si="264"/>
        <v>0</v>
      </c>
      <c r="AH241" s="339">
        <f t="shared" si="264"/>
        <v>0</v>
      </c>
      <c r="AI241" s="339">
        <f t="shared" si="264"/>
        <v>0</v>
      </c>
      <c r="AJ241" s="339">
        <f t="shared" si="264"/>
        <v>0</v>
      </c>
      <c r="AK241" s="339">
        <f t="shared" ref="AK241:BP241" si="265">AJ247</f>
        <v>0</v>
      </c>
      <c r="AL241" s="339">
        <f t="shared" si="265"/>
        <v>0</v>
      </c>
      <c r="AM241" s="339">
        <f t="shared" si="265"/>
        <v>0</v>
      </c>
      <c r="AN241" s="339">
        <f t="shared" si="265"/>
        <v>0</v>
      </c>
      <c r="AO241" s="339">
        <f t="shared" si="265"/>
        <v>0</v>
      </c>
      <c r="AP241" s="339">
        <f t="shared" si="265"/>
        <v>0</v>
      </c>
      <c r="AQ241" s="339">
        <f t="shared" si="265"/>
        <v>0</v>
      </c>
      <c r="AR241" s="339">
        <f t="shared" si="265"/>
        <v>0</v>
      </c>
      <c r="AS241" s="339">
        <f t="shared" si="265"/>
        <v>0</v>
      </c>
      <c r="AT241" s="339">
        <f t="shared" si="265"/>
        <v>0</v>
      </c>
      <c r="AU241" s="339">
        <f t="shared" si="265"/>
        <v>0</v>
      </c>
      <c r="AV241" s="339">
        <f t="shared" si="265"/>
        <v>0</v>
      </c>
      <c r="AW241" s="339">
        <f t="shared" si="265"/>
        <v>0</v>
      </c>
      <c r="AX241" s="339">
        <f t="shared" si="265"/>
        <v>0</v>
      </c>
      <c r="AY241" s="339">
        <f t="shared" si="265"/>
        <v>0</v>
      </c>
      <c r="AZ241" s="339">
        <f t="shared" si="265"/>
        <v>0</v>
      </c>
      <c r="BA241" s="339">
        <f t="shared" si="265"/>
        <v>0</v>
      </c>
      <c r="BB241" s="339">
        <f t="shared" si="265"/>
        <v>0</v>
      </c>
      <c r="BC241" s="339">
        <f t="shared" si="265"/>
        <v>0</v>
      </c>
      <c r="BD241" s="339">
        <f t="shared" si="265"/>
        <v>0</v>
      </c>
      <c r="BE241" s="339">
        <f t="shared" si="265"/>
        <v>0</v>
      </c>
      <c r="BF241" s="339">
        <f t="shared" si="265"/>
        <v>0</v>
      </c>
      <c r="BG241" s="339">
        <f t="shared" si="265"/>
        <v>0</v>
      </c>
      <c r="BH241" s="339">
        <f t="shared" si="265"/>
        <v>0</v>
      </c>
      <c r="BI241" s="339">
        <f t="shared" si="265"/>
        <v>0</v>
      </c>
      <c r="BJ241" s="339">
        <f t="shared" si="265"/>
        <v>0</v>
      </c>
      <c r="BK241" s="339">
        <f t="shared" si="265"/>
        <v>0</v>
      </c>
      <c r="BL241" s="339">
        <f t="shared" si="265"/>
        <v>-525.25815152602877</v>
      </c>
      <c r="BM241" s="339">
        <f t="shared" si="265"/>
        <v>216820.73851447395</v>
      </c>
      <c r="BN241" s="339">
        <f t="shared" si="265"/>
        <v>239129.00851447394</v>
      </c>
      <c r="BO241" s="339">
        <f t="shared" si="265"/>
        <v>261422.54851447395</v>
      </c>
      <c r="BP241" s="339">
        <f t="shared" si="265"/>
        <v>284726.11851447396</v>
      </c>
      <c r="BQ241" s="339">
        <f t="shared" ref="BQ241:CY241" si="266">BP247</f>
        <v>100000.92000000001</v>
      </c>
      <c r="BR241" s="339">
        <f t="shared" si="266"/>
        <v>119842.81000000001</v>
      </c>
      <c r="BS241" s="339">
        <f t="shared" si="266"/>
        <v>140565.73000000001</v>
      </c>
      <c r="BT241" s="339">
        <f t="shared" si="266"/>
        <v>161673.31</v>
      </c>
      <c r="BU241" s="339">
        <f t="shared" si="266"/>
        <v>184383.12</v>
      </c>
      <c r="BV241" s="339">
        <f t="shared" si="266"/>
        <v>209474.13</v>
      </c>
      <c r="BW241" s="339">
        <f t="shared" si="266"/>
        <v>234691.34</v>
      </c>
      <c r="BX241" s="339">
        <f t="shared" si="266"/>
        <v>261382.18</v>
      </c>
      <c r="BY241" s="339">
        <f t="shared" si="266"/>
        <v>292108.38</v>
      </c>
      <c r="BZ241" s="339">
        <f t="shared" si="266"/>
        <v>323704.91000000003</v>
      </c>
      <c r="CA241" s="339">
        <f t="shared" si="266"/>
        <v>353510.15</v>
      </c>
      <c r="CB241" s="339">
        <f t="shared" si="266"/>
        <v>382857.36000000004</v>
      </c>
      <c r="CC241" s="339">
        <f t="shared" si="266"/>
        <v>149261.97000000006</v>
      </c>
      <c r="CD241" s="339">
        <f t="shared" si="266"/>
        <v>174398.48000000007</v>
      </c>
      <c r="CE241" s="339">
        <f t="shared" si="266"/>
        <v>198978.53000000006</v>
      </c>
      <c r="CF241" s="339">
        <f t="shared" si="266"/>
        <v>225119.73000000007</v>
      </c>
      <c r="CG241" s="339">
        <f t="shared" si="266"/>
        <v>251382.66000000006</v>
      </c>
      <c r="CH241" s="339">
        <f t="shared" si="266"/>
        <v>275713.35000000003</v>
      </c>
      <c r="CI241" s="339">
        <f t="shared" si="266"/>
        <v>299848.90000000002</v>
      </c>
      <c r="CJ241" s="339">
        <f t="shared" si="266"/>
        <v>324916.7</v>
      </c>
      <c r="CK241" s="339">
        <f t="shared" si="266"/>
        <v>345872.22000000003</v>
      </c>
      <c r="CL241" s="339">
        <f t="shared" si="266"/>
        <v>365626.28</v>
      </c>
      <c r="CM241" s="339">
        <f t="shared" si="266"/>
        <v>386373.77</v>
      </c>
      <c r="CN241" s="339">
        <f t="shared" si="266"/>
        <v>408812.55000000005</v>
      </c>
      <c r="CO241" s="339">
        <f t="shared" si="266"/>
        <v>110421.21000000002</v>
      </c>
      <c r="CP241" s="339">
        <f t="shared" si="266"/>
        <v>138730.71000000002</v>
      </c>
      <c r="CQ241" s="339">
        <f t="shared" si="266"/>
        <v>160051.78000000003</v>
      </c>
      <c r="CR241" s="339">
        <f t="shared" si="266"/>
        <v>182750.83000000002</v>
      </c>
      <c r="CS241" s="339">
        <f t="shared" si="266"/>
        <v>206745.80000000002</v>
      </c>
      <c r="CT241" s="339">
        <f t="shared" si="266"/>
        <v>230053.44</v>
      </c>
      <c r="CU241" s="339">
        <f t="shared" si="266"/>
        <v>253817.79</v>
      </c>
      <c r="CV241" s="339">
        <f t="shared" si="266"/>
        <v>277819.43</v>
      </c>
      <c r="CW241" s="339">
        <f t="shared" si="266"/>
        <v>302703.39</v>
      </c>
      <c r="CX241" s="339">
        <f t="shared" si="266"/>
        <v>327388.15000000002</v>
      </c>
      <c r="CY241" s="339">
        <f t="shared" si="266"/>
        <v>327388.15000000002</v>
      </c>
    </row>
    <row r="242" spans="1:104" s="91" customFormat="1" x14ac:dyDescent="0.2">
      <c r="A242" s="96"/>
      <c r="B242" s="91" t="s">
        <v>228</v>
      </c>
      <c r="D242" s="341">
        <v>0</v>
      </c>
      <c r="E242" s="341">
        <v>0</v>
      </c>
      <c r="F242" s="341">
        <v>0</v>
      </c>
      <c r="G242" s="341">
        <v>0</v>
      </c>
      <c r="H242" s="341">
        <v>0</v>
      </c>
      <c r="I242" s="341">
        <v>0</v>
      </c>
      <c r="J242" s="341">
        <v>0</v>
      </c>
      <c r="K242" s="341">
        <v>0</v>
      </c>
      <c r="L242" s="341">
        <v>0</v>
      </c>
      <c r="M242" s="341">
        <v>0</v>
      </c>
      <c r="N242" s="341">
        <v>0</v>
      </c>
      <c r="O242" s="341">
        <v>0</v>
      </c>
      <c r="P242" s="341">
        <v>0</v>
      </c>
      <c r="Q242" s="341">
        <v>0</v>
      </c>
      <c r="R242" s="341">
        <v>0</v>
      </c>
      <c r="S242" s="341">
        <v>0</v>
      </c>
      <c r="T242" s="341">
        <v>0</v>
      </c>
      <c r="U242" s="341">
        <v>0</v>
      </c>
      <c r="V242" s="341">
        <v>0</v>
      </c>
      <c r="W242" s="341">
        <v>0</v>
      </c>
      <c r="X242" s="341">
        <v>0</v>
      </c>
      <c r="Y242" s="341">
        <v>0</v>
      </c>
      <c r="Z242" s="341">
        <v>0</v>
      </c>
      <c r="AA242" s="341">
        <v>0</v>
      </c>
      <c r="AB242" s="341">
        <v>0</v>
      </c>
      <c r="AC242" s="341">
        <v>0</v>
      </c>
      <c r="AD242" s="341">
        <v>0</v>
      </c>
      <c r="AE242" s="341">
        <v>0</v>
      </c>
      <c r="AF242" s="341">
        <v>0</v>
      </c>
      <c r="AG242" s="341">
        <v>0</v>
      </c>
      <c r="AH242" s="341">
        <v>0</v>
      </c>
      <c r="AI242" s="341">
        <v>0</v>
      </c>
      <c r="AJ242" s="341">
        <v>0</v>
      </c>
      <c r="AK242" s="341">
        <v>0</v>
      </c>
      <c r="AL242" s="341">
        <v>0</v>
      </c>
      <c r="AM242" s="341">
        <v>0</v>
      </c>
      <c r="AN242" s="341">
        <v>0</v>
      </c>
      <c r="AO242" s="341">
        <v>0</v>
      </c>
      <c r="AP242" s="341">
        <v>0</v>
      </c>
      <c r="AQ242" s="341">
        <v>0</v>
      </c>
      <c r="AR242" s="341">
        <v>0</v>
      </c>
      <c r="AS242" s="341">
        <v>0</v>
      </c>
      <c r="AT242" s="341">
        <v>0</v>
      </c>
      <c r="AU242" s="341">
        <v>0</v>
      </c>
      <c r="AV242" s="341">
        <v>0</v>
      </c>
      <c r="AW242" s="341">
        <v>0</v>
      </c>
      <c r="AX242" s="341">
        <v>0</v>
      </c>
      <c r="AY242" s="341">
        <v>0</v>
      </c>
      <c r="AZ242" s="341">
        <v>0</v>
      </c>
      <c r="BA242" s="341">
        <v>0</v>
      </c>
      <c r="BB242" s="341">
        <v>0</v>
      </c>
      <c r="BC242" s="341">
        <v>0</v>
      </c>
      <c r="BD242" s="341">
        <v>0</v>
      </c>
      <c r="BE242" s="341">
        <v>0</v>
      </c>
      <c r="BF242" s="341">
        <v>0</v>
      </c>
      <c r="BG242" s="341">
        <v>0</v>
      </c>
      <c r="BH242" s="341">
        <v>0</v>
      </c>
      <c r="BI242" s="341">
        <v>0</v>
      </c>
      <c r="BJ242" s="341">
        <v>0</v>
      </c>
      <c r="BK242" s="341">
        <v>0</v>
      </c>
      <c r="BL242" s="341">
        <v>0</v>
      </c>
      <c r="BM242" s="341">
        <v>0</v>
      </c>
      <c r="BN242" s="341">
        <v>0</v>
      </c>
      <c r="BO242" s="341">
        <v>0</v>
      </c>
      <c r="BP242" s="341">
        <v>-206014.41851447395</v>
      </c>
      <c r="BQ242" s="341">
        <v>0</v>
      </c>
      <c r="BR242" s="341">
        <v>0</v>
      </c>
      <c r="BS242" s="341">
        <v>0</v>
      </c>
      <c r="BT242" s="341">
        <v>0</v>
      </c>
      <c r="BU242" s="341">
        <v>0</v>
      </c>
      <c r="BV242" s="341">
        <v>0</v>
      </c>
      <c r="BW242" s="341">
        <v>0</v>
      </c>
      <c r="BX242" s="341">
        <v>0</v>
      </c>
      <c r="BY242" s="341">
        <v>0</v>
      </c>
      <c r="BZ242" s="341">
        <v>0</v>
      </c>
      <c r="CA242" s="341">
        <v>0</v>
      </c>
      <c r="CB242" s="341">
        <v>-261382.18</v>
      </c>
      <c r="CC242" s="341">
        <v>0</v>
      </c>
      <c r="CD242" s="341">
        <v>0</v>
      </c>
      <c r="CE242" s="341">
        <v>0</v>
      </c>
      <c r="CF242" s="341">
        <v>0</v>
      </c>
      <c r="CG242" s="341">
        <v>0</v>
      </c>
      <c r="CH242" s="341">
        <v>0</v>
      </c>
      <c r="CI242" s="341">
        <v>0</v>
      </c>
      <c r="CJ242" s="341">
        <v>0</v>
      </c>
      <c r="CK242" s="341">
        <v>0</v>
      </c>
      <c r="CL242" s="341">
        <v>0</v>
      </c>
      <c r="CM242" s="341">
        <v>0</v>
      </c>
      <c r="CN242" s="341">
        <v>-324916.7</v>
      </c>
      <c r="CO242" s="341">
        <v>0</v>
      </c>
      <c r="CP242" s="341">
        <v>0</v>
      </c>
      <c r="CQ242" s="341">
        <v>0</v>
      </c>
      <c r="CR242" s="341">
        <v>0</v>
      </c>
      <c r="CS242" s="341">
        <v>0</v>
      </c>
      <c r="CT242" s="341">
        <v>0</v>
      </c>
      <c r="CU242" s="341">
        <v>0</v>
      </c>
      <c r="CV242" s="341">
        <v>0</v>
      </c>
      <c r="CW242" s="341">
        <v>0</v>
      </c>
      <c r="CX242" s="341"/>
      <c r="CY242" s="341"/>
    </row>
    <row r="243" spans="1:104" x14ac:dyDescent="0.2">
      <c r="A243" s="96"/>
      <c r="B243" s="91" t="s">
        <v>250</v>
      </c>
      <c r="C243" s="91"/>
      <c r="D243" s="341">
        <v>0</v>
      </c>
      <c r="E243" s="341">
        <v>0</v>
      </c>
      <c r="F243" s="341">
        <v>0</v>
      </c>
      <c r="G243" s="341">
        <v>0</v>
      </c>
      <c r="H243" s="341">
        <v>0</v>
      </c>
      <c r="I243" s="341">
        <v>0</v>
      </c>
      <c r="J243" s="341">
        <v>0</v>
      </c>
      <c r="K243" s="341">
        <v>0</v>
      </c>
      <c r="L243" s="341">
        <v>0</v>
      </c>
      <c r="M243" s="341">
        <v>0</v>
      </c>
      <c r="N243" s="341">
        <v>0</v>
      </c>
      <c r="O243" s="341">
        <v>0</v>
      </c>
      <c r="P243" s="341">
        <v>0</v>
      </c>
      <c r="Q243" s="341">
        <v>0</v>
      </c>
      <c r="R243" s="341">
        <v>0</v>
      </c>
      <c r="S243" s="341">
        <v>0</v>
      </c>
      <c r="T243" s="341">
        <v>0</v>
      </c>
      <c r="U243" s="341">
        <v>0</v>
      </c>
      <c r="V243" s="341">
        <v>0</v>
      </c>
      <c r="W243" s="341">
        <v>0</v>
      </c>
      <c r="X243" s="341">
        <v>0</v>
      </c>
      <c r="Y243" s="341">
        <v>0</v>
      </c>
      <c r="Z243" s="341">
        <v>0</v>
      </c>
      <c r="AA243" s="341">
        <v>0</v>
      </c>
      <c r="AB243" s="341">
        <v>0</v>
      </c>
      <c r="AC243" s="341">
        <v>0</v>
      </c>
      <c r="AD243" s="341">
        <v>0</v>
      </c>
      <c r="AE243" s="341">
        <v>0</v>
      </c>
      <c r="AF243" s="341">
        <v>0</v>
      </c>
      <c r="AG243" s="341">
        <v>0</v>
      </c>
      <c r="AH243" s="341">
        <v>0</v>
      </c>
      <c r="AI243" s="341">
        <v>0</v>
      </c>
      <c r="AJ243" s="341">
        <v>0</v>
      </c>
      <c r="AK243" s="341">
        <v>0</v>
      </c>
      <c r="AL243" s="341">
        <v>0</v>
      </c>
      <c r="AM243" s="341">
        <v>0</v>
      </c>
      <c r="AN243" s="341">
        <v>0</v>
      </c>
      <c r="AO243" s="341">
        <v>0</v>
      </c>
      <c r="AP243" s="341">
        <v>0</v>
      </c>
      <c r="AQ243" s="341">
        <v>0</v>
      </c>
      <c r="AR243" s="341">
        <v>0</v>
      </c>
      <c r="AS243" s="341">
        <v>0</v>
      </c>
      <c r="AT243" s="341">
        <v>0</v>
      </c>
      <c r="AU243" s="341">
        <v>0</v>
      </c>
      <c r="AV243" s="341">
        <v>0</v>
      </c>
      <c r="AW243" s="341">
        <v>0</v>
      </c>
      <c r="AX243" s="341">
        <v>0</v>
      </c>
      <c r="AY243" s="341">
        <v>0</v>
      </c>
      <c r="AZ243" s="341">
        <v>0</v>
      </c>
      <c r="BA243" s="341">
        <v>0</v>
      </c>
      <c r="BB243" s="341">
        <v>0</v>
      </c>
      <c r="BC243" s="341">
        <v>0</v>
      </c>
      <c r="BD243" s="341">
        <v>0</v>
      </c>
      <c r="BE243" s="341">
        <v>0</v>
      </c>
      <c r="BF243" s="341">
        <v>0</v>
      </c>
      <c r="BG243" s="341">
        <v>0</v>
      </c>
      <c r="BH243" s="341">
        <v>0</v>
      </c>
      <c r="BI243" s="341">
        <v>0</v>
      </c>
      <c r="BJ243" s="341">
        <v>0</v>
      </c>
      <c r="BK243" s="341">
        <v>0</v>
      </c>
      <c r="BL243" s="341">
        <v>206539.67666599998</v>
      </c>
      <c r="BM243" s="341">
        <v>0</v>
      </c>
      <c r="BN243" s="341">
        <v>0</v>
      </c>
      <c r="BO243" s="341">
        <v>0</v>
      </c>
      <c r="BP243" s="341">
        <v>0</v>
      </c>
      <c r="BQ243" s="341">
        <v>0</v>
      </c>
      <c r="BR243" s="341">
        <v>0</v>
      </c>
      <c r="BS243" s="341">
        <v>0</v>
      </c>
      <c r="BT243" s="341">
        <v>0</v>
      </c>
      <c r="BU243" s="341">
        <v>0</v>
      </c>
      <c r="BV243" s="341">
        <v>0</v>
      </c>
      <c r="BW243" s="341">
        <v>0</v>
      </c>
      <c r="BX243" s="341">
        <v>0</v>
      </c>
      <c r="BY243" s="341">
        <v>0</v>
      </c>
      <c r="BZ243" s="341">
        <v>0</v>
      </c>
      <c r="CA243" s="341">
        <v>0</v>
      </c>
      <c r="CB243" s="341">
        <v>0</v>
      </c>
      <c r="CC243" s="341">
        <v>0</v>
      </c>
      <c r="CD243" s="341">
        <v>0</v>
      </c>
      <c r="CE243" s="341">
        <v>0</v>
      </c>
      <c r="CF243" s="341">
        <v>0</v>
      </c>
      <c r="CG243" s="341">
        <v>0</v>
      </c>
      <c r="CH243" s="341">
        <v>0</v>
      </c>
      <c r="CI243" s="341">
        <v>0</v>
      </c>
      <c r="CJ243" s="341">
        <v>0</v>
      </c>
      <c r="CK243" s="341">
        <v>0</v>
      </c>
      <c r="CL243" s="341">
        <v>0</v>
      </c>
      <c r="CM243" s="341">
        <v>0</v>
      </c>
      <c r="CN243" s="341">
        <v>0</v>
      </c>
      <c r="CO243" s="341">
        <v>0</v>
      </c>
      <c r="CP243" s="341">
        <v>0</v>
      </c>
      <c r="CQ243" s="341">
        <v>0</v>
      </c>
      <c r="CR243" s="341">
        <v>0</v>
      </c>
      <c r="CS243" s="341">
        <v>0</v>
      </c>
      <c r="CT243" s="341">
        <v>0</v>
      </c>
      <c r="CU243" s="341">
        <v>0</v>
      </c>
      <c r="CV243" s="341">
        <v>0</v>
      </c>
      <c r="CW243" s="341">
        <v>0</v>
      </c>
      <c r="CX243" s="341"/>
      <c r="CY243" s="341"/>
    </row>
    <row r="244" spans="1:104" s="91" customFormat="1" x14ac:dyDescent="0.2">
      <c r="A244" s="96"/>
      <c r="B244" s="91" t="s">
        <v>347</v>
      </c>
      <c r="C244" s="97"/>
      <c r="D244" s="341">
        <v>0</v>
      </c>
      <c r="E244" s="341">
        <v>0</v>
      </c>
      <c r="F244" s="341">
        <v>0</v>
      </c>
      <c r="G244" s="341">
        <v>0</v>
      </c>
      <c r="H244" s="341">
        <v>0</v>
      </c>
      <c r="I244" s="341">
        <v>0</v>
      </c>
      <c r="J244" s="341">
        <v>0</v>
      </c>
      <c r="K244" s="341">
        <v>0</v>
      </c>
      <c r="L244" s="341">
        <v>0</v>
      </c>
      <c r="M244" s="341">
        <v>0</v>
      </c>
      <c r="N244" s="341">
        <v>0</v>
      </c>
      <c r="O244" s="341">
        <v>0</v>
      </c>
      <c r="P244" s="341">
        <v>0</v>
      </c>
      <c r="Q244" s="341">
        <v>0</v>
      </c>
      <c r="R244" s="341">
        <v>0</v>
      </c>
      <c r="S244" s="341">
        <v>0</v>
      </c>
      <c r="T244" s="341">
        <v>0</v>
      </c>
      <c r="U244" s="341">
        <v>0</v>
      </c>
      <c r="V244" s="341">
        <v>0</v>
      </c>
      <c r="W244" s="341">
        <v>0</v>
      </c>
      <c r="X244" s="341">
        <v>0</v>
      </c>
      <c r="Y244" s="341">
        <v>0</v>
      </c>
      <c r="Z244" s="341">
        <v>0</v>
      </c>
      <c r="AA244" s="341">
        <v>0</v>
      </c>
      <c r="AB244" s="341">
        <v>0</v>
      </c>
      <c r="AC244" s="341">
        <v>0</v>
      </c>
      <c r="AD244" s="341">
        <v>0</v>
      </c>
      <c r="AE244" s="341">
        <v>0</v>
      </c>
      <c r="AF244" s="341">
        <v>0</v>
      </c>
      <c r="AG244" s="341">
        <v>0</v>
      </c>
      <c r="AH244" s="341">
        <v>0</v>
      </c>
      <c r="AI244" s="341">
        <v>0</v>
      </c>
      <c r="AJ244" s="341">
        <v>0</v>
      </c>
      <c r="AK244" s="341">
        <v>0</v>
      </c>
      <c r="AL244" s="341">
        <v>0</v>
      </c>
      <c r="AM244" s="341">
        <v>0</v>
      </c>
      <c r="AN244" s="341">
        <v>0</v>
      </c>
      <c r="AO244" s="341">
        <v>0</v>
      </c>
      <c r="AP244" s="341">
        <v>0</v>
      </c>
      <c r="AQ244" s="341">
        <v>0</v>
      </c>
      <c r="AR244" s="341">
        <v>0</v>
      </c>
      <c r="AS244" s="341">
        <v>0</v>
      </c>
      <c r="AT244" s="341">
        <v>0</v>
      </c>
      <c r="AU244" s="341">
        <v>0</v>
      </c>
      <c r="AV244" s="341">
        <v>0</v>
      </c>
      <c r="AW244" s="341">
        <v>0</v>
      </c>
      <c r="AX244" s="341">
        <v>0</v>
      </c>
      <c r="AY244" s="341">
        <v>0</v>
      </c>
      <c r="AZ244" s="341">
        <v>0</v>
      </c>
      <c r="BA244" s="341">
        <v>0</v>
      </c>
      <c r="BB244" s="341">
        <v>0</v>
      </c>
      <c r="BC244" s="341">
        <v>0</v>
      </c>
      <c r="BD244" s="341">
        <v>0</v>
      </c>
      <c r="BE244" s="341">
        <v>0</v>
      </c>
      <c r="BF244" s="341">
        <v>0</v>
      </c>
      <c r="BG244" s="341">
        <v>0</v>
      </c>
      <c r="BH244" s="341">
        <v>0</v>
      </c>
      <c r="BI244" s="341">
        <v>0</v>
      </c>
      <c r="BJ244" s="341">
        <v>0</v>
      </c>
      <c r="BK244" s="341">
        <v>0</v>
      </c>
      <c r="BL244" s="341">
        <v>0</v>
      </c>
      <c r="BM244" s="341">
        <v>0</v>
      </c>
      <c r="BN244" s="341">
        <v>0</v>
      </c>
      <c r="BO244" s="341">
        <v>0</v>
      </c>
      <c r="BP244" s="341">
        <v>0</v>
      </c>
      <c r="BQ244" s="341">
        <v>0</v>
      </c>
      <c r="BR244" s="341">
        <v>0</v>
      </c>
      <c r="BS244" s="341">
        <v>0</v>
      </c>
      <c r="BT244" s="341">
        <v>0</v>
      </c>
      <c r="BU244" s="341">
        <v>0</v>
      </c>
      <c r="BV244" s="341">
        <v>0</v>
      </c>
      <c r="BW244" s="341">
        <v>0</v>
      </c>
      <c r="BX244" s="341">
        <v>0</v>
      </c>
      <c r="BY244" s="341">
        <v>0</v>
      </c>
      <c r="BZ244" s="341">
        <v>0</v>
      </c>
      <c r="CA244" s="341">
        <v>0</v>
      </c>
      <c r="CB244" s="341">
        <v>0</v>
      </c>
      <c r="CC244" s="341">
        <v>0</v>
      </c>
      <c r="CD244" s="341">
        <v>0</v>
      </c>
      <c r="CE244" s="341">
        <v>0</v>
      </c>
      <c r="CF244" s="341">
        <v>0</v>
      </c>
      <c r="CG244" s="341">
        <v>0</v>
      </c>
      <c r="CH244" s="341">
        <v>0</v>
      </c>
      <c r="CI244" s="341">
        <v>0</v>
      </c>
      <c r="CJ244" s="341">
        <v>0</v>
      </c>
      <c r="CK244" s="341">
        <v>0</v>
      </c>
      <c r="CL244" s="341">
        <v>0</v>
      </c>
      <c r="CM244" s="341">
        <v>-259.45999999999998</v>
      </c>
      <c r="CN244" s="341">
        <v>0</v>
      </c>
      <c r="CO244" s="341">
        <v>0</v>
      </c>
      <c r="CP244" s="341">
        <v>0</v>
      </c>
      <c r="CQ244" s="341">
        <v>0</v>
      </c>
      <c r="CR244" s="341">
        <v>0</v>
      </c>
      <c r="CS244" s="341">
        <v>0</v>
      </c>
      <c r="CT244" s="341">
        <v>0</v>
      </c>
      <c r="CU244" s="341">
        <v>0.01</v>
      </c>
      <c r="CV244" s="341">
        <v>0</v>
      </c>
      <c r="CW244" s="341">
        <v>0</v>
      </c>
      <c r="CX244" s="341"/>
      <c r="CY244" s="341"/>
    </row>
    <row r="245" spans="1:104" x14ac:dyDescent="0.2">
      <c r="A245" s="91"/>
      <c r="B245" s="91" t="s">
        <v>248</v>
      </c>
      <c r="C245" s="98"/>
      <c r="D245" s="341">
        <v>0</v>
      </c>
      <c r="E245" s="341">
        <v>0</v>
      </c>
      <c r="F245" s="341">
        <v>0</v>
      </c>
      <c r="G245" s="341">
        <v>0</v>
      </c>
      <c r="H245" s="341">
        <v>0</v>
      </c>
      <c r="I245" s="341">
        <v>0</v>
      </c>
      <c r="J245" s="341">
        <v>0</v>
      </c>
      <c r="K245" s="341">
        <v>0</v>
      </c>
      <c r="L245" s="341">
        <v>0</v>
      </c>
      <c r="M245" s="341">
        <v>0</v>
      </c>
      <c r="N245" s="341">
        <v>0</v>
      </c>
      <c r="O245" s="341">
        <v>0</v>
      </c>
      <c r="P245" s="341">
        <v>0</v>
      </c>
      <c r="Q245" s="341">
        <v>0</v>
      </c>
      <c r="R245" s="341">
        <v>0</v>
      </c>
      <c r="S245" s="341">
        <v>0</v>
      </c>
      <c r="T245" s="341">
        <v>0</v>
      </c>
      <c r="U245" s="341">
        <v>0</v>
      </c>
      <c r="V245" s="341">
        <v>0</v>
      </c>
      <c r="W245" s="341">
        <v>0</v>
      </c>
      <c r="X245" s="341">
        <v>0</v>
      </c>
      <c r="Y245" s="341">
        <v>0</v>
      </c>
      <c r="Z245" s="341">
        <v>0</v>
      </c>
      <c r="AA245" s="341">
        <v>0</v>
      </c>
      <c r="AB245" s="341">
        <v>0</v>
      </c>
      <c r="AC245" s="341">
        <v>0</v>
      </c>
      <c r="AD245" s="341">
        <v>0</v>
      </c>
      <c r="AE245" s="341">
        <v>0</v>
      </c>
      <c r="AF245" s="341">
        <v>0</v>
      </c>
      <c r="AG245" s="341">
        <v>0</v>
      </c>
      <c r="AH245" s="341">
        <v>0</v>
      </c>
      <c r="AI245" s="341">
        <v>0</v>
      </c>
      <c r="AJ245" s="341">
        <v>0</v>
      </c>
      <c r="AK245" s="341">
        <v>0</v>
      </c>
      <c r="AL245" s="341">
        <v>0</v>
      </c>
      <c r="AM245" s="341">
        <v>0</v>
      </c>
      <c r="AN245" s="341">
        <v>0</v>
      </c>
      <c r="AO245" s="341">
        <v>0</v>
      </c>
      <c r="AP245" s="341">
        <v>0</v>
      </c>
      <c r="AQ245" s="341">
        <v>0</v>
      </c>
      <c r="AR245" s="341">
        <v>0</v>
      </c>
      <c r="AS245" s="341">
        <v>0</v>
      </c>
      <c r="AT245" s="341">
        <v>0</v>
      </c>
      <c r="AU245" s="341">
        <v>0</v>
      </c>
      <c r="AV245" s="341">
        <v>0</v>
      </c>
      <c r="AW245" s="341">
        <v>0</v>
      </c>
      <c r="AX245" s="341">
        <v>0</v>
      </c>
      <c r="AY245" s="341">
        <v>0</v>
      </c>
      <c r="AZ245" s="341">
        <v>0</v>
      </c>
      <c r="BA245" s="341">
        <v>0</v>
      </c>
      <c r="BB245" s="341">
        <v>0</v>
      </c>
      <c r="BC245" s="341">
        <v>0</v>
      </c>
      <c r="BD245" s="341">
        <v>0</v>
      </c>
      <c r="BE245" s="341">
        <v>0</v>
      </c>
      <c r="BF245" s="341">
        <v>0</v>
      </c>
      <c r="BG245" s="341">
        <v>0</v>
      </c>
      <c r="BH245" s="341">
        <v>0</v>
      </c>
      <c r="BI245" s="341">
        <v>0</v>
      </c>
      <c r="BJ245" s="341">
        <v>0</v>
      </c>
      <c r="BK245" s="341">
        <v>-525.25815152602877</v>
      </c>
      <c r="BL245" s="341">
        <v>10806.32</v>
      </c>
      <c r="BM245" s="341">
        <v>22308.27</v>
      </c>
      <c r="BN245" s="341">
        <v>22293.54</v>
      </c>
      <c r="BO245" s="341">
        <v>23303.57</v>
      </c>
      <c r="BP245" s="341">
        <v>21289.22</v>
      </c>
      <c r="BQ245" s="341">
        <v>19841.89</v>
      </c>
      <c r="BR245" s="341">
        <v>20722.919999999998</v>
      </c>
      <c r="BS245" s="341">
        <v>21107.58</v>
      </c>
      <c r="BT245" s="341">
        <v>22709.81</v>
      </c>
      <c r="BU245" s="341">
        <v>25091.01</v>
      </c>
      <c r="BV245" s="341">
        <v>25217.21</v>
      </c>
      <c r="BW245" s="341">
        <v>26690.84</v>
      </c>
      <c r="BX245" s="341">
        <v>30726.2</v>
      </c>
      <c r="BY245" s="341">
        <v>31596.53</v>
      </c>
      <c r="BZ245" s="341">
        <v>29805.24</v>
      </c>
      <c r="CA245" s="341">
        <v>29347.21</v>
      </c>
      <c r="CB245" s="341">
        <v>27786.79</v>
      </c>
      <c r="CC245" s="341">
        <v>25136.51</v>
      </c>
      <c r="CD245" s="341">
        <v>24580.05</v>
      </c>
      <c r="CE245" s="341">
        <v>26141.200000000001</v>
      </c>
      <c r="CF245" s="341">
        <v>26262.93</v>
      </c>
      <c r="CG245" s="341">
        <v>24330.69</v>
      </c>
      <c r="CH245" s="341">
        <v>24135.55</v>
      </c>
      <c r="CI245" s="341">
        <v>25067.8</v>
      </c>
      <c r="CJ245" s="92">
        <f>'Schedule 8&amp;24'!C24</f>
        <v>20955.52</v>
      </c>
      <c r="CK245" s="92">
        <f>'Schedule 8&amp;24'!D24</f>
        <v>19754.060000000001</v>
      </c>
      <c r="CL245" s="92">
        <f>'Schedule 8&amp;24'!E24</f>
        <v>20747.490000000002</v>
      </c>
      <c r="CM245" s="92">
        <f>'Schedule 8&amp;24'!F24</f>
        <v>22698.240000000002</v>
      </c>
      <c r="CN245" s="92">
        <f>'Schedule 8&amp;24'!G24</f>
        <v>26525.360000000001</v>
      </c>
      <c r="CO245" s="92">
        <f>'Schedule 8&amp;24'!H24</f>
        <v>28309.5</v>
      </c>
      <c r="CP245" s="92">
        <f>'Schedule 8&amp;24'!I24</f>
        <v>21321.07</v>
      </c>
      <c r="CQ245" s="92">
        <f>'Schedule 8&amp;24'!J24</f>
        <v>22699.05</v>
      </c>
      <c r="CR245" s="92">
        <f>'Schedule 8&amp;24'!K24</f>
        <v>23994.97</v>
      </c>
      <c r="CS245" s="92">
        <f>'Schedule 8&amp;24'!L24+'Schedule 8&amp;24'!M24</f>
        <v>23307.64</v>
      </c>
      <c r="CT245" s="92">
        <f>'Schedule 8&amp;24'!N24</f>
        <v>23764.35</v>
      </c>
      <c r="CU245" s="92">
        <f>'Schedule 8&amp;24'!P24+'Schedule 8&amp;24'!O24</f>
        <v>24001.63</v>
      </c>
      <c r="CV245" s="92">
        <f>'Schedule 8&amp;24'!Q24</f>
        <v>24883.96</v>
      </c>
      <c r="CW245" s="92">
        <f>'Schedule 8&amp;24'!R24</f>
        <v>24684.76</v>
      </c>
      <c r="CX245" s="341"/>
      <c r="CY245" s="341"/>
    </row>
    <row r="246" spans="1:104" x14ac:dyDescent="0.2">
      <c r="B246" s="337" t="s">
        <v>230</v>
      </c>
      <c r="D246" s="93">
        <f t="shared" ref="D246:AI246" si="267">SUM(D242:D245)</f>
        <v>0</v>
      </c>
      <c r="E246" s="93">
        <f t="shared" si="267"/>
        <v>0</v>
      </c>
      <c r="F246" s="93">
        <f t="shared" si="267"/>
        <v>0</v>
      </c>
      <c r="G246" s="93">
        <f t="shared" si="267"/>
        <v>0</v>
      </c>
      <c r="H246" s="93">
        <f t="shared" si="267"/>
        <v>0</v>
      </c>
      <c r="I246" s="93">
        <f t="shared" si="267"/>
        <v>0</v>
      </c>
      <c r="J246" s="93">
        <f t="shared" si="267"/>
        <v>0</v>
      </c>
      <c r="K246" s="93">
        <f t="shared" si="267"/>
        <v>0</v>
      </c>
      <c r="L246" s="93">
        <f t="shared" si="267"/>
        <v>0</v>
      </c>
      <c r="M246" s="93">
        <f t="shared" si="267"/>
        <v>0</v>
      </c>
      <c r="N246" s="93">
        <f t="shared" si="267"/>
        <v>0</v>
      </c>
      <c r="O246" s="93">
        <f t="shared" si="267"/>
        <v>0</v>
      </c>
      <c r="P246" s="93">
        <f t="shared" si="267"/>
        <v>0</v>
      </c>
      <c r="Q246" s="93">
        <f t="shared" si="267"/>
        <v>0</v>
      </c>
      <c r="R246" s="93">
        <f t="shared" si="267"/>
        <v>0</v>
      </c>
      <c r="S246" s="93">
        <f t="shared" si="267"/>
        <v>0</v>
      </c>
      <c r="T246" s="93">
        <f t="shared" si="267"/>
        <v>0</v>
      </c>
      <c r="U246" s="93">
        <f t="shared" si="267"/>
        <v>0</v>
      </c>
      <c r="V246" s="93">
        <f t="shared" si="267"/>
        <v>0</v>
      </c>
      <c r="W246" s="93">
        <f t="shared" si="267"/>
        <v>0</v>
      </c>
      <c r="X246" s="93">
        <f t="shared" si="267"/>
        <v>0</v>
      </c>
      <c r="Y246" s="93">
        <f t="shared" si="267"/>
        <v>0</v>
      </c>
      <c r="Z246" s="93">
        <f t="shared" si="267"/>
        <v>0</v>
      </c>
      <c r="AA246" s="93">
        <f t="shared" si="267"/>
        <v>0</v>
      </c>
      <c r="AB246" s="93">
        <f t="shared" si="267"/>
        <v>0</v>
      </c>
      <c r="AC246" s="93">
        <f t="shared" si="267"/>
        <v>0</v>
      </c>
      <c r="AD246" s="93">
        <f t="shared" si="267"/>
        <v>0</v>
      </c>
      <c r="AE246" s="93">
        <f t="shared" si="267"/>
        <v>0</v>
      </c>
      <c r="AF246" s="93">
        <f t="shared" si="267"/>
        <v>0</v>
      </c>
      <c r="AG246" s="93">
        <f t="shared" si="267"/>
        <v>0</v>
      </c>
      <c r="AH246" s="93">
        <f t="shared" si="267"/>
        <v>0</v>
      </c>
      <c r="AI246" s="93">
        <f t="shared" si="267"/>
        <v>0</v>
      </c>
      <c r="AJ246" s="93">
        <f t="shared" ref="AJ246:BO246" si="268">SUM(AJ242:AJ245)</f>
        <v>0</v>
      </c>
      <c r="AK246" s="93">
        <f t="shared" si="268"/>
        <v>0</v>
      </c>
      <c r="AL246" s="93">
        <f t="shared" si="268"/>
        <v>0</v>
      </c>
      <c r="AM246" s="93">
        <f t="shared" si="268"/>
        <v>0</v>
      </c>
      <c r="AN246" s="93">
        <f t="shared" si="268"/>
        <v>0</v>
      </c>
      <c r="AO246" s="93">
        <f t="shared" si="268"/>
        <v>0</v>
      </c>
      <c r="AP246" s="93">
        <f t="shared" si="268"/>
        <v>0</v>
      </c>
      <c r="AQ246" s="93">
        <f t="shared" si="268"/>
        <v>0</v>
      </c>
      <c r="AR246" s="93">
        <f t="shared" si="268"/>
        <v>0</v>
      </c>
      <c r="AS246" s="93">
        <f t="shared" si="268"/>
        <v>0</v>
      </c>
      <c r="AT246" s="93">
        <f t="shared" si="268"/>
        <v>0</v>
      </c>
      <c r="AU246" s="93">
        <f t="shared" si="268"/>
        <v>0</v>
      </c>
      <c r="AV246" s="93">
        <f t="shared" si="268"/>
        <v>0</v>
      </c>
      <c r="AW246" s="93">
        <f t="shared" si="268"/>
        <v>0</v>
      </c>
      <c r="AX246" s="93">
        <f t="shared" si="268"/>
        <v>0</v>
      </c>
      <c r="AY246" s="93">
        <f t="shared" si="268"/>
        <v>0</v>
      </c>
      <c r="AZ246" s="93">
        <f t="shared" si="268"/>
        <v>0</v>
      </c>
      <c r="BA246" s="93">
        <f t="shared" si="268"/>
        <v>0</v>
      </c>
      <c r="BB246" s="93">
        <f t="shared" si="268"/>
        <v>0</v>
      </c>
      <c r="BC246" s="93">
        <f t="shared" si="268"/>
        <v>0</v>
      </c>
      <c r="BD246" s="93">
        <f t="shared" si="268"/>
        <v>0</v>
      </c>
      <c r="BE246" s="93">
        <f t="shared" si="268"/>
        <v>0</v>
      </c>
      <c r="BF246" s="93">
        <f t="shared" si="268"/>
        <v>0</v>
      </c>
      <c r="BG246" s="93">
        <f t="shared" si="268"/>
        <v>0</v>
      </c>
      <c r="BH246" s="93">
        <f t="shared" si="268"/>
        <v>0</v>
      </c>
      <c r="BI246" s="93">
        <f t="shared" si="268"/>
        <v>0</v>
      </c>
      <c r="BJ246" s="93">
        <f t="shared" si="268"/>
        <v>0</v>
      </c>
      <c r="BK246" s="93">
        <f t="shared" si="268"/>
        <v>-525.25815152602877</v>
      </c>
      <c r="BL246" s="93">
        <f t="shared" si="268"/>
        <v>217345.99666599999</v>
      </c>
      <c r="BM246" s="93">
        <f t="shared" si="268"/>
        <v>22308.27</v>
      </c>
      <c r="BN246" s="93">
        <f t="shared" si="268"/>
        <v>22293.54</v>
      </c>
      <c r="BO246" s="93">
        <f t="shared" si="268"/>
        <v>23303.57</v>
      </c>
      <c r="BP246" s="93">
        <f t="shared" ref="BP246:CU246" si="269">SUM(BP242:BP245)</f>
        <v>-184725.19851447394</v>
      </c>
      <c r="BQ246" s="93">
        <f t="shared" si="269"/>
        <v>19841.89</v>
      </c>
      <c r="BR246" s="93">
        <f t="shared" si="269"/>
        <v>20722.919999999998</v>
      </c>
      <c r="BS246" s="93">
        <f t="shared" si="269"/>
        <v>21107.58</v>
      </c>
      <c r="BT246" s="93">
        <f t="shared" si="269"/>
        <v>22709.81</v>
      </c>
      <c r="BU246" s="93">
        <f t="shared" si="269"/>
        <v>25091.01</v>
      </c>
      <c r="BV246" s="93">
        <f t="shared" si="269"/>
        <v>25217.21</v>
      </c>
      <c r="BW246" s="93">
        <f t="shared" si="269"/>
        <v>26690.84</v>
      </c>
      <c r="BX246" s="93">
        <f t="shared" si="269"/>
        <v>30726.2</v>
      </c>
      <c r="BY246" s="93">
        <f t="shared" si="269"/>
        <v>31596.53</v>
      </c>
      <c r="BZ246" s="93">
        <f t="shared" si="269"/>
        <v>29805.24</v>
      </c>
      <c r="CA246" s="93">
        <f t="shared" si="269"/>
        <v>29347.21</v>
      </c>
      <c r="CB246" s="93">
        <f t="shared" si="269"/>
        <v>-233595.38999999998</v>
      </c>
      <c r="CC246" s="93">
        <f t="shared" si="269"/>
        <v>25136.51</v>
      </c>
      <c r="CD246" s="93">
        <f t="shared" si="269"/>
        <v>24580.05</v>
      </c>
      <c r="CE246" s="93">
        <f t="shared" si="269"/>
        <v>26141.200000000001</v>
      </c>
      <c r="CF246" s="93">
        <f t="shared" si="269"/>
        <v>26262.93</v>
      </c>
      <c r="CG246" s="93">
        <f t="shared" si="269"/>
        <v>24330.69</v>
      </c>
      <c r="CH246" s="93">
        <f t="shared" si="269"/>
        <v>24135.55</v>
      </c>
      <c r="CI246" s="93">
        <f t="shared" si="269"/>
        <v>25067.8</v>
      </c>
      <c r="CJ246" s="93">
        <f t="shared" si="269"/>
        <v>20955.52</v>
      </c>
      <c r="CK246" s="93">
        <f t="shared" si="269"/>
        <v>19754.060000000001</v>
      </c>
      <c r="CL246" s="93">
        <f t="shared" si="269"/>
        <v>20747.490000000002</v>
      </c>
      <c r="CM246" s="93">
        <f t="shared" si="269"/>
        <v>22438.780000000002</v>
      </c>
      <c r="CN246" s="93">
        <f t="shared" si="269"/>
        <v>-298391.34000000003</v>
      </c>
      <c r="CO246" s="93">
        <f t="shared" si="269"/>
        <v>28309.5</v>
      </c>
      <c r="CP246" s="93">
        <f t="shared" si="269"/>
        <v>21321.07</v>
      </c>
      <c r="CQ246" s="93">
        <f t="shared" si="269"/>
        <v>22699.05</v>
      </c>
      <c r="CR246" s="93">
        <f t="shared" si="269"/>
        <v>23994.97</v>
      </c>
      <c r="CS246" s="93">
        <f t="shared" si="269"/>
        <v>23307.64</v>
      </c>
      <c r="CT246" s="93">
        <f t="shared" si="269"/>
        <v>23764.35</v>
      </c>
      <c r="CU246" s="93">
        <f t="shared" si="269"/>
        <v>24001.64</v>
      </c>
      <c r="CV246" s="93">
        <f t="shared" ref="CV246:CY246" si="270">SUM(CV242:CV245)</f>
        <v>24883.96</v>
      </c>
      <c r="CW246" s="93">
        <f t="shared" si="270"/>
        <v>24684.76</v>
      </c>
      <c r="CX246" s="93">
        <f t="shared" si="270"/>
        <v>0</v>
      </c>
      <c r="CY246" s="93">
        <f t="shared" si="270"/>
        <v>0</v>
      </c>
    </row>
    <row r="247" spans="1:104" x14ac:dyDescent="0.2">
      <c r="B247" s="337" t="s">
        <v>231</v>
      </c>
      <c r="D247" s="339">
        <f t="shared" ref="D247:AI247" si="271">D241+D246</f>
        <v>0</v>
      </c>
      <c r="E247" s="339">
        <f t="shared" si="271"/>
        <v>0</v>
      </c>
      <c r="F247" s="339">
        <f t="shared" si="271"/>
        <v>0</v>
      </c>
      <c r="G247" s="339">
        <f t="shared" si="271"/>
        <v>0</v>
      </c>
      <c r="H247" s="339">
        <f t="shared" si="271"/>
        <v>0</v>
      </c>
      <c r="I247" s="339">
        <f t="shared" si="271"/>
        <v>0</v>
      </c>
      <c r="J247" s="339">
        <f t="shared" si="271"/>
        <v>0</v>
      </c>
      <c r="K247" s="339">
        <f t="shared" si="271"/>
        <v>0</v>
      </c>
      <c r="L247" s="339">
        <f t="shared" si="271"/>
        <v>0</v>
      </c>
      <c r="M247" s="339">
        <f t="shared" si="271"/>
        <v>0</v>
      </c>
      <c r="N247" s="339">
        <f t="shared" si="271"/>
        <v>0</v>
      </c>
      <c r="O247" s="339">
        <f t="shared" si="271"/>
        <v>0</v>
      </c>
      <c r="P247" s="339">
        <f t="shared" si="271"/>
        <v>0</v>
      </c>
      <c r="Q247" s="339">
        <f t="shared" si="271"/>
        <v>0</v>
      </c>
      <c r="R247" s="339">
        <f t="shared" si="271"/>
        <v>0</v>
      </c>
      <c r="S247" s="339">
        <f t="shared" si="271"/>
        <v>0</v>
      </c>
      <c r="T247" s="339">
        <f t="shared" si="271"/>
        <v>0</v>
      </c>
      <c r="U247" s="339">
        <f t="shared" si="271"/>
        <v>0</v>
      </c>
      <c r="V247" s="339">
        <f t="shared" si="271"/>
        <v>0</v>
      </c>
      <c r="W247" s="339">
        <f t="shared" si="271"/>
        <v>0</v>
      </c>
      <c r="X247" s="339">
        <f t="shared" si="271"/>
        <v>0</v>
      </c>
      <c r="Y247" s="339">
        <f t="shared" si="271"/>
        <v>0</v>
      </c>
      <c r="Z247" s="339">
        <f t="shared" si="271"/>
        <v>0</v>
      </c>
      <c r="AA247" s="339">
        <f t="shared" si="271"/>
        <v>0</v>
      </c>
      <c r="AB247" s="339">
        <f t="shared" si="271"/>
        <v>0</v>
      </c>
      <c r="AC247" s="339">
        <f t="shared" si="271"/>
        <v>0</v>
      </c>
      <c r="AD247" s="339">
        <f t="shared" si="271"/>
        <v>0</v>
      </c>
      <c r="AE247" s="339">
        <f t="shared" si="271"/>
        <v>0</v>
      </c>
      <c r="AF247" s="339">
        <f t="shared" si="271"/>
        <v>0</v>
      </c>
      <c r="AG247" s="339">
        <f t="shared" si="271"/>
        <v>0</v>
      </c>
      <c r="AH247" s="339">
        <f t="shared" si="271"/>
        <v>0</v>
      </c>
      <c r="AI247" s="339">
        <f t="shared" si="271"/>
        <v>0</v>
      </c>
      <c r="AJ247" s="339">
        <f t="shared" ref="AJ247:BO247" si="272">AJ241+AJ246</f>
        <v>0</v>
      </c>
      <c r="AK247" s="339">
        <f t="shared" si="272"/>
        <v>0</v>
      </c>
      <c r="AL247" s="339">
        <f t="shared" si="272"/>
        <v>0</v>
      </c>
      <c r="AM247" s="339">
        <f t="shared" si="272"/>
        <v>0</v>
      </c>
      <c r="AN247" s="339">
        <f t="shared" si="272"/>
        <v>0</v>
      </c>
      <c r="AO247" s="339">
        <f t="shared" si="272"/>
        <v>0</v>
      </c>
      <c r="AP247" s="339">
        <f t="shared" si="272"/>
        <v>0</v>
      </c>
      <c r="AQ247" s="339">
        <f t="shared" si="272"/>
        <v>0</v>
      </c>
      <c r="AR247" s="339">
        <f t="shared" si="272"/>
        <v>0</v>
      </c>
      <c r="AS247" s="339">
        <f t="shared" si="272"/>
        <v>0</v>
      </c>
      <c r="AT247" s="339">
        <f t="shared" si="272"/>
        <v>0</v>
      </c>
      <c r="AU247" s="339">
        <f t="shared" si="272"/>
        <v>0</v>
      </c>
      <c r="AV247" s="339">
        <f t="shared" si="272"/>
        <v>0</v>
      </c>
      <c r="AW247" s="339">
        <f t="shared" si="272"/>
        <v>0</v>
      </c>
      <c r="AX247" s="339">
        <f t="shared" si="272"/>
        <v>0</v>
      </c>
      <c r="AY247" s="339">
        <f t="shared" si="272"/>
        <v>0</v>
      </c>
      <c r="AZ247" s="339">
        <f t="shared" si="272"/>
        <v>0</v>
      </c>
      <c r="BA247" s="339">
        <f t="shared" si="272"/>
        <v>0</v>
      </c>
      <c r="BB247" s="339">
        <f t="shared" si="272"/>
        <v>0</v>
      </c>
      <c r="BC247" s="339">
        <f t="shared" si="272"/>
        <v>0</v>
      </c>
      <c r="BD247" s="339">
        <f t="shared" si="272"/>
        <v>0</v>
      </c>
      <c r="BE247" s="339">
        <f t="shared" si="272"/>
        <v>0</v>
      </c>
      <c r="BF247" s="339">
        <f t="shared" si="272"/>
        <v>0</v>
      </c>
      <c r="BG247" s="339">
        <f t="shared" si="272"/>
        <v>0</v>
      </c>
      <c r="BH247" s="339">
        <f t="shared" si="272"/>
        <v>0</v>
      </c>
      <c r="BI247" s="339">
        <f t="shared" si="272"/>
        <v>0</v>
      </c>
      <c r="BJ247" s="339">
        <f t="shared" si="272"/>
        <v>0</v>
      </c>
      <c r="BK247" s="339">
        <f t="shared" si="272"/>
        <v>-525.25815152602877</v>
      </c>
      <c r="BL247" s="339">
        <f t="shared" si="272"/>
        <v>216820.73851447395</v>
      </c>
      <c r="BM247" s="339">
        <f t="shared" si="272"/>
        <v>239129.00851447394</v>
      </c>
      <c r="BN247" s="339">
        <f t="shared" si="272"/>
        <v>261422.54851447395</v>
      </c>
      <c r="BO247" s="339">
        <f t="shared" si="272"/>
        <v>284726.11851447396</v>
      </c>
      <c r="BP247" s="339">
        <f t="shared" ref="BP247:CU247" si="273">BP241+BP246</f>
        <v>100000.92000000001</v>
      </c>
      <c r="BQ247" s="339">
        <f t="shared" si="273"/>
        <v>119842.81000000001</v>
      </c>
      <c r="BR247" s="339">
        <f t="shared" si="273"/>
        <v>140565.73000000001</v>
      </c>
      <c r="BS247" s="339">
        <f t="shared" si="273"/>
        <v>161673.31</v>
      </c>
      <c r="BT247" s="339">
        <f t="shared" si="273"/>
        <v>184383.12</v>
      </c>
      <c r="BU247" s="339">
        <f t="shared" si="273"/>
        <v>209474.13</v>
      </c>
      <c r="BV247" s="339">
        <f t="shared" si="273"/>
        <v>234691.34</v>
      </c>
      <c r="BW247" s="339">
        <f t="shared" si="273"/>
        <v>261382.18</v>
      </c>
      <c r="BX247" s="339">
        <f t="shared" si="273"/>
        <v>292108.38</v>
      </c>
      <c r="BY247" s="339">
        <f t="shared" si="273"/>
        <v>323704.91000000003</v>
      </c>
      <c r="BZ247" s="339">
        <f t="shared" si="273"/>
        <v>353510.15</v>
      </c>
      <c r="CA247" s="339">
        <f t="shared" si="273"/>
        <v>382857.36000000004</v>
      </c>
      <c r="CB247" s="339">
        <f t="shared" si="273"/>
        <v>149261.97000000006</v>
      </c>
      <c r="CC247" s="339">
        <f t="shared" si="273"/>
        <v>174398.48000000007</v>
      </c>
      <c r="CD247" s="339">
        <f t="shared" si="273"/>
        <v>198978.53000000006</v>
      </c>
      <c r="CE247" s="339">
        <f t="shared" si="273"/>
        <v>225119.73000000007</v>
      </c>
      <c r="CF247" s="339">
        <f t="shared" si="273"/>
        <v>251382.66000000006</v>
      </c>
      <c r="CG247" s="339">
        <f t="shared" si="273"/>
        <v>275713.35000000003</v>
      </c>
      <c r="CH247" s="339">
        <f t="shared" si="273"/>
        <v>299848.90000000002</v>
      </c>
      <c r="CI247" s="339">
        <f t="shared" si="273"/>
        <v>324916.7</v>
      </c>
      <c r="CJ247" s="339">
        <f t="shared" si="273"/>
        <v>345872.22000000003</v>
      </c>
      <c r="CK247" s="339">
        <f t="shared" si="273"/>
        <v>365626.28</v>
      </c>
      <c r="CL247" s="339">
        <f t="shared" si="273"/>
        <v>386373.77</v>
      </c>
      <c r="CM247" s="339">
        <f t="shared" si="273"/>
        <v>408812.55000000005</v>
      </c>
      <c r="CN247" s="339">
        <f t="shared" si="273"/>
        <v>110421.21000000002</v>
      </c>
      <c r="CO247" s="339">
        <f t="shared" si="273"/>
        <v>138730.71000000002</v>
      </c>
      <c r="CP247" s="339">
        <f t="shared" si="273"/>
        <v>160051.78000000003</v>
      </c>
      <c r="CQ247" s="339">
        <f t="shared" si="273"/>
        <v>182750.83000000002</v>
      </c>
      <c r="CR247" s="339">
        <f t="shared" si="273"/>
        <v>206745.80000000002</v>
      </c>
      <c r="CS247" s="339">
        <f t="shared" si="273"/>
        <v>230053.44</v>
      </c>
      <c r="CT247" s="339">
        <f t="shared" si="273"/>
        <v>253817.79</v>
      </c>
      <c r="CU247" s="339">
        <f t="shared" si="273"/>
        <v>277819.43</v>
      </c>
      <c r="CV247" s="339">
        <f t="shared" ref="CV247:CY247" si="274">CV241+CV246</f>
        <v>302703.39</v>
      </c>
      <c r="CW247" s="339">
        <f t="shared" si="274"/>
        <v>327388.15000000002</v>
      </c>
      <c r="CX247" s="339">
        <f t="shared" si="274"/>
        <v>327388.15000000002</v>
      </c>
      <c r="CY247" s="339">
        <f t="shared" si="274"/>
        <v>327388.15000000002</v>
      </c>
    </row>
    <row r="248" spans="1:104" x14ac:dyDescent="0.2"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0"/>
      <c r="BB248" s="90"/>
      <c r="BC248" s="90"/>
      <c r="BD248" s="90"/>
      <c r="BE248" s="90"/>
      <c r="BF248" s="90"/>
      <c r="BG248" s="90"/>
      <c r="BH248" s="90"/>
      <c r="BI248" s="90"/>
      <c r="BJ248" s="90"/>
      <c r="BK248" s="90"/>
      <c r="BL248" s="90"/>
      <c r="BM248" s="90"/>
      <c r="BN248" s="90"/>
      <c r="BO248" s="90"/>
      <c r="BP248" s="90"/>
      <c r="BQ248" s="90"/>
      <c r="BR248" s="90"/>
      <c r="BS248" s="90"/>
      <c r="BT248" s="90"/>
      <c r="BU248" s="90"/>
      <c r="BV248" s="90"/>
      <c r="BW248" s="90"/>
      <c r="BX248" s="90"/>
      <c r="BY248" s="90"/>
      <c r="BZ248" s="90"/>
      <c r="CA248" s="90"/>
      <c r="CB248" s="90"/>
      <c r="CC248" s="90"/>
      <c r="CD248" s="90"/>
      <c r="CE248" s="90"/>
      <c r="CF248" s="90"/>
      <c r="CG248" s="90"/>
      <c r="CH248" s="95"/>
      <c r="CI248" s="95"/>
      <c r="CJ248" s="95"/>
      <c r="CK248" s="95"/>
      <c r="CL248" s="95"/>
      <c r="CM248" s="95"/>
      <c r="CN248" s="95"/>
      <c r="CO248" s="95"/>
      <c r="CP248" s="95"/>
      <c r="CQ248" s="95"/>
      <c r="CR248" s="95"/>
      <c r="CS248" s="95"/>
      <c r="CT248" s="95"/>
      <c r="CU248" s="95"/>
      <c r="CV248" s="95"/>
      <c r="CW248" s="95"/>
      <c r="CX248" s="95"/>
      <c r="CY248" s="95"/>
      <c r="CZ248" s="95"/>
    </row>
    <row r="249" spans="1:104" x14ac:dyDescent="0.2">
      <c r="A249" s="340" t="s">
        <v>251</v>
      </c>
      <c r="C249" s="90">
        <v>18237321</v>
      </c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  <c r="BZ249" s="91"/>
      <c r="CA249" s="91"/>
      <c r="CB249" s="91"/>
      <c r="CC249" s="91"/>
      <c r="CD249" s="91"/>
      <c r="CE249" s="91"/>
      <c r="CF249" s="91"/>
      <c r="CG249" s="91"/>
      <c r="CX249" s="338"/>
      <c r="CY249" s="338"/>
      <c r="CZ249" s="338"/>
    </row>
    <row r="250" spans="1:104" x14ac:dyDescent="0.2">
      <c r="B250" s="337" t="s">
        <v>227</v>
      </c>
      <c r="C250" s="90">
        <v>25400721</v>
      </c>
      <c r="D250" s="339">
        <v>0</v>
      </c>
      <c r="E250" s="339">
        <f t="shared" ref="E250:AJ250" si="275">D256</f>
        <v>0</v>
      </c>
      <c r="F250" s="339">
        <f t="shared" si="275"/>
        <v>0</v>
      </c>
      <c r="G250" s="339">
        <f t="shared" si="275"/>
        <v>0</v>
      </c>
      <c r="H250" s="339">
        <f t="shared" si="275"/>
        <v>0</v>
      </c>
      <c r="I250" s="339">
        <f t="shared" si="275"/>
        <v>0</v>
      </c>
      <c r="J250" s="339">
        <f t="shared" si="275"/>
        <v>0</v>
      </c>
      <c r="K250" s="339">
        <f t="shared" si="275"/>
        <v>0</v>
      </c>
      <c r="L250" s="339">
        <f t="shared" si="275"/>
        <v>0</v>
      </c>
      <c r="M250" s="339">
        <f t="shared" si="275"/>
        <v>0</v>
      </c>
      <c r="N250" s="339">
        <f t="shared" si="275"/>
        <v>0</v>
      </c>
      <c r="O250" s="339">
        <f t="shared" si="275"/>
        <v>0</v>
      </c>
      <c r="P250" s="339">
        <f t="shared" si="275"/>
        <v>0</v>
      </c>
      <c r="Q250" s="339">
        <f t="shared" si="275"/>
        <v>0</v>
      </c>
      <c r="R250" s="339">
        <f t="shared" si="275"/>
        <v>0</v>
      </c>
      <c r="S250" s="339">
        <f t="shared" si="275"/>
        <v>0</v>
      </c>
      <c r="T250" s="339">
        <f t="shared" si="275"/>
        <v>0</v>
      </c>
      <c r="U250" s="339">
        <f t="shared" si="275"/>
        <v>0</v>
      </c>
      <c r="V250" s="339">
        <f t="shared" si="275"/>
        <v>0</v>
      </c>
      <c r="W250" s="339">
        <f t="shared" si="275"/>
        <v>0</v>
      </c>
      <c r="X250" s="339">
        <f t="shared" si="275"/>
        <v>0</v>
      </c>
      <c r="Y250" s="339">
        <f t="shared" si="275"/>
        <v>0</v>
      </c>
      <c r="Z250" s="339">
        <f t="shared" si="275"/>
        <v>0</v>
      </c>
      <c r="AA250" s="339">
        <f t="shared" si="275"/>
        <v>0</v>
      </c>
      <c r="AB250" s="339">
        <f t="shared" si="275"/>
        <v>0</v>
      </c>
      <c r="AC250" s="339">
        <f t="shared" si="275"/>
        <v>0</v>
      </c>
      <c r="AD250" s="339">
        <f t="shared" si="275"/>
        <v>0</v>
      </c>
      <c r="AE250" s="339">
        <f t="shared" si="275"/>
        <v>0</v>
      </c>
      <c r="AF250" s="339">
        <f t="shared" si="275"/>
        <v>0</v>
      </c>
      <c r="AG250" s="339">
        <f t="shared" si="275"/>
        <v>0</v>
      </c>
      <c r="AH250" s="339">
        <f t="shared" si="275"/>
        <v>0</v>
      </c>
      <c r="AI250" s="339">
        <f t="shared" si="275"/>
        <v>0</v>
      </c>
      <c r="AJ250" s="339">
        <f t="shared" si="275"/>
        <v>0</v>
      </c>
      <c r="AK250" s="339">
        <f t="shared" ref="AK250:BP250" si="276">AJ256</f>
        <v>0</v>
      </c>
      <c r="AL250" s="339">
        <f t="shared" si="276"/>
        <v>0</v>
      </c>
      <c r="AM250" s="339">
        <f t="shared" si="276"/>
        <v>0</v>
      </c>
      <c r="AN250" s="339">
        <f t="shared" si="276"/>
        <v>0</v>
      </c>
      <c r="AO250" s="339">
        <f t="shared" si="276"/>
        <v>0</v>
      </c>
      <c r="AP250" s="339">
        <f t="shared" si="276"/>
        <v>0</v>
      </c>
      <c r="AQ250" s="339">
        <f t="shared" si="276"/>
        <v>0</v>
      </c>
      <c r="AR250" s="339">
        <f t="shared" si="276"/>
        <v>0</v>
      </c>
      <c r="AS250" s="339">
        <f t="shared" si="276"/>
        <v>0</v>
      </c>
      <c r="AT250" s="339">
        <f t="shared" si="276"/>
        <v>0</v>
      </c>
      <c r="AU250" s="339">
        <f t="shared" si="276"/>
        <v>0</v>
      </c>
      <c r="AV250" s="339">
        <f t="shared" si="276"/>
        <v>0</v>
      </c>
      <c r="AW250" s="339">
        <f t="shared" si="276"/>
        <v>0</v>
      </c>
      <c r="AX250" s="339">
        <f t="shared" si="276"/>
        <v>0</v>
      </c>
      <c r="AY250" s="339">
        <f t="shared" si="276"/>
        <v>0</v>
      </c>
      <c r="AZ250" s="339">
        <f t="shared" si="276"/>
        <v>0</v>
      </c>
      <c r="BA250" s="339">
        <f t="shared" si="276"/>
        <v>0</v>
      </c>
      <c r="BB250" s="339">
        <f t="shared" si="276"/>
        <v>0</v>
      </c>
      <c r="BC250" s="339">
        <f t="shared" si="276"/>
        <v>0</v>
      </c>
      <c r="BD250" s="339">
        <f t="shared" si="276"/>
        <v>0</v>
      </c>
      <c r="BE250" s="339">
        <f t="shared" si="276"/>
        <v>0</v>
      </c>
      <c r="BF250" s="339">
        <f t="shared" si="276"/>
        <v>0</v>
      </c>
      <c r="BG250" s="339">
        <f t="shared" si="276"/>
        <v>0</v>
      </c>
      <c r="BH250" s="339">
        <f t="shared" si="276"/>
        <v>0</v>
      </c>
      <c r="BI250" s="339">
        <f t="shared" si="276"/>
        <v>0</v>
      </c>
      <c r="BJ250" s="339">
        <f t="shared" si="276"/>
        <v>0</v>
      </c>
      <c r="BK250" s="339">
        <f t="shared" si="276"/>
        <v>0</v>
      </c>
      <c r="BL250" s="339">
        <f t="shared" si="276"/>
        <v>-214.03711678717517</v>
      </c>
      <c r="BM250" s="339">
        <f t="shared" si="276"/>
        <v>231526.69281921283</v>
      </c>
      <c r="BN250" s="339">
        <f t="shared" si="276"/>
        <v>251738.25281921282</v>
      </c>
      <c r="BO250" s="339">
        <f t="shared" si="276"/>
        <v>270427.62281921285</v>
      </c>
      <c r="BP250" s="339">
        <f t="shared" si="276"/>
        <v>288066.46281921287</v>
      </c>
      <c r="BQ250" s="339">
        <f t="shared" ref="BQ250:CY250" si="277">BP256</f>
        <v>79700.180000000051</v>
      </c>
      <c r="BR250" s="339">
        <f t="shared" si="277"/>
        <v>89679.840000000055</v>
      </c>
      <c r="BS250" s="339">
        <f t="shared" si="277"/>
        <v>99656.530000000057</v>
      </c>
      <c r="BT250" s="339">
        <f t="shared" si="277"/>
        <v>107618.02000000006</v>
      </c>
      <c r="BU250" s="339">
        <f t="shared" si="277"/>
        <v>116371.28000000006</v>
      </c>
      <c r="BV250" s="339">
        <f t="shared" si="277"/>
        <v>127150.79000000005</v>
      </c>
      <c r="BW250" s="339">
        <f t="shared" si="277"/>
        <v>137537.68000000005</v>
      </c>
      <c r="BX250" s="339">
        <f t="shared" si="277"/>
        <v>148528.34000000005</v>
      </c>
      <c r="BY250" s="339">
        <f t="shared" si="277"/>
        <v>160361.78000000006</v>
      </c>
      <c r="BZ250" s="339">
        <f t="shared" si="277"/>
        <v>170249.41000000006</v>
      </c>
      <c r="CA250" s="339">
        <f t="shared" si="277"/>
        <v>179550.91000000006</v>
      </c>
      <c r="CB250" s="339">
        <f t="shared" si="277"/>
        <v>189823.21000000005</v>
      </c>
      <c r="CC250" s="339">
        <f t="shared" si="277"/>
        <v>52237.48000000001</v>
      </c>
      <c r="CD250" s="339">
        <f t="shared" si="277"/>
        <v>65076.210000000006</v>
      </c>
      <c r="CE250" s="339">
        <f t="shared" si="277"/>
        <v>78355.540000000008</v>
      </c>
      <c r="CF250" s="339">
        <f t="shared" si="277"/>
        <v>89937.780000000013</v>
      </c>
      <c r="CG250" s="339">
        <f t="shared" si="277"/>
        <v>99516.940000000017</v>
      </c>
      <c r="CH250" s="339">
        <f t="shared" si="277"/>
        <v>110992.64000000001</v>
      </c>
      <c r="CI250" s="339">
        <f t="shared" si="277"/>
        <v>126465.74000000002</v>
      </c>
      <c r="CJ250" s="339">
        <f t="shared" si="277"/>
        <v>139720.64000000001</v>
      </c>
      <c r="CK250" s="339">
        <f t="shared" si="277"/>
        <v>151255.32</v>
      </c>
      <c r="CL250" s="339">
        <f t="shared" si="277"/>
        <v>165541.69</v>
      </c>
      <c r="CM250" s="339">
        <f t="shared" si="277"/>
        <v>182331.64</v>
      </c>
      <c r="CN250" s="339">
        <f t="shared" si="277"/>
        <v>204589.02000000002</v>
      </c>
      <c r="CO250" s="339">
        <f t="shared" si="277"/>
        <v>96021.28</v>
      </c>
      <c r="CP250" s="339">
        <f t="shared" si="277"/>
        <v>134000.01</v>
      </c>
      <c r="CQ250" s="339">
        <f t="shared" si="277"/>
        <v>164360.79</v>
      </c>
      <c r="CR250" s="339">
        <f t="shared" si="277"/>
        <v>197367.99</v>
      </c>
      <c r="CS250" s="339">
        <f t="shared" si="277"/>
        <v>233153.25999999998</v>
      </c>
      <c r="CT250" s="339">
        <f t="shared" si="277"/>
        <v>268887.46999999997</v>
      </c>
      <c r="CU250" s="339">
        <f t="shared" si="277"/>
        <v>306288.98</v>
      </c>
      <c r="CV250" s="339">
        <f t="shared" si="277"/>
        <v>345355.01</v>
      </c>
      <c r="CW250" s="339">
        <f t="shared" si="277"/>
        <v>386652.47000000003</v>
      </c>
      <c r="CX250" s="339">
        <f t="shared" si="277"/>
        <v>429962.18000000005</v>
      </c>
      <c r="CY250" s="339">
        <f t="shared" si="277"/>
        <v>429962.18000000005</v>
      </c>
    </row>
    <row r="251" spans="1:104" x14ac:dyDescent="0.2">
      <c r="A251" s="96"/>
      <c r="B251" s="91" t="s">
        <v>228</v>
      </c>
      <c r="C251" s="91"/>
      <c r="D251" s="341">
        <v>0</v>
      </c>
      <c r="E251" s="341">
        <v>0</v>
      </c>
      <c r="F251" s="341">
        <v>0</v>
      </c>
      <c r="G251" s="341">
        <v>0</v>
      </c>
      <c r="H251" s="341">
        <v>0</v>
      </c>
      <c r="I251" s="341">
        <v>0</v>
      </c>
      <c r="J251" s="341">
        <v>0</v>
      </c>
      <c r="K251" s="341">
        <v>0</v>
      </c>
      <c r="L251" s="341">
        <v>0</v>
      </c>
      <c r="M251" s="341">
        <v>0</v>
      </c>
      <c r="N251" s="341">
        <v>0</v>
      </c>
      <c r="O251" s="341">
        <v>0</v>
      </c>
      <c r="P251" s="341">
        <v>0</v>
      </c>
      <c r="Q251" s="341">
        <v>0</v>
      </c>
      <c r="R251" s="341">
        <v>0</v>
      </c>
      <c r="S251" s="341">
        <v>0</v>
      </c>
      <c r="T251" s="341">
        <v>0</v>
      </c>
      <c r="U251" s="341">
        <v>0</v>
      </c>
      <c r="V251" s="341">
        <v>0</v>
      </c>
      <c r="W251" s="341">
        <v>0</v>
      </c>
      <c r="X251" s="341">
        <v>0</v>
      </c>
      <c r="Y251" s="341">
        <v>0</v>
      </c>
      <c r="Z251" s="341">
        <v>0</v>
      </c>
      <c r="AA251" s="341">
        <v>0</v>
      </c>
      <c r="AB251" s="341">
        <v>0</v>
      </c>
      <c r="AC251" s="341">
        <v>0</v>
      </c>
      <c r="AD251" s="341">
        <v>0</v>
      </c>
      <c r="AE251" s="341">
        <v>0</v>
      </c>
      <c r="AF251" s="341">
        <v>0</v>
      </c>
      <c r="AG251" s="341">
        <v>0</v>
      </c>
      <c r="AH251" s="341">
        <v>0</v>
      </c>
      <c r="AI251" s="341">
        <v>0</v>
      </c>
      <c r="AJ251" s="341">
        <v>0</v>
      </c>
      <c r="AK251" s="341">
        <v>0</v>
      </c>
      <c r="AL251" s="341">
        <v>0</v>
      </c>
      <c r="AM251" s="341">
        <v>0</v>
      </c>
      <c r="AN251" s="341">
        <v>0</v>
      </c>
      <c r="AO251" s="341">
        <v>0</v>
      </c>
      <c r="AP251" s="341">
        <v>0</v>
      </c>
      <c r="AQ251" s="341">
        <v>0</v>
      </c>
      <c r="AR251" s="341">
        <v>0</v>
      </c>
      <c r="AS251" s="341">
        <v>0</v>
      </c>
      <c r="AT251" s="341">
        <v>0</v>
      </c>
      <c r="AU251" s="341">
        <v>0</v>
      </c>
      <c r="AV251" s="341">
        <v>0</v>
      </c>
      <c r="AW251" s="341">
        <v>0</v>
      </c>
      <c r="AX251" s="341">
        <v>0</v>
      </c>
      <c r="AY251" s="341">
        <v>0</v>
      </c>
      <c r="AZ251" s="341">
        <v>0</v>
      </c>
      <c r="BA251" s="341">
        <v>0</v>
      </c>
      <c r="BB251" s="341">
        <v>0</v>
      </c>
      <c r="BC251" s="341">
        <v>0</v>
      </c>
      <c r="BD251" s="341">
        <v>0</v>
      </c>
      <c r="BE251" s="341">
        <v>0</v>
      </c>
      <c r="BF251" s="341">
        <v>0</v>
      </c>
      <c r="BG251" s="341">
        <v>0</v>
      </c>
      <c r="BH251" s="341">
        <v>0</v>
      </c>
      <c r="BI251" s="341">
        <v>0</v>
      </c>
      <c r="BJ251" s="341">
        <v>0</v>
      </c>
      <c r="BK251" s="341">
        <v>0</v>
      </c>
      <c r="BL251" s="341">
        <v>0</v>
      </c>
      <c r="BM251" s="341">
        <v>0</v>
      </c>
      <c r="BN251" s="341">
        <v>0</v>
      </c>
      <c r="BO251" s="341">
        <v>0</v>
      </c>
      <c r="BP251" s="341">
        <v>-221030.56281921282</v>
      </c>
      <c r="BQ251" s="341">
        <v>0</v>
      </c>
      <c r="BR251" s="341">
        <v>0</v>
      </c>
      <c r="BS251" s="341">
        <v>0</v>
      </c>
      <c r="BT251" s="341">
        <v>0</v>
      </c>
      <c r="BU251" s="341">
        <v>0</v>
      </c>
      <c r="BV251" s="341">
        <v>0</v>
      </c>
      <c r="BW251" s="341">
        <v>0</v>
      </c>
      <c r="BX251" s="341">
        <v>0</v>
      </c>
      <c r="BY251" s="341">
        <v>0</v>
      </c>
      <c r="BZ251" s="341">
        <v>0</v>
      </c>
      <c r="CA251" s="341">
        <v>0</v>
      </c>
      <c r="CB251" s="341">
        <v>-148528.34000000005</v>
      </c>
      <c r="CC251" s="341">
        <v>0</v>
      </c>
      <c r="CD251" s="341">
        <v>0</v>
      </c>
      <c r="CE251" s="341">
        <v>0</v>
      </c>
      <c r="CF251" s="341">
        <v>0</v>
      </c>
      <c r="CG251" s="341">
        <v>0</v>
      </c>
      <c r="CH251" s="341">
        <v>0</v>
      </c>
      <c r="CI251" s="341">
        <v>0</v>
      </c>
      <c r="CJ251" s="341">
        <v>0</v>
      </c>
      <c r="CK251" s="341">
        <v>0</v>
      </c>
      <c r="CL251" s="341">
        <v>0</v>
      </c>
      <c r="CM251" s="341">
        <v>0</v>
      </c>
      <c r="CN251" s="341">
        <v>-139720.64000000001</v>
      </c>
      <c r="CO251" s="341">
        <v>0</v>
      </c>
      <c r="CP251" s="341">
        <v>0</v>
      </c>
      <c r="CQ251" s="341">
        <v>0</v>
      </c>
      <c r="CR251" s="341">
        <v>0</v>
      </c>
      <c r="CS251" s="341">
        <v>0</v>
      </c>
      <c r="CT251" s="341">
        <v>0</v>
      </c>
      <c r="CU251" s="341">
        <v>0</v>
      </c>
      <c r="CV251" s="341">
        <v>0</v>
      </c>
      <c r="CW251" s="341">
        <v>0</v>
      </c>
      <c r="CX251" s="341"/>
      <c r="CY251" s="341"/>
    </row>
    <row r="252" spans="1:104" x14ac:dyDescent="0.2">
      <c r="A252" s="96"/>
      <c r="B252" s="91" t="s">
        <v>250</v>
      </c>
      <c r="C252" s="91"/>
      <c r="D252" s="341">
        <v>0</v>
      </c>
      <c r="E252" s="341">
        <v>0</v>
      </c>
      <c r="F252" s="341">
        <v>0</v>
      </c>
      <c r="G252" s="341">
        <v>0</v>
      </c>
      <c r="H252" s="341">
        <v>0</v>
      </c>
      <c r="I252" s="341">
        <v>0</v>
      </c>
      <c r="J252" s="341">
        <v>0</v>
      </c>
      <c r="K252" s="341">
        <v>0</v>
      </c>
      <c r="L252" s="341">
        <v>0</v>
      </c>
      <c r="M252" s="341">
        <v>0</v>
      </c>
      <c r="N252" s="341">
        <v>0</v>
      </c>
      <c r="O252" s="341">
        <v>0</v>
      </c>
      <c r="P252" s="341">
        <v>0</v>
      </c>
      <c r="Q252" s="341">
        <v>0</v>
      </c>
      <c r="R252" s="341">
        <v>0</v>
      </c>
      <c r="S252" s="341">
        <v>0</v>
      </c>
      <c r="T252" s="341">
        <v>0</v>
      </c>
      <c r="U252" s="341">
        <v>0</v>
      </c>
      <c r="V252" s="341">
        <v>0</v>
      </c>
      <c r="W252" s="341">
        <v>0</v>
      </c>
      <c r="X252" s="341">
        <v>0</v>
      </c>
      <c r="Y252" s="341">
        <v>0</v>
      </c>
      <c r="Z252" s="341">
        <v>0</v>
      </c>
      <c r="AA252" s="341">
        <v>0</v>
      </c>
      <c r="AB252" s="341">
        <v>0</v>
      </c>
      <c r="AC252" s="341">
        <v>0</v>
      </c>
      <c r="AD252" s="341">
        <v>0</v>
      </c>
      <c r="AE252" s="341">
        <v>0</v>
      </c>
      <c r="AF252" s="341">
        <v>0</v>
      </c>
      <c r="AG252" s="341">
        <v>0</v>
      </c>
      <c r="AH252" s="341">
        <v>0</v>
      </c>
      <c r="AI252" s="341">
        <v>0</v>
      </c>
      <c r="AJ252" s="341">
        <v>0</v>
      </c>
      <c r="AK252" s="341">
        <v>0</v>
      </c>
      <c r="AL252" s="341">
        <v>0</v>
      </c>
      <c r="AM252" s="341">
        <v>0</v>
      </c>
      <c r="AN252" s="341">
        <v>0</v>
      </c>
      <c r="AO252" s="341">
        <v>0</v>
      </c>
      <c r="AP252" s="341">
        <v>0</v>
      </c>
      <c r="AQ252" s="341">
        <v>0</v>
      </c>
      <c r="AR252" s="341">
        <v>0</v>
      </c>
      <c r="AS252" s="341">
        <v>0</v>
      </c>
      <c r="AT252" s="341">
        <v>0</v>
      </c>
      <c r="AU252" s="341">
        <v>0</v>
      </c>
      <c r="AV252" s="341">
        <v>0</v>
      </c>
      <c r="AW252" s="341">
        <v>0</v>
      </c>
      <c r="AX252" s="341">
        <v>0</v>
      </c>
      <c r="AY252" s="341">
        <v>0</v>
      </c>
      <c r="AZ252" s="341">
        <v>0</v>
      </c>
      <c r="BA252" s="341">
        <v>0</v>
      </c>
      <c r="BB252" s="341">
        <v>0</v>
      </c>
      <c r="BC252" s="341">
        <v>0</v>
      </c>
      <c r="BD252" s="341">
        <v>0</v>
      </c>
      <c r="BE252" s="341">
        <v>0</v>
      </c>
      <c r="BF252" s="341">
        <v>0</v>
      </c>
      <c r="BG252" s="341">
        <v>0</v>
      </c>
      <c r="BH252" s="341">
        <v>0</v>
      </c>
      <c r="BI252" s="341">
        <v>0</v>
      </c>
      <c r="BJ252" s="341">
        <v>0</v>
      </c>
      <c r="BK252" s="341">
        <v>0</v>
      </c>
      <c r="BL252" s="341">
        <v>221244.59993599998</v>
      </c>
      <c r="BM252" s="341">
        <v>0</v>
      </c>
      <c r="BN252" s="341">
        <v>0</v>
      </c>
      <c r="BO252" s="341">
        <v>0</v>
      </c>
      <c r="BP252" s="341">
        <v>0</v>
      </c>
      <c r="BQ252" s="341">
        <v>0</v>
      </c>
      <c r="BR252" s="341">
        <v>0</v>
      </c>
      <c r="BS252" s="341">
        <v>0</v>
      </c>
      <c r="BT252" s="341">
        <v>0</v>
      </c>
      <c r="BU252" s="341">
        <v>0</v>
      </c>
      <c r="BV252" s="341">
        <v>0</v>
      </c>
      <c r="BW252" s="341">
        <v>0</v>
      </c>
      <c r="BX252" s="341">
        <v>0</v>
      </c>
      <c r="BY252" s="341">
        <v>0</v>
      </c>
      <c r="BZ252" s="341">
        <v>0</v>
      </c>
      <c r="CA252" s="341">
        <v>0</v>
      </c>
      <c r="CB252" s="341">
        <v>0</v>
      </c>
      <c r="CC252" s="341">
        <v>0</v>
      </c>
      <c r="CD252" s="341">
        <v>0</v>
      </c>
      <c r="CE252" s="341">
        <v>0</v>
      </c>
      <c r="CF252" s="341">
        <v>0</v>
      </c>
      <c r="CG252" s="341">
        <v>0</v>
      </c>
      <c r="CH252" s="341">
        <v>0</v>
      </c>
      <c r="CI252" s="341">
        <v>0</v>
      </c>
      <c r="CJ252" s="341">
        <v>0</v>
      </c>
      <c r="CK252" s="341">
        <v>0</v>
      </c>
      <c r="CL252" s="341">
        <v>0</v>
      </c>
      <c r="CM252" s="341">
        <v>0</v>
      </c>
      <c r="CN252" s="341">
        <v>0</v>
      </c>
      <c r="CO252" s="341">
        <v>0</v>
      </c>
      <c r="CP252" s="341">
        <v>0</v>
      </c>
      <c r="CQ252" s="341">
        <v>0</v>
      </c>
      <c r="CR252" s="341">
        <v>0</v>
      </c>
      <c r="CS252" s="341">
        <v>0</v>
      </c>
      <c r="CT252" s="341">
        <v>0</v>
      </c>
      <c r="CU252" s="341">
        <v>0</v>
      </c>
      <c r="CV252" s="341">
        <v>0</v>
      </c>
      <c r="CW252" s="341">
        <v>0</v>
      </c>
      <c r="CX252" s="341"/>
      <c r="CY252" s="341"/>
    </row>
    <row r="253" spans="1:104" s="91" customFormat="1" x14ac:dyDescent="0.2">
      <c r="A253" s="96"/>
      <c r="B253" s="91" t="s">
        <v>347</v>
      </c>
      <c r="C253" s="97"/>
      <c r="D253" s="341">
        <v>0</v>
      </c>
      <c r="E253" s="341">
        <v>0</v>
      </c>
      <c r="F253" s="341">
        <v>0</v>
      </c>
      <c r="G253" s="341">
        <v>0</v>
      </c>
      <c r="H253" s="341">
        <v>0</v>
      </c>
      <c r="I253" s="341">
        <v>0</v>
      </c>
      <c r="J253" s="341">
        <v>0</v>
      </c>
      <c r="K253" s="341">
        <v>0</v>
      </c>
      <c r="L253" s="341">
        <v>0</v>
      </c>
      <c r="M253" s="341">
        <v>0</v>
      </c>
      <c r="N253" s="341">
        <v>0</v>
      </c>
      <c r="O253" s="341">
        <v>0</v>
      </c>
      <c r="P253" s="341">
        <v>0</v>
      </c>
      <c r="Q253" s="341">
        <v>0</v>
      </c>
      <c r="R253" s="341">
        <v>0</v>
      </c>
      <c r="S253" s="341">
        <v>0</v>
      </c>
      <c r="T253" s="341">
        <v>0</v>
      </c>
      <c r="U253" s="341">
        <v>0</v>
      </c>
      <c r="V253" s="341">
        <v>0</v>
      </c>
      <c r="W253" s="341">
        <v>0</v>
      </c>
      <c r="X253" s="341">
        <v>0</v>
      </c>
      <c r="Y253" s="341">
        <v>0</v>
      </c>
      <c r="Z253" s="341">
        <v>0</v>
      </c>
      <c r="AA253" s="341">
        <v>0</v>
      </c>
      <c r="AB253" s="341">
        <v>0</v>
      </c>
      <c r="AC253" s="341">
        <v>0</v>
      </c>
      <c r="AD253" s="341">
        <v>0</v>
      </c>
      <c r="AE253" s="341">
        <v>0</v>
      </c>
      <c r="AF253" s="341">
        <v>0</v>
      </c>
      <c r="AG253" s="341">
        <v>0</v>
      </c>
      <c r="AH253" s="341">
        <v>0</v>
      </c>
      <c r="AI253" s="341">
        <v>0</v>
      </c>
      <c r="AJ253" s="341">
        <v>0</v>
      </c>
      <c r="AK253" s="341">
        <v>0</v>
      </c>
      <c r="AL253" s="341">
        <v>0</v>
      </c>
      <c r="AM253" s="341">
        <v>0</v>
      </c>
      <c r="AN253" s="341">
        <v>0</v>
      </c>
      <c r="AO253" s="341">
        <v>0</v>
      </c>
      <c r="AP253" s="341">
        <v>0</v>
      </c>
      <c r="AQ253" s="341">
        <v>0</v>
      </c>
      <c r="AR253" s="341">
        <v>0</v>
      </c>
      <c r="AS253" s="341">
        <v>0</v>
      </c>
      <c r="AT253" s="341">
        <v>0</v>
      </c>
      <c r="AU253" s="341">
        <v>0</v>
      </c>
      <c r="AV253" s="341">
        <v>0</v>
      </c>
      <c r="AW253" s="341">
        <v>0</v>
      </c>
      <c r="AX253" s="341">
        <v>0</v>
      </c>
      <c r="AY253" s="341">
        <v>0</v>
      </c>
      <c r="AZ253" s="341">
        <v>0</v>
      </c>
      <c r="BA253" s="341">
        <v>0</v>
      </c>
      <c r="BB253" s="341">
        <v>0</v>
      </c>
      <c r="BC253" s="341">
        <v>0</v>
      </c>
      <c r="BD253" s="341">
        <v>0</v>
      </c>
      <c r="BE253" s="341">
        <v>0</v>
      </c>
      <c r="BF253" s="341">
        <v>0</v>
      </c>
      <c r="BG253" s="341">
        <v>0</v>
      </c>
      <c r="BH253" s="341">
        <v>0</v>
      </c>
      <c r="BI253" s="341">
        <v>0</v>
      </c>
      <c r="BJ253" s="341">
        <v>0</v>
      </c>
      <c r="BK253" s="341">
        <v>0</v>
      </c>
      <c r="BL253" s="341">
        <v>0</v>
      </c>
      <c r="BM253" s="341">
        <v>0</v>
      </c>
      <c r="BN253" s="341">
        <v>0</v>
      </c>
      <c r="BO253" s="341">
        <v>0</v>
      </c>
      <c r="BP253" s="341">
        <v>0</v>
      </c>
      <c r="BQ253" s="341">
        <v>0</v>
      </c>
      <c r="BR253" s="341">
        <v>0</v>
      </c>
      <c r="BS253" s="341">
        <v>0</v>
      </c>
      <c r="BT253" s="341">
        <v>0</v>
      </c>
      <c r="BU253" s="341">
        <v>0</v>
      </c>
      <c r="BV253" s="341">
        <v>0</v>
      </c>
      <c r="BW253" s="341">
        <v>0</v>
      </c>
      <c r="BX253" s="341">
        <v>0</v>
      </c>
      <c r="BY253" s="341">
        <v>0</v>
      </c>
      <c r="BZ253" s="341">
        <v>0</v>
      </c>
      <c r="CA253" s="341">
        <v>0</v>
      </c>
      <c r="CB253" s="341">
        <v>0</v>
      </c>
      <c r="CC253" s="341">
        <v>0</v>
      </c>
      <c r="CD253" s="341">
        <v>0</v>
      </c>
      <c r="CE253" s="341">
        <v>0</v>
      </c>
      <c r="CF253" s="341">
        <v>0</v>
      </c>
      <c r="CG253" s="341">
        <v>0</v>
      </c>
      <c r="CH253" s="341">
        <v>0</v>
      </c>
      <c r="CI253" s="341">
        <v>0</v>
      </c>
      <c r="CJ253" s="341">
        <v>0</v>
      </c>
      <c r="CK253" s="341">
        <v>0</v>
      </c>
      <c r="CL253" s="341">
        <v>0</v>
      </c>
      <c r="CM253" s="341">
        <v>-489.51</v>
      </c>
      <c r="CN253" s="341">
        <v>0</v>
      </c>
      <c r="CO253" s="341">
        <v>0</v>
      </c>
      <c r="CP253" s="341">
        <v>0</v>
      </c>
      <c r="CQ253" s="341">
        <v>0</v>
      </c>
      <c r="CR253" s="341">
        <v>0</v>
      </c>
      <c r="CS253" s="341">
        <v>0</v>
      </c>
      <c r="CT253" s="341">
        <v>0</v>
      </c>
      <c r="CU253" s="341">
        <v>0</v>
      </c>
      <c r="CV253" s="341">
        <v>0</v>
      </c>
      <c r="CW253" s="341">
        <v>0</v>
      </c>
      <c r="CX253" s="341"/>
      <c r="CY253" s="341"/>
    </row>
    <row r="254" spans="1:104" x14ac:dyDescent="0.2">
      <c r="A254" s="91"/>
      <c r="B254" s="91" t="s">
        <v>248</v>
      </c>
      <c r="C254" s="98"/>
      <c r="D254" s="341">
        <v>0</v>
      </c>
      <c r="E254" s="341">
        <v>0</v>
      </c>
      <c r="F254" s="341">
        <v>0</v>
      </c>
      <c r="G254" s="341">
        <v>0</v>
      </c>
      <c r="H254" s="341">
        <v>0</v>
      </c>
      <c r="I254" s="341">
        <v>0</v>
      </c>
      <c r="J254" s="341">
        <v>0</v>
      </c>
      <c r="K254" s="341">
        <v>0</v>
      </c>
      <c r="L254" s="341">
        <v>0</v>
      </c>
      <c r="M254" s="341">
        <v>0</v>
      </c>
      <c r="N254" s="341">
        <v>0</v>
      </c>
      <c r="O254" s="341">
        <v>0</v>
      </c>
      <c r="P254" s="341">
        <v>0</v>
      </c>
      <c r="Q254" s="341">
        <v>0</v>
      </c>
      <c r="R254" s="341">
        <v>0</v>
      </c>
      <c r="S254" s="341">
        <v>0</v>
      </c>
      <c r="T254" s="341">
        <v>0</v>
      </c>
      <c r="U254" s="341">
        <v>0</v>
      </c>
      <c r="V254" s="341">
        <v>0</v>
      </c>
      <c r="W254" s="341">
        <v>0</v>
      </c>
      <c r="X254" s="341">
        <v>0</v>
      </c>
      <c r="Y254" s="341">
        <v>0</v>
      </c>
      <c r="Z254" s="341">
        <v>0</v>
      </c>
      <c r="AA254" s="341">
        <v>0</v>
      </c>
      <c r="AB254" s="341">
        <v>0</v>
      </c>
      <c r="AC254" s="341">
        <v>0</v>
      </c>
      <c r="AD254" s="341">
        <v>0</v>
      </c>
      <c r="AE254" s="341">
        <v>0</v>
      </c>
      <c r="AF254" s="341">
        <v>0</v>
      </c>
      <c r="AG254" s="341">
        <v>0</v>
      </c>
      <c r="AH254" s="341">
        <v>0</v>
      </c>
      <c r="AI254" s="341">
        <v>0</v>
      </c>
      <c r="AJ254" s="341">
        <v>0</v>
      </c>
      <c r="AK254" s="341">
        <v>0</v>
      </c>
      <c r="AL254" s="341">
        <v>0</v>
      </c>
      <c r="AM254" s="341">
        <v>0</v>
      </c>
      <c r="AN254" s="341">
        <v>0</v>
      </c>
      <c r="AO254" s="341">
        <v>0</v>
      </c>
      <c r="AP254" s="341">
        <v>0</v>
      </c>
      <c r="AQ254" s="341">
        <v>0</v>
      </c>
      <c r="AR254" s="341">
        <v>0</v>
      </c>
      <c r="AS254" s="341">
        <v>0</v>
      </c>
      <c r="AT254" s="341">
        <v>0</v>
      </c>
      <c r="AU254" s="341">
        <v>0</v>
      </c>
      <c r="AV254" s="341">
        <v>0</v>
      </c>
      <c r="AW254" s="341">
        <v>0</v>
      </c>
      <c r="AX254" s="341">
        <v>0</v>
      </c>
      <c r="AY254" s="341">
        <v>0</v>
      </c>
      <c r="AZ254" s="341">
        <v>0</v>
      </c>
      <c r="BA254" s="341">
        <v>0</v>
      </c>
      <c r="BB254" s="341">
        <v>0</v>
      </c>
      <c r="BC254" s="341">
        <v>0</v>
      </c>
      <c r="BD254" s="341">
        <v>0</v>
      </c>
      <c r="BE254" s="341">
        <v>0</v>
      </c>
      <c r="BF254" s="341">
        <v>0</v>
      </c>
      <c r="BG254" s="341">
        <v>0</v>
      </c>
      <c r="BH254" s="341">
        <v>0</v>
      </c>
      <c r="BI254" s="341">
        <v>0</v>
      </c>
      <c r="BJ254" s="341">
        <v>0</v>
      </c>
      <c r="BK254" s="341">
        <v>-214.03711678717517</v>
      </c>
      <c r="BL254" s="341">
        <v>10496.13</v>
      </c>
      <c r="BM254" s="341">
        <v>20211.560000000001</v>
      </c>
      <c r="BN254" s="341">
        <v>18689.37</v>
      </c>
      <c r="BO254" s="341">
        <v>17638.84</v>
      </c>
      <c r="BP254" s="341">
        <v>12664.28</v>
      </c>
      <c r="BQ254" s="341">
        <v>9979.66</v>
      </c>
      <c r="BR254" s="341">
        <v>9976.69</v>
      </c>
      <c r="BS254" s="341">
        <v>7961.49</v>
      </c>
      <c r="BT254" s="341">
        <v>8753.26</v>
      </c>
      <c r="BU254" s="341">
        <v>10779.51</v>
      </c>
      <c r="BV254" s="341">
        <v>10386.89</v>
      </c>
      <c r="BW254" s="341">
        <v>10990.66</v>
      </c>
      <c r="BX254" s="341">
        <v>11833.44</v>
      </c>
      <c r="BY254" s="341">
        <v>9887.6299999999992</v>
      </c>
      <c r="BZ254" s="341">
        <v>9301.5</v>
      </c>
      <c r="CA254" s="341">
        <v>10272.299999999999</v>
      </c>
      <c r="CB254" s="341">
        <v>10942.61</v>
      </c>
      <c r="CC254" s="341">
        <v>12838.73</v>
      </c>
      <c r="CD254" s="341">
        <v>13279.33</v>
      </c>
      <c r="CE254" s="341">
        <v>11582.24</v>
      </c>
      <c r="CF254" s="341">
        <v>9579.16</v>
      </c>
      <c r="CG254" s="341">
        <v>11475.7</v>
      </c>
      <c r="CH254" s="341">
        <v>15473.1</v>
      </c>
      <c r="CI254" s="341">
        <v>13254.9</v>
      </c>
      <c r="CJ254" s="92">
        <f>'Schedule 7A,11,25,29,35,43'!C24</f>
        <v>11534.68</v>
      </c>
      <c r="CK254" s="92">
        <f>'Schedule 7A,11,25,29,35,43'!D24</f>
        <v>14286.37</v>
      </c>
      <c r="CL254" s="92">
        <f>'Schedule 7A,11,25,29,35,43'!E24</f>
        <v>16789.95</v>
      </c>
      <c r="CM254" s="92">
        <f>'Schedule 7A,11,25,29,35,43'!F24</f>
        <v>22746.89</v>
      </c>
      <c r="CN254" s="92">
        <f>'Schedule 7A,11,25,29,35,43'!G24</f>
        <v>31152.9</v>
      </c>
      <c r="CO254" s="92">
        <f>'Schedule 7A,11,25,29,35,43'!H24</f>
        <v>37978.730000000003</v>
      </c>
      <c r="CP254" s="92">
        <f>'Schedule 7A,11,25,29,35,43'!I24</f>
        <v>30360.78</v>
      </c>
      <c r="CQ254" s="92">
        <f>'Schedule 7A,11,25,29,35,43'!J24</f>
        <v>33007.199999999997</v>
      </c>
      <c r="CR254" s="92">
        <f>'Schedule 7A,11,25,29,35,43'!K24</f>
        <v>35785.269999999997</v>
      </c>
      <c r="CS254" s="92">
        <f>'Schedule 7A,11,25,29,35,43'!L24+'Schedule 7A,11,25,29,35,43'!M24</f>
        <v>35734.21</v>
      </c>
      <c r="CT254" s="92">
        <f>'Schedule 7A,11,25,29,35,43'!N24</f>
        <v>37401.51</v>
      </c>
      <c r="CU254" s="92">
        <f>'Schedule 7A,11,25,29,35,43'!P24+'Schedule 7A,11,25,29,35,43'!O24</f>
        <v>39066.03</v>
      </c>
      <c r="CV254" s="92">
        <f>'Schedule 7A,11,25,29,35,43'!Q24</f>
        <v>41297.46</v>
      </c>
      <c r="CW254" s="92">
        <f>'Schedule 7A,11,25,29,35,43'!R24</f>
        <v>43309.71</v>
      </c>
      <c r="CX254" s="341"/>
      <c r="CY254" s="341"/>
    </row>
    <row r="255" spans="1:104" x14ac:dyDescent="0.2">
      <c r="B255" s="337" t="s">
        <v>230</v>
      </c>
      <c r="D255" s="93">
        <f t="shared" ref="D255:AI255" si="278">SUM(D251:D254)</f>
        <v>0</v>
      </c>
      <c r="E255" s="93">
        <f t="shared" si="278"/>
        <v>0</v>
      </c>
      <c r="F255" s="93">
        <f t="shared" si="278"/>
        <v>0</v>
      </c>
      <c r="G255" s="93">
        <f t="shared" si="278"/>
        <v>0</v>
      </c>
      <c r="H255" s="93">
        <f t="shared" si="278"/>
        <v>0</v>
      </c>
      <c r="I255" s="93">
        <f t="shared" si="278"/>
        <v>0</v>
      </c>
      <c r="J255" s="93">
        <f t="shared" si="278"/>
        <v>0</v>
      </c>
      <c r="K255" s="93">
        <f t="shared" si="278"/>
        <v>0</v>
      </c>
      <c r="L255" s="93">
        <f t="shared" si="278"/>
        <v>0</v>
      </c>
      <c r="M255" s="93">
        <f t="shared" si="278"/>
        <v>0</v>
      </c>
      <c r="N255" s="93">
        <f t="shared" si="278"/>
        <v>0</v>
      </c>
      <c r="O255" s="93">
        <f t="shared" si="278"/>
        <v>0</v>
      </c>
      <c r="P255" s="93">
        <f t="shared" si="278"/>
        <v>0</v>
      </c>
      <c r="Q255" s="93">
        <f t="shared" si="278"/>
        <v>0</v>
      </c>
      <c r="R255" s="93">
        <f t="shared" si="278"/>
        <v>0</v>
      </c>
      <c r="S255" s="93">
        <f t="shared" si="278"/>
        <v>0</v>
      </c>
      <c r="T255" s="93">
        <f t="shared" si="278"/>
        <v>0</v>
      </c>
      <c r="U255" s="93">
        <f t="shared" si="278"/>
        <v>0</v>
      </c>
      <c r="V255" s="93">
        <f t="shared" si="278"/>
        <v>0</v>
      </c>
      <c r="W255" s="93">
        <f t="shared" si="278"/>
        <v>0</v>
      </c>
      <c r="X255" s="93">
        <f t="shared" si="278"/>
        <v>0</v>
      </c>
      <c r="Y255" s="93">
        <f t="shared" si="278"/>
        <v>0</v>
      </c>
      <c r="Z255" s="93">
        <f t="shared" si="278"/>
        <v>0</v>
      </c>
      <c r="AA255" s="93">
        <f t="shared" si="278"/>
        <v>0</v>
      </c>
      <c r="AB255" s="93">
        <f t="shared" si="278"/>
        <v>0</v>
      </c>
      <c r="AC255" s="93">
        <f t="shared" si="278"/>
        <v>0</v>
      </c>
      <c r="AD255" s="93">
        <f t="shared" si="278"/>
        <v>0</v>
      </c>
      <c r="AE255" s="93">
        <f t="shared" si="278"/>
        <v>0</v>
      </c>
      <c r="AF255" s="93">
        <f t="shared" si="278"/>
        <v>0</v>
      </c>
      <c r="AG255" s="93">
        <f t="shared" si="278"/>
        <v>0</v>
      </c>
      <c r="AH255" s="93">
        <f t="shared" si="278"/>
        <v>0</v>
      </c>
      <c r="AI255" s="93">
        <f t="shared" si="278"/>
        <v>0</v>
      </c>
      <c r="AJ255" s="93">
        <f t="shared" ref="AJ255:BO255" si="279">SUM(AJ251:AJ254)</f>
        <v>0</v>
      </c>
      <c r="AK255" s="93">
        <f t="shared" si="279"/>
        <v>0</v>
      </c>
      <c r="AL255" s="93">
        <f t="shared" si="279"/>
        <v>0</v>
      </c>
      <c r="AM255" s="93">
        <f t="shared" si="279"/>
        <v>0</v>
      </c>
      <c r="AN255" s="93">
        <f t="shared" si="279"/>
        <v>0</v>
      </c>
      <c r="AO255" s="93">
        <f t="shared" si="279"/>
        <v>0</v>
      </c>
      <c r="AP255" s="93">
        <f t="shared" si="279"/>
        <v>0</v>
      </c>
      <c r="AQ255" s="93">
        <f t="shared" si="279"/>
        <v>0</v>
      </c>
      <c r="AR255" s="93">
        <f t="shared" si="279"/>
        <v>0</v>
      </c>
      <c r="AS255" s="93">
        <f t="shared" si="279"/>
        <v>0</v>
      </c>
      <c r="AT255" s="93">
        <f t="shared" si="279"/>
        <v>0</v>
      </c>
      <c r="AU255" s="93">
        <f t="shared" si="279"/>
        <v>0</v>
      </c>
      <c r="AV255" s="93">
        <f t="shared" si="279"/>
        <v>0</v>
      </c>
      <c r="AW255" s="93">
        <f t="shared" si="279"/>
        <v>0</v>
      </c>
      <c r="AX255" s="93">
        <f t="shared" si="279"/>
        <v>0</v>
      </c>
      <c r="AY255" s="93">
        <f t="shared" si="279"/>
        <v>0</v>
      </c>
      <c r="AZ255" s="93">
        <f t="shared" si="279"/>
        <v>0</v>
      </c>
      <c r="BA255" s="93">
        <f t="shared" si="279"/>
        <v>0</v>
      </c>
      <c r="BB255" s="93">
        <f t="shared" si="279"/>
        <v>0</v>
      </c>
      <c r="BC255" s="93">
        <f t="shared" si="279"/>
        <v>0</v>
      </c>
      <c r="BD255" s="93">
        <f t="shared" si="279"/>
        <v>0</v>
      </c>
      <c r="BE255" s="93">
        <f t="shared" si="279"/>
        <v>0</v>
      </c>
      <c r="BF255" s="93">
        <f t="shared" si="279"/>
        <v>0</v>
      </c>
      <c r="BG255" s="93">
        <f t="shared" si="279"/>
        <v>0</v>
      </c>
      <c r="BH255" s="93">
        <f t="shared" si="279"/>
        <v>0</v>
      </c>
      <c r="BI255" s="93">
        <f t="shared" si="279"/>
        <v>0</v>
      </c>
      <c r="BJ255" s="93">
        <f t="shared" si="279"/>
        <v>0</v>
      </c>
      <c r="BK255" s="93">
        <f t="shared" si="279"/>
        <v>-214.03711678717517</v>
      </c>
      <c r="BL255" s="93">
        <f t="shared" si="279"/>
        <v>231740.72993599999</v>
      </c>
      <c r="BM255" s="93">
        <f t="shared" si="279"/>
        <v>20211.560000000001</v>
      </c>
      <c r="BN255" s="93">
        <f t="shared" si="279"/>
        <v>18689.37</v>
      </c>
      <c r="BO255" s="93">
        <f t="shared" si="279"/>
        <v>17638.84</v>
      </c>
      <c r="BP255" s="93">
        <f t="shared" ref="BP255:CU255" si="280">SUM(BP251:BP254)</f>
        <v>-208366.28281921282</v>
      </c>
      <c r="BQ255" s="93">
        <f t="shared" si="280"/>
        <v>9979.66</v>
      </c>
      <c r="BR255" s="93">
        <f t="shared" si="280"/>
        <v>9976.69</v>
      </c>
      <c r="BS255" s="93">
        <f t="shared" si="280"/>
        <v>7961.49</v>
      </c>
      <c r="BT255" s="93">
        <f t="shared" si="280"/>
        <v>8753.26</v>
      </c>
      <c r="BU255" s="93">
        <f t="shared" si="280"/>
        <v>10779.51</v>
      </c>
      <c r="BV255" s="93">
        <f t="shared" si="280"/>
        <v>10386.89</v>
      </c>
      <c r="BW255" s="93">
        <f t="shared" si="280"/>
        <v>10990.66</v>
      </c>
      <c r="BX255" s="93">
        <f t="shared" si="280"/>
        <v>11833.44</v>
      </c>
      <c r="BY255" s="93">
        <f t="shared" si="280"/>
        <v>9887.6299999999992</v>
      </c>
      <c r="BZ255" s="93">
        <f t="shared" si="280"/>
        <v>9301.5</v>
      </c>
      <c r="CA255" s="93">
        <f t="shared" si="280"/>
        <v>10272.299999999999</v>
      </c>
      <c r="CB255" s="93">
        <f t="shared" si="280"/>
        <v>-137585.73000000004</v>
      </c>
      <c r="CC255" s="93">
        <f t="shared" si="280"/>
        <v>12838.73</v>
      </c>
      <c r="CD255" s="93">
        <f t="shared" si="280"/>
        <v>13279.33</v>
      </c>
      <c r="CE255" s="93">
        <f t="shared" si="280"/>
        <v>11582.24</v>
      </c>
      <c r="CF255" s="93">
        <f t="shared" si="280"/>
        <v>9579.16</v>
      </c>
      <c r="CG255" s="93">
        <f t="shared" si="280"/>
        <v>11475.7</v>
      </c>
      <c r="CH255" s="93">
        <f t="shared" si="280"/>
        <v>15473.1</v>
      </c>
      <c r="CI255" s="93">
        <f t="shared" si="280"/>
        <v>13254.9</v>
      </c>
      <c r="CJ255" s="93">
        <f t="shared" si="280"/>
        <v>11534.68</v>
      </c>
      <c r="CK255" s="93">
        <f t="shared" si="280"/>
        <v>14286.37</v>
      </c>
      <c r="CL255" s="93">
        <f t="shared" si="280"/>
        <v>16789.95</v>
      </c>
      <c r="CM255" s="93">
        <f t="shared" si="280"/>
        <v>22257.38</v>
      </c>
      <c r="CN255" s="93">
        <f t="shared" si="280"/>
        <v>-108567.74000000002</v>
      </c>
      <c r="CO255" s="93">
        <f t="shared" si="280"/>
        <v>37978.730000000003</v>
      </c>
      <c r="CP255" s="93">
        <f t="shared" si="280"/>
        <v>30360.78</v>
      </c>
      <c r="CQ255" s="93">
        <f t="shared" si="280"/>
        <v>33007.199999999997</v>
      </c>
      <c r="CR255" s="93">
        <f t="shared" si="280"/>
        <v>35785.269999999997</v>
      </c>
      <c r="CS255" s="93">
        <f t="shared" si="280"/>
        <v>35734.21</v>
      </c>
      <c r="CT255" s="93">
        <f t="shared" si="280"/>
        <v>37401.51</v>
      </c>
      <c r="CU255" s="93">
        <f t="shared" si="280"/>
        <v>39066.03</v>
      </c>
      <c r="CV255" s="93">
        <f t="shared" ref="CV255:CY255" si="281">SUM(CV251:CV254)</f>
        <v>41297.46</v>
      </c>
      <c r="CW255" s="93">
        <f t="shared" si="281"/>
        <v>43309.71</v>
      </c>
      <c r="CX255" s="93">
        <f t="shared" si="281"/>
        <v>0</v>
      </c>
      <c r="CY255" s="93">
        <f t="shared" si="281"/>
        <v>0</v>
      </c>
    </row>
    <row r="256" spans="1:104" x14ac:dyDescent="0.2">
      <c r="B256" s="337" t="s">
        <v>231</v>
      </c>
      <c r="D256" s="339">
        <f t="shared" ref="D256:AI256" si="282">D250+D255</f>
        <v>0</v>
      </c>
      <c r="E256" s="339">
        <f t="shared" si="282"/>
        <v>0</v>
      </c>
      <c r="F256" s="339">
        <f t="shared" si="282"/>
        <v>0</v>
      </c>
      <c r="G256" s="339">
        <f t="shared" si="282"/>
        <v>0</v>
      </c>
      <c r="H256" s="339">
        <f t="shared" si="282"/>
        <v>0</v>
      </c>
      <c r="I256" s="339">
        <f t="shared" si="282"/>
        <v>0</v>
      </c>
      <c r="J256" s="339">
        <f t="shared" si="282"/>
        <v>0</v>
      </c>
      <c r="K256" s="339">
        <f t="shared" si="282"/>
        <v>0</v>
      </c>
      <c r="L256" s="339">
        <f t="shared" si="282"/>
        <v>0</v>
      </c>
      <c r="M256" s="339">
        <f t="shared" si="282"/>
        <v>0</v>
      </c>
      <c r="N256" s="339">
        <f t="shared" si="282"/>
        <v>0</v>
      </c>
      <c r="O256" s="339">
        <f t="shared" si="282"/>
        <v>0</v>
      </c>
      <c r="P256" s="339">
        <f t="shared" si="282"/>
        <v>0</v>
      </c>
      <c r="Q256" s="339">
        <f t="shared" si="282"/>
        <v>0</v>
      </c>
      <c r="R256" s="339">
        <f t="shared" si="282"/>
        <v>0</v>
      </c>
      <c r="S256" s="339">
        <f t="shared" si="282"/>
        <v>0</v>
      </c>
      <c r="T256" s="339">
        <f t="shared" si="282"/>
        <v>0</v>
      </c>
      <c r="U256" s="339">
        <f t="shared" si="282"/>
        <v>0</v>
      </c>
      <c r="V256" s="339">
        <f t="shared" si="282"/>
        <v>0</v>
      </c>
      <c r="W256" s="339">
        <f t="shared" si="282"/>
        <v>0</v>
      </c>
      <c r="X256" s="339">
        <f t="shared" si="282"/>
        <v>0</v>
      </c>
      <c r="Y256" s="339">
        <f t="shared" si="282"/>
        <v>0</v>
      </c>
      <c r="Z256" s="339">
        <f t="shared" si="282"/>
        <v>0</v>
      </c>
      <c r="AA256" s="339">
        <f t="shared" si="282"/>
        <v>0</v>
      </c>
      <c r="AB256" s="339">
        <f t="shared" si="282"/>
        <v>0</v>
      </c>
      <c r="AC256" s="339">
        <f t="shared" si="282"/>
        <v>0</v>
      </c>
      <c r="AD256" s="339">
        <f t="shared" si="282"/>
        <v>0</v>
      </c>
      <c r="AE256" s="339">
        <f t="shared" si="282"/>
        <v>0</v>
      </c>
      <c r="AF256" s="339">
        <f t="shared" si="282"/>
        <v>0</v>
      </c>
      <c r="AG256" s="339">
        <f t="shared" si="282"/>
        <v>0</v>
      </c>
      <c r="AH256" s="339">
        <f t="shared" si="282"/>
        <v>0</v>
      </c>
      <c r="AI256" s="339">
        <f t="shared" si="282"/>
        <v>0</v>
      </c>
      <c r="AJ256" s="339">
        <f t="shared" ref="AJ256:BO256" si="283">AJ250+AJ255</f>
        <v>0</v>
      </c>
      <c r="AK256" s="339">
        <f t="shared" si="283"/>
        <v>0</v>
      </c>
      <c r="AL256" s="339">
        <f t="shared" si="283"/>
        <v>0</v>
      </c>
      <c r="AM256" s="339">
        <f t="shared" si="283"/>
        <v>0</v>
      </c>
      <c r="AN256" s="339">
        <f t="shared" si="283"/>
        <v>0</v>
      </c>
      <c r="AO256" s="339">
        <f t="shared" si="283"/>
        <v>0</v>
      </c>
      <c r="AP256" s="339">
        <f t="shared" si="283"/>
        <v>0</v>
      </c>
      <c r="AQ256" s="339">
        <f t="shared" si="283"/>
        <v>0</v>
      </c>
      <c r="AR256" s="339">
        <f t="shared" si="283"/>
        <v>0</v>
      </c>
      <c r="AS256" s="339">
        <f t="shared" si="283"/>
        <v>0</v>
      </c>
      <c r="AT256" s="339">
        <f t="shared" si="283"/>
        <v>0</v>
      </c>
      <c r="AU256" s="339">
        <f t="shared" si="283"/>
        <v>0</v>
      </c>
      <c r="AV256" s="339">
        <f t="shared" si="283"/>
        <v>0</v>
      </c>
      <c r="AW256" s="339">
        <f t="shared" si="283"/>
        <v>0</v>
      </c>
      <c r="AX256" s="339">
        <f t="shared" si="283"/>
        <v>0</v>
      </c>
      <c r="AY256" s="339">
        <f t="shared" si="283"/>
        <v>0</v>
      </c>
      <c r="AZ256" s="339">
        <f t="shared" si="283"/>
        <v>0</v>
      </c>
      <c r="BA256" s="339">
        <f t="shared" si="283"/>
        <v>0</v>
      </c>
      <c r="BB256" s="339">
        <f t="shared" si="283"/>
        <v>0</v>
      </c>
      <c r="BC256" s="339">
        <f t="shared" si="283"/>
        <v>0</v>
      </c>
      <c r="BD256" s="339">
        <f t="shared" si="283"/>
        <v>0</v>
      </c>
      <c r="BE256" s="339">
        <f t="shared" si="283"/>
        <v>0</v>
      </c>
      <c r="BF256" s="339">
        <f t="shared" si="283"/>
        <v>0</v>
      </c>
      <c r="BG256" s="339">
        <f t="shared" si="283"/>
        <v>0</v>
      </c>
      <c r="BH256" s="339">
        <f t="shared" si="283"/>
        <v>0</v>
      </c>
      <c r="BI256" s="339">
        <f t="shared" si="283"/>
        <v>0</v>
      </c>
      <c r="BJ256" s="339">
        <f t="shared" si="283"/>
        <v>0</v>
      </c>
      <c r="BK256" s="339">
        <f t="shared" si="283"/>
        <v>-214.03711678717517</v>
      </c>
      <c r="BL256" s="339">
        <f t="shared" si="283"/>
        <v>231526.69281921283</v>
      </c>
      <c r="BM256" s="339">
        <f t="shared" si="283"/>
        <v>251738.25281921282</v>
      </c>
      <c r="BN256" s="339">
        <f t="shared" si="283"/>
        <v>270427.62281921285</v>
      </c>
      <c r="BO256" s="339">
        <f t="shared" si="283"/>
        <v>288066.46281921287</v>
      </c>
      <c r="BP256" s="339">
        <f t="shared" ref="BP256:CU256" si="284">BP250+BP255</f>
        <v>79700.180000000051</v>
      </c>
      <c r="BQ256" s="339">
        <f t="shared" si="284"/>
        <v>89679.840000000055</v>
      </c>
      <c r="BR256" s="339">
        <f t="shared" si="284"/>
        <v>99656.530000000057</v>
      </c>
      <c r="BS256" s="339">
        <f t="shared" si="284"/>
        <v>107618.02000000006</v>
      </c>
      <c r="BT256" s="339">
        <f t="shared" si="284"/>
        <v>116371.28000000006</v>
      </c>
      <c r="BU256" s="339">
        <f t="shared" si="284"/>
        <v>127150.79000000005</v>
      </c>
      <c r="BV256" s="339">
        <f t="shared" si="284"/>
        <v>137537.68000000005</v>
      </c>
      <c r="BW256" s="339">
        <f t="shared" si="284"/>
        <v>148528.34000000005</v>
      </c>
      <c r="BX256" s="339">
        <f t="shared" si="284"/>
        <v>160361.78000000006</v>
      </c>
      <c r="BY256" s="339">
        <f t="shared" si="284"/>
        <v>170249.41000000006</v>
      </c>
      <c r="BZ256" s="339">
        <f t="shared" si="284"/>
        <v>179550.91000000006</v>
      </c>
      <c r="CA256" s="339">
        <f t="shared" si="284"/>
        <v>189823.21000000005</v>
      </c>
      <c r="CB256" s="339">
        <f t="shared" si="284"/>
        <v>52237.48000000001</v>
      </c>
      <c r="CC256" s="339">
        <f t="shared" si="284"/>
        <v>65076.210000000006</v>
      </c>
      <c r="CD256" s="339">
        <f t="shared" si="284"/>
        <v>78355.540000000008</v>
      </c>
      <c r="CE256" s="339">
        <f t="shared" si="284"/>
        <v>89937.780000000013</v>
      </c>
      <c r="CF256" s="339">
        <f t="shared" si="284"/>
        <v>99516.940000000017</v>
      </c>
      <c r="CG256" s="339">
        <f t="shared" si="284"/>
        <v>110992.64000000001</v>
      </c>
      <c r="CH256" s="339">
        <f t="shared" si="284"/>
        <v>126465.74000000002</v>
      </c>
      <c r="CI256" s="339">
        <f t="shared" si="284"/>
        <v>139720.64000000001</v>
      </c>
      <c r="CJ256" s="339">
        <f t="shared" si="284"/>
        <v>151255.32</v>
      </c>
      <c r="CK256" s="339">
        <f t="shared" si="284"/>
        <v>165541.69</v>
      </c>
      <c r="CL256" s="339">
        <f t="shared" si="284"/>
        <v>182331.64</v>
      </c>
      <c r="CM256" s="339">
        <f t="shared" si="284"/>
        <v>204589.02000000002</v>
      </c>
      <c r="CN256" s="339">
        <f t="shared" si="284"/>
        <v>96021.28</v>
      </c>
      <c r="CO256" s="339">
        <f t="shared" si="284"/>
        <v>134000.01</v>
      </c>
      <c r="CP256" s="339">
        <f t="shared" si="284"/>
        <v>164360.79</v>
      </c>
      <c r="CQ256" s="339">
        <f t="shared" si="284"/>
        <v>197367.99</v>
      </c>
      <c r="CR256" s="339">
        <f t="shared" si="284"/>
        <v>233153.25999999998</v>
      </c>
      <c r="CS256" s="339">
        <f t="shared" si="284"/>
        <v>268887.46999999997</v>
      </c>
      <c r="CT256" s="339">
        <f t="shared" si="284"/>
        <v>306288.98</v>
      </c>
      <c r="CU256" s="339">
        <f t="shared" si="284"/>
        <v>345355.01</v>
      </c>
      <c r="CV256" s="339">
        <f t="shared" ref="CV256:CY256" si="285">CV250+CV255</f>
        <v>386652.47000000003</v>
      </c>
      <c r="CW256" s="339">
        <f t="shared" si="285"/>
        <v>429962.18000000005</v>
      </c>
      <c r="CX256" s="339">
        <f t="shared" si="285"/>
        <v>429962.18000000005</v>
      </c>
      <c r="CY256" s="339">
        <f t="shared" si="285"/>
        <v>429962.18000000005</v>
      </c>
    </row>
    <row r="257" spans="1:104" x14ac:dyDescent="0.2"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0"/>
      <c r="BB257" s="90"/>
      <c r="BC257" s="90"/>
      <c r="BD257" s="90"/>
      <c r="BE257" s="90"/>
      <c r="BF257" s="90"/>
      <c r="BG257" s="90"/>
      <c r="BH257" s="90"/>
      <c r="BI257" s="90"/>
      <c r="BJ257" s="90"/>
      <c r="BK257" s="90"/>
      <c r="BL257" s="90"/>
      <c r="BM257" s="90"/>
      <c r="BN257" s="90"/>
      <c r="BO257" s="90"/>
      <c r="BP257" s="90"/>
      <c r="BQ257" s="90"/>
      <c r="BR257" s="90"/>
      <c r="BS257" s="90"/>
      <c r="BT257" s="90"/>
      <c r="BU257" s="90"/>
      <c r="BV257" s="90"/>
      <c r="BW257" s="90"/>
      <c r="BX257" s="90"/>
      <c r="BY257" s="90"/>
      <c r="BZ257" s="90"/>
      <c r="CA257" s="90"/>
      <c r="CB257" s="90"/>
      <c r="CC257" s="90"/>
      <c r="CD257" s="90"/>
      <c r="CE257" s="90"/>
      <c r="CF257" s="90"/>
      <c r="CG257" s="90"/>
      <c r="CH257" s="95"/>
      <c r="CI257" s="95"/>
      <c r="CJ257" s="95"/>
      <c r="CK257" s="95"/>
      <c r="CL257" s="95"/>
      <c r="CM257" s="95"/>
      <c r="CN257" s="95"/>
      <c r="CO257" s="95"/>
      <c r="CP257" s="95"/>
      <c r="CQ257" s="95"/>
      <c r="CR257" s="95"/>
      <c r="CS257" s="95"/>
      <c r="CT257" s="95"/>
      <c r="CU257" s="95"/>
      <c r="CV257" s="95"/>
      <c r="CW257" s="95"/>
      <c r="CX257" s="95"/>
      <c r="CY257" s="95"/>
      <c r="CZ257" s="95"/>
    </row>
    <row r="258" spans="1:104" x14ac:dyDescent="0.2">
      <c r="A258" s="340" t="s">
        <v>442</v>
      </c>
      <c r="C258" s="90">
        <v>18237331</v>
      </c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  <c r="BZ258" s="91"/>
      <c r="CA258" s="91"/>
      <c r="CB258" s="91"/>
      <c r="CC258" s="91"/>
      <c r="CD258" s="91"/>
      <c r="CE258" s="91"/>
      <c r="CF258" s="91"/>
      <c r="CG258" s="91"/>
      <c r="CX258" s="338"/>
      <c r="CY258" s="338"/>
      <c r="CZ258" s="338"/>
    </row>
    <row r="259" spans="1:104" x14ac:dyDescent="0.2">
      <c r="B259" s="337" t="s">
        <v>227</v>
      </c>
      <c r="C259" s="90">
        <v>25400731</v>
      </c>
      <c r="D259" s="339">
        <v>0</v>
      </c>
      <c r="E259" s="339">
        <f t="shared" ref="E259:AJ259" si="286">D265</f>
        <v>0</v>
      </c>
      <c r="F259" s="339">
        <f t="shared" si="286"/>
        <v>0</v>
      </c>
      <c r="G259" s="339">
        <f t="shared" si="286"/>
        <v>0</v>
      </c>
      <c r="H259" s="339">
        <f t="shared" si="286"/>
        <v>0</v>
      </c>
      <c r="I259" s="339">
        <f t="shared" si="286"/>
        <v>0</v>
      </c>
      <c r="J259" s="339">
        <f t="shared" si="286"/>
        <v>0</v>
      </c>
      <c r="K259" s="339">
        <f t="shared" si="286"/>
        <v>0</v>
      </c>
      <c r="L259" s="339">
        <f t="shared" si="286"/>
        <v>0</v>
      </c>
      <c r="M259" s="339">
        <f t="shared" si="286"/>
        <v>0</v>
      </c>
      <c r="N259" s="339">
        <f t="shared" si="286"/>
        <v>0</v>
      </c>
      <c r="O259" s="339">
        <f t="shared" si="286"/>
        <v>0</v>
      </c>
      <c r="P259" s="339">
        <f t="shared" si="286"/>
        <v>0</v>
      </c>
      <c r="Q259" s="339">
        <f t="shared" si="286"/>
        <v>0</v>
      </c>
      <c r="R259" s="339">
        <f t="shared" si="286"/>
        <v>0</v>
      </c>
      <c r="S259" s="339">
        <f t="shared" si="286"/>
        <v>0</v>
      </c>
      <c r="T259" s="339">
        <f t="shared" si="286"/>
        <v>0</v>
      </c>
      <c r="U259" s="339">
        <f t="shared" si="286"/>
        <v>0</v>
      </c>
      <c r="V259" s="339">
        <f t="shared" si="286"/>
        <v>0</v>
      </c>
      <c r="W259" s="339">
        <f t="shared" si="286"/>
        <v>0</v>
      </c>
      <c r="X259" s="339">
        <f t="shared" si="286"/>
        <v>0</v>
      </c>
      <c r="Y259" s="339">
        <f t="shared" si="286"/>
        <v>0</v>
      </c>
      <c r="Z259" s="339">
        <f t="shared" si="286"/>
        <v>0</v>
      </c>
      <c r="AA259" s="339">
        <f t="shared" si="286"/>
        <v>0</v>
      </c>
      <c r="AB259" s="339">
        <f t="shared" si="286"/>
        <v>0</v>
      </c>
      <c r="AC259" s="339">
        <f t="shared" si="286"/>
        <v>0</v>
      </c>
      <c r="AD259" s="339">
        <f t="shared" si="286"/>
        <v>0</v>
      </c>
      <c r="AE259" s="339">
        <f t="shared" si="286"/>
        <v>0</v>
      </c>
      <c r="AF259" s="339">
        <f t="shared" si="286"/>
        <v>0</v>
      </c>
      <c r="AG259" s="339">
        <f t="shared" si="286"/>
        <v>0</v>
      </c>
      <c r="AH259" s="339">
        <f t="shared" si="286"/>
        <v>0</v>
      </c>
      <c r="AI259" s="339">
        <f t="shared" si="286"/>
        <v>0</v>
      </c>
      <c r="AJ259" s="339">
        <f t="shared" si="286"/>
        <v>0</v>
      </c>
      <c r="AK259" s="339">
        <f t="shared" ref="AK259:BP259" si="287">AJ265</f>
        <v>0</v>
      </c>
      <c r="AL259" s="339">
        <f t="shared" si="287"/>
        <v>0</v>
      </c>
      <c r="AM259" s="339">
        <f t="shared" si="287"/>
        <v>0</v>
      </c>
      <c r="AN259" s="339">
        <f t="shared" si="287"/>
        <v>0</v>
      </c>
      <c r="AO259" s="339">
        <f t="shared" si="287"/>
        <v>0</v>
      </c>
      <c r="AP259" s="339">
        <f t="shared" si="287"/>
        <v>0</v>
      </c>
      <c r="AQ259" s="339">
        <f t="shared" si="287"/>
        <v>0</v>
      </c>
      <c r="AR259" s="339">
        <f t="shared" si="287"/>
        <v>0</v>
      </c>
      <c r="AS259" s="339">
        <f t="shared" si="287"/>
        <v>0</v>
      </c>
      <c r="AT259" s="339">
        <f t="shared" si="287"/>
        <v>0</v>
      </c>
      <c r="AU259" s="339">
        <f t="shared" si="287"/>
        <v>0</v>
      </c>
      <c r="AV259" s="339">
        <f t="shared" si="287"/>
        <v>0</v>
      </c>
      <c r="AW259" s="339">
        <f t="shared" si="287"/>
        <v>0</v>
      </c>
      <c r="AX259" s="339">
        <f t="shared" si="287"/>
        <v>0</v>
      </c>
      <c r="AY259" s="339">
        <f t="shared" si="287"/>
        <v>0</v>
      </c>
      <c r="AZ259" s="339">
        <f t="shared" si="287"/>
        <v>0</v>
      </c>
      <c r="BA259" s="339">
        <f t="shared" si="287"/>
        <v>0</v>
      </c>
      <c r="BB259" s="339">
        <f t="shared" si="287"/>
        <v>0</v>
      </c>
      <c r="BC259" s="339">
        <f t="shared" si="287"/>
        <v>0</v>
      </c>
      <c r="BD259" s="339">
        <f t="shared" si="287"/>
        <v>0</v>
      </c>
      <c r="BE259" s="339">
        <f t="shared" si="287"/>
        <v>0</v>
      </c>
      <c r="BF259" s="339">
        <f t="shared" si="287"/>
        <v>0</v>
      </c>
      <c r="BG259" s="339">
        <f t="shared" si="287"/>
        <v>0</v>
      </c>
      <c r="BH259" s="339">
        <f t="shared" si="287"/>
        <v>0</v>
      </c>
      <c r="BI259" s="339">
        <f t="shared" si="287"/>
        <v>0</v>
      </c>
      <c r="BJ259" s="339">
        <f t="shared" si="287"/>
        <v>0</v>
      </c>
      <c r="BK259" s="339">
        <f t="shared" si="287"/>
        <v>0</v>
      </c>
      <c r="BL259" s="339">
        <f t="shared" si="287"/>
        <v>126.81378479105609</v>
      </c>
      <c r="BM259" s="339">
        <f t="shared" si="287"/>
        <v>45813.179120149296</v>
      </c>
      <c r="BN259" s="339">
        <f t="shared" si="287"/>
        <v>51320.973264284781</v>
      </c>
      <c r="BO259" s="339">
        <f t="shared" si="287"/>
        <v>56911.915552028229</v>
      </c>
      <c r="BP259" s="339">
        <f t="shared" si="287"/>
        <v>62731.581484149996</v>
      </c>
      <c r="BQ259" s="339">
        <f t="shared" ref="BQ259:CY259" si="288">BP265</f>
        <v>25428.450008225169</v>
      </c>
      <c r="BR259" s="339">
        <f t="shared" si="288"/>
        <v>31238.741779651977</v>
      </c>
      <c r="BS259" s="339">
        <f t="shared" si="288"/>
        <v>37476.501420620989</v>
      </c>
      <c r="BT259" s="339">
        <f t="shared" si="288"/>
        <v>44218.492577993078</v>
      </c>
      <c r="BU259" s="339">
        <f t="shared" si="288"/>
        <v>51586.034672673057</v>
      </c>
      <c r="BV259" s="339">
        <f t="shared" si="288"/>
        <v>59681.339874343394</v>
      </c>
      <c r="BW259" s="339">
        <f t="shared" si="288"/>
        <v>68335.002283659895</v>
      </c>
      <c r="BX259" s="339">
        <f t="shared" si="288"/>
        <v>77573.18598638667</v>
      </c>
      <c r="BY259" s="339">
        <f t="shared" si="288"/>
        <v>88007.383963064072</v>
      </c>
      <c r="BZ259" s="339">
        <f t="shared" si="288"/>
        <v>98798.380719242923</v>
      </c>
      <c r="CA259" s="339">
        <f t="shared" si="288"/>
        <v>108749.27228467449</v>
      </c>
      <c r="CB259" s="339">
        <f t="shared" si="288"/>
        <v>117896.46723307845</v>
      </c>
      <c r="CC259" s="339">
        <f t="shared" si="288"/>
        <v>48605.53744935368</v>
      </c>
      <c r="CD259" s="339">
        <f t="shared" si="288"/>
        <v>56281.533974374986</v>
      </c>
      <c r="CE259" s="339">
        <f t="shared" si="288"/>
        <v>63712.393498381716</v>
      </c>
      <c r="CF259" s="339">
        <f t="shared" si="288"/>
        <v>71107.071570184373</v>
      </c>
      <c r="CG259" s="339">
        <f t="shared" si="288"/>
        <v>78358.816093738817</v>
      </c>
      <c r="CH259" s="339">
        <f t="shared" si="288"/>
        <v>85357.40485376578</v>
      </c>
      <c r="CI259" s="339">
        <f t="shared" si="288"/>
        <v>92418.137363598405</v>
      </c>
      <c r="CJ259" s="339">
        <f t="shared" si="288"/>
        <v>99355.368366349008</v>
      </c>
      <c r="CK259" s="339">
        <f t="shared" si="288"/>
        <v>105359.488366349</v>
      </c>
      <c r="CL259" s="339">
        <f t="shared" si="288"/>
        <v>110543.97836634901</v>
      </c>
      <c r="CM259" s="339">
        <f t="shared" si="288"/>
        <v>115457.878366349</v>
      </c>
      <c r="CN259" s="339">
        <f t="shared" si="288"/>
        <v>120925.498366349</v>
      </c>
      <c r="CO259" s="339">
        <f t="shared" si="288"/>
        <v>26705.279999999984</v>
      </c>
      <c r="CP259" s="339">
        <f t="shared" si="288"/>
        <v>31638.149999999983</v>
      </c>
      <c r="CQ259" s="339">
        <f t="shared" si="288"/>
        <v>35056.639999999985</v>
      </c>
      <c r="CR259" s="339">
        <f t="shared" si="288"/>
        <v>38470.679999999986</v>
      </c>
      <c r="CS259" s="339">
        <f t="shared" si="288"/>
        <v>41913.359999999986</v>
      </c>
      <c r="CT259" s="339">
        <f t="shared" si="288"/>
        <v>45116.389999999985</v>
      </c>
      <c r="CU259" s="339">
        <f t="shared" si="288"/>
        <v>48259.379999999983</v>
      </c>
      <c r="CV259" s="339">
        <f t="shared" si="288"/>
        <v>51312.439999999981</v>
      </c>
      <c r="CW259" s="339">
        <f t="shared" si="288"/>
        <v>54329.659999999982</v>
      </c>
      <c r="CX259" s="339">
        <f t="shared" si="288"/>
        <v>57343.169999999984</v>
      </c>
      <c r="CY259" s="339">
        <f t="shared" si="288"/>
        <v>57343.169999999984</v>
      </c>
    </row>
    <row r="260" spans="1:104" x14ac:dyDescent="0.2">
      <c r="A260" s="96"/>
      <c r="B260" s="91" t="s">
        <v>228</v>
      </c>
      <c r="C260" s="91"/>
      <c r="D260" s="341">
        <v>0</v>
      </c>
      <c r="E260" s="341">
        <v>0</v>
      </c>
      <c r="F260" s="341">
        <v>0</v>
      </c>
      <c r="G260" s="341">
        <v>0</v>
      </c>
      <c r="H260" s="341">
        <v>0</v>
      </c>
      <c r="I260" s="341">
        <v>0</v>
      </c>
      <c r="J260" s="341">
        <v>0</v>
      </c>
      <c r="K260" s="341">
        <v>0</v>
      </c>
      <c r="L260" s="341">
        <v>0</v>
      </c>
      <c r="M260" s="341">
        <v>0</v>
      </c>
      <c r="N260" s="341">
        <v>0</v>
      </c>
      <c r="O260" s="341">
        <v>0</v>
      </c>
      <c r="P260" s="341">
        <v>0</v>
      </c>
      <c r="Q260" s="341">
        <v>0</v>
      </c>
      <c r="R260" s="341">
        <v>0</v>
      </c>
      <c r="S260" s="341">
        <v>0</v>
      </c>
      <c r="T260" s="341">
        <v>0</v>
      </c>
      <c r="U260" s="341">
        <v>0</v>
      </c>
      <c r="V260" s="341">
        <v>0</v>
      </c>
      <c r="W260" s="341">
        <v>0</v>
      </c>
      <c r="X260" s="341">
        <v>0</v>
      </c>
      <c r="Y260" s="341">
        <v>0</v>
      </c>
      <c r="Z260" s="341">
        <v>0</v>
      </c>
      <c r="AA260" s="341">
        <v>0</v>
      </c>
      <c r="AB260" s="341">
        <v>0</v>
      </c>
      <c r="AC260" s="341">
        <v>0</v>
      </c>
      <c r="AD260" s="341">
        <v>0</v>
      </c>
      <c r="AE260" s="341">
        <v>0</v>
      </c>
      <c r="AF260" s="341">
        <v>0</v>
      </c>
      <c r="AG260" s="341">
        <v>0</v>
      </c>
      <c r="AH260" s="341">
        <v>0</v>
      </c>
      <c r="AI260" s="341">
        <v>0</v>
      </c>
      <c r="AJ260" s="341">
        <v>0</v>
      </c>
      <c r="AK260" s="341">
        <v>0</v>
      </c>
      <c r="AL260" s="341">
        <v>0</v>
      </c>
      <c r="AM260" s="341">
        <v>0</v>
      </c>
      <c r="AN260" s="341">
        <v>0</v>
      </c>
      <c r="AO260" s="341">
        <v>0</v>
      </c>
      <c r="AP260" s="341">
        <v>0</v>
      </c>
      <c r="AQ260" s="341">
        <v>0</v>
      </c>
      <c r="AR260" s="341">
        <v>0</v>
      </c>
      <c r="AS260" s="341">
        <v>0</v>
      </c>
      <c r="AT260" s="341">
        <v>0</v>
      </c>
      <c r="AU260" s="341">
        <v>0</v>
      </c>
      <c r="AV260" s="341">
        <v>0</v>
      </c>
      <c r="AW260" s="341">
        <v>0</v>
      </c>
      <c r="AX260" s="341">
        <v>0</v>
      </c>
      <c r="AY260" s="341">
        <v>0</v>
      </c>
      <c r="AZ260" s="341">
        <v>0</v>
      </c>
      <c r="BA260" s="341">
        <v>0</v>
      </c>
      <c r="BB260" s="341">
        <v>0</v>
      </c>
      <c r="BC260" s="341">
        <v>0</v>
      </c>
      <c r="BD260" s="341">
        <v>0</v>
      </c>
      <c r="BE260" s="341">
        <v>0</v>
      </c>
      <c r="BF260" s="341">
        <v>0</v>
      </c>
      <c r="BG260" s="341">
        <v>0</v>
      </c>
      <c r="BH260" s="341">
        <v>0</v>
      </c>
      <c r="BI260" s="341">
        <v>0</v>
      </c>
      <c r="BJ260" s="341">
        <v>0</v>
      </c>
      <c r="BK260" s="341">
        <v>0</v>
      </c>
      <c r="BL260" s="341">
        <v>0</v>
      </c>
      <c r="BM260" s="341">
        <v>0</v>
      </c>
      <c r="BN260" s="341">
        <v>0</v>
      </c>
      <c r="BO260" s="341">
        <v>0</v>
      </c>
      <c r="BP260" s="341">
        <v>-42951.678044791057</v>
      </c>
      <c r="BQ260" s="341">
        <v>0</v>
      </c>
      <c r="BR260" s="341">
        <v>0</v>
      </c>
      <c r="BS260" s="341">
        <v>0</v>
      </c>
      <c r="BT260" s="341">
        <v>0</v>
      </c>
      <c r="BU260" s="341">
        <v>0</v>
      </c>
      <c r="BV260" s="341">
        <v>0</v>
      </c>
      <c r="BW260" s="341">
        <v>0</v>
      </c>
      <c r="BX260" s="341">
        <v>0</v>
      </c>
      <c r="BY260" s="341">
        <v>0</v>
      </c>
      <c r="BZ260" s="341">
        <v>0</v>
      </c>
      <c r="CA260" s="341">
        <v>0</v>
      </c>
      <c r="CB260" s="341">
        <v>-77573.18598638667</v>
      </c>
      <c r="CC260" s="341">
        <v>0</v>
      </c>
      <c r="CD260" s="341">
        <v>0</v>
      </c>
      <c r="CE260" s="341">
        <v>0</v>
      </c>
      <c r="CF260" s="341">
        <v>0</v>
      </c>
      <c r="CG260" s="341">
        <v>0</v>
      </c>
      <c r="CH260" s="341">
        <v>0</v>
      </c>
      <c r="CI260" s="341">
        <v>0</v>
      </c>
      <c r="CJ260" s="341">
        <v>0</v>
      </c>
      <c r="CK260" s="341">
        <v>0</v>
      </c>
      <c r="CL260" s="341">
        <v>0</v>
      </c>
      <c r="CM260" s="341">
        <v>0</v>
      </c>
      <c r="CN260" s="341">
        <v>-99355.368366349008</v>
      </c>
      <c r="CO260" s="341">
        <v>0</v>
      </c>
      <c r="CP260" s="341">
        <v>0</v>
      </c>
      <c r="CQ260" s="341">
        <v>0</v>
      </c>
      <c r="CR260" s="341">
        <v>0</v>
      </c>
      <c r="CS260" s="341">
        <v>0</v>
      </c>
      <c r="CT260" s="341">
        <v>0</v>
      </c>
      <c r="CU260" s="342">
        <v>0</v>
      </c>
      <c r="CV260" s="342">
        <v>0</v>
      </c>
      <c r="CW260" s="342">
        <v>0</v>
      </c>
      <c r="CX260" s="341"/>
      <c r="CY260" s="341"/>
    </row>
    <row r="261" spans="1:104" x14ac:dyDescent="0.2">
      <c r="A261" s="96"/>
      <c r="B261" s="91" t="s">
        <v>250</v>
      </c>
      <c r="C261" s="91"/>
      <c r="D261" s="341">
        <v>0</v>
      </c>
      <c r="E261" s="341">
        <v>0</v>
      </c>
      <c r="F261" s="341">
        <v>0</v>
      </c>
      <c r="G261" s="341">
        <v>0</v>
      </c>
      <c r="H261" s="341">
        <v>0</v>
      </c>
      <c r="I261" s="341">
        <v>0</v>
      </c>
      <c r="J261" s="341">
        <v>0</v>
      </c>
      <c r="K261" s="341">
        <v>0</v>
      </c>
      <c r="L261" s="341">
        <v>0</v>
      </c>
      <c r="M261" s="341">
        <v>0</v>
      </c>
      <c r="N261" s="341">
        <v>0</v>
      </c>
      <c r="O261" s="341">
        <v>0</v>
      </c>
      <c r="P261" s="341">
        <v>0</v>
      </c>
      <c r="Q261" s="341">
        <v>0</v>
      </c>
      <c r="R261" s="341">
        <v>0</v>
      </c>
      <c r="S261" s="341">
        <v>0</v>
      </c>
      <c r="T261" s="341">
        <v>0</v>
      </c>
      <c r="U261" s="341">
        <v>0</v>
      </c>
      <c r="V261" s="341">
        <v>0</v>
      </c>
      <c r="W261" s="341">
        <v>0</v>
      </c>
      <c r="X261" s="341">
        <v>0</v>
      </c>
      <c r="Y261" s="341">
        <v>0</v>
      </c>
      <c r="Z261" s="341">
        <v>0</v>
      </c>
      <c r="AA261" s="341">
        <v>0</v>
      </c>
      <c r="AB261" s="341">
        <v>0</v>
      </c>
      <c r="AC261" s="341">
        <v>0</v>
      </c>
      <c r="AD261" s="341">
        <v>0</v>
      </c>
      <c r="AE261" s="341">
        <v>0</v>
      </c>
      <c r="AF261" s="341">
        <v>0</v>
      </c>
      <c r="AG261" s="341">
        <v>0</v>
      </c>
      <c r="AH261" s="341">
        <v>0</v>
      </c>
      <c r="AI261" s="341">
        <v>0</v>
      </c>
      <c r="AJ261" s="341">
        <v>0</v>
      </c>
      <c r="AK261" s="341">
        <v>0</v>
      </c>
      <c r="AL261" s="341">
        <v>0</v>
      </c>
      <c r="AM261" s="341">
        <v>0</v>
      </c>
      <c r="AN261" s="341">
        <v>0</v>
      </c>
      <c r="AO261" s="341">
        <v>0</v>
      </c>
      <c r="AP261" s="341">
        <v>0</v>
      </c>
      <c r="AQ261" s="341">
        <v>0</v>
      </c>
      <c r="AR261" s="341">
        <v>0</v>
      </c>
      <c r="AS261" s="341">
        <v>0</v>
      </c>
      <c r="AT261" s="341">
        <v>0</v>
      </c>
      <c r="AU261" s="341">
        <v>0</v>
      </c>
      <c r="AV261" s="341">
        <v>0</v>
      </c>
      <c r="AW261" s="341">
        <v>0</v>
      </c>
      <c r="AX261" s="341">
        <v>0</v>
      </c>
      <c r="AY261" s="341">
        <v>0</v>
      </c>
      <c r="AZ261" s="341">
        <v>0</v>
      </c>
      <c r="BA261" s="341">
        <v>0</v>
      </c>
      <c r="BB261" s="341">
        <v>0</v>
      </c>
      <c r="BC261" s="341">
        <v>0</v>
      </c>
      <c r="BD261" s="341">
        <v>0</v>
      </c>
      <c r="BE261" s="341">
        <v>0</v>
      </c>
      <c r="BF261" s="341">
        <v>0</v>
      </c>
      <c r="BG261" s="341">
        <v>0</v>
      </c>
      <c r="BH261" s="341">
        <v>0</v>
      </c>
      <c r="BI261" s="341">
        <v>0</v>
      </c>
      <c r="BJ261" s="341">
        <v>0</v>
      </c>
      <c r="BK261" s="341">
        <v>0</v>
      </c>
      <c r="BL261" s="341">
        <v>42824.864260000002</v>
      </c>
      <c r="BM261" s="341">
        <v>0</v>
      </c>
      <c r="BN261" s="341">
        <v>0</v>
      </c>
      <c r="BO261" s="341">
        <v>0</v>
      </c>
      <c r="BP261" s="341">
        <v>0</v>
      </c>
      <c r="BQ261" s="341">
        <v>0</v>
      </c>
      <c r="BR261" s="341">
        <v>0</v>
      </c>
      <c r="BS261" s="341">
        <v>0</v>
      </c>
      <c r="BT261" s="341">
        <v>0</v>
      </c>
      <c r="BU261" s="341">
        <v>0</v>
      </c>
      <c r="BV261" s="341">
        <v>0</v>
      </c>
      <c r="BW261" s="341">
        <v>0</v>
      </c>
      <c r="BX261" s="341">
        <v>0</v>
      </c>
      <c r="BY261" s="341">
        <v>0</v>
      </c>
      <c r="BZ261" s="341">
        <v>0</v>
      </c>
      <c r="CA261" s="341">
        <v>0</v>
      </c>
      <c r="CB261" s="341">
        <v>0</v>
      </c>
      <c r="CC261" s="341">
        <v>0</v>
      </c>
      <c r="CD261" s="341">
        <v>0</v>
      </c>
      <c r="CE261" s="341">
        <v>0</v>
      </c>
      <c r="CF261" s="341">
        <v>0</v>
      </c>
      <c r="CG261" s="341">
        <v>0</v>
      </c>
      <c r="CH261" s="341">
        <v>0</v>
      </c>
      <c r="CI261" s="341">
        <v>0</v>
      </c>
      <c r="CJ261" s="341">
        <v>0</v>
      </c>
      <c r="CK261" s="341">
        <v>0</v>
      </c>
      <c r="CL261" s="341">
        <v>0</v>
      </c>
      <c r="CM261" s="341">
        <v>0</v>
      </c>
      <c r="CN261" s="341">
        <v>0</v>
      </c>
      <c r="CO261" s="341">
        <v>0</v>
      </c>
      <c r="CP261" s="341">
        <v>0</v>
      </c>
      <c r="CQ261" s="341">
        <v>0</v>
      </c>
      <c r="CR261" s="341">
        <v>0</v>
      </c>
      <c r="CS261" s="341">
        <v>0</v>
      </c>
      <c r="CT261" s="341">
        <v>0</v>
      </c>
      <c r="CU261" s="342">
        <v>0</v>
      </c>
      <c r="CV261" s="342">
        <v>0</v>
      </c>
      <c r="CW261" s="342">
        <v>0</v>
      </c>
      <c r="CX261" s="341"/>
      <c r="CY261" s="341"/>
    </row>
    <row r="262" spans="1:104" s="91" customFormat="1" x14ac:dyDescent="0.2">
      <c r="A262" s="96"/>
      <c r="B262" s="91" t="s">
        <v>347</v>
      </c>
      <c r="C262" s="97"/>
      <c r="D262" s="341">
        <v>0</v>
      </c>
      <c r="E262" s="341">
        <v>0</v>
      </c>
      <c r="F262" s="341">
        <v>0</v>
      </c>
      <c r="G262" s="341">
        <v>0</v>
      </c>
      <c r="H262" s="341">
        <v>0</v>
      </c>
      <c r="I262" s="341">
        <v>0</v>
      </c>
      <c r="J262" s="341">
        <v>0</v>
      </c>
      <c r="K262" s="341">
        <v>0</v>
      </c>
      <c r="L262" s="341">
        <v>0</v>
      </c>
      <c r="M262" s="341">
        <v>0</v>
      </c>
      <c r="N262" s="341">
        <v>0</v>
      </c>
      <c r="O262" s="341">
        <v>0</v>
      </c>
      <c r="P262" s="341">
        <v>0</v>
      </c>
      <c r="Q262" s="341">
        <v>0</v>
      </c>
      <c r="R262" s="341">
        <v>0</v>
      </c>
      <c r="S262" s="341">
        <v>0</v>
      </c>
      <c r="T262" s="341">
        <v>0</v>
      </c>
      <c r="U262" s="341">
        <v>0</v>
      </c>
      <c r="V262" s="341">
        <v>0</v>
      </c>
      <c r="W262" s="341">
        <v>0</v>
      </c>
      <c r="X262" s="341">
        <v>0</v>
      </c>
      <c r="Y262" s="341">
        <v>0</v>
      </c>
      <c r="Z262" s="341">
        <v>0</v>
      </c>
      <c r="AA262" s="341">
        <v>0</v>
      </c>
      <c r="AB262" s="341">
        <v>0</v>
      </c>
      <c r="AC262" s="341">
        <v>0</v>
      </c>
      <c r="AD262" s="341">
        <v>0</v>
      </c>
      <c r="AE262" s="341">
        <v>0</v>
      </c>
      <c r="AF262" s="341">
        <v>0</v>
      </c>
      <c r="AG262" s="341">
        <v>0</v>
      </c>
      <c r="AH262" s="341">
        <v>0</v>
      </c>
      <c r="AI262" s="341">
        <v>0</v>
      </c>
      <c r="AJ262" s="341">
        <v>0</v>
      </c>
      <c r="AK262" s="341">
        <v>0</v>
      </c>
      <c r="AL262" s="341">
        <v>0</v>
      </c>
      <c r="AM262" s="341">
        <v>0</v>
      </c>
      <c r="AN262" s="341">
        <v>0</v>
      </c>
      <c r="AO262" s="341">
        <v>0</v>
      </c>
      <c r="AP262" s="341">
        <v>0</v>
      </c>
      <c r="AQ262" s="341">
        <v>0</v>
      </c>
      <c r="AR262" s="341">
        <v>0</v>
      </c>
      <c r="AS262" s="341">
        <v>0</v>
      </c>
      <c r="AT262" s="341">
        <v>0</v>
      </c>
      <c r="AU262" s="341">
        <v>0</v>
      </c>
      <c r="AV262" s="341">
        <v>0</v>
      </c>
      <c r="AW262" s="341">
        <v>0</v>
      </c>
      <c r="AX262" s="341">
        <v>0</v>
      </c>
      <c r="AY262" s="341">
        <v>0</v>
      </c>
      <c r="AZ262" s="341">
        <v>0</v>
      </c>
      <c r="BA262" s="341">
        <v>0</v>
      </c>
      <c r="BB262" s="341">
        <v>0</v>
      </c>
      <c r="BC262" s="341">
        <v>0</v>
      </c>
      <c r="BD262" s="341">
        <v>0</v>
      </c>
      <c r="BE262" s="341">
        <v>0</v>
      </c>
      <c r="BF262" s="341">
        <v>0</v>
      </c>
      <c r="BG262" s="341">
        <v>0</v>
      </c>
      <c r="BH262" s="341">
        <v>0</v>
      </c>
      <c r="BI262" s="341">
        <v>0</v>
      </c>
      <c r="BJ262" s="341">
        <v>0</v>
      </c>
      <c r="BK262" s="341">
        <v>0</v>
      </c>
      <c r="BL262" s="341">
        <v>0</v>
      </c>
      <c r="BM262" s="341">
        <v>0</v>
      </c>
      <c r="BN262" s="341">
        <v>0</v>
      </c>
      <c r="BO262" s="341">
        <v>0</v>
      </c>
      <c r="BP262" s="341">
        <v>0</v>
      </c>
      <c r="BQ262" s="341">
        <v>0</v>
      </c>
      <c r="BR262" s="341">
        <v>0</v>
      </c>
      <c r="BS262" s="341">
        <v>0</v>
      </c>
      <c r="BT262" s="341">
        <v>0</v>
      </c>
      <c r="BU262" s="341">
        <v>0</v>
      </c>
      <c r="BV262" s="341">
        <v>0</v>
      </c>
      <c r="BW262" s="341">
        <v>0</v>
      </c>
      <c r="BX262" s="341">
        <v>0</v>
      </c>
      <c r="BY262" s="341">
        <v>0</v>
      </c>
      <c r="BZ262" s="341">
        <v>0</v>
      </c>
      <c r="CA262" s="341">
        <v>0</v>
      </c>
      <c r="CB262" s="341">
        <v>0</v>
      </c>
      <c r="CC262" s="341">
        <v>0</v>
      </c>
      <c r="CD262" s="341">
        <v>0</v>
      </c>
      <c r="CE262" s="341">
        <v>0</v>
      </c>
      <c r="CF262" s="341">
        <v>0</v>
      </c>
      <c r="CG262" s="341">
        <v>0</v>
      </c>
      <c r="CH262" s="341">
        <v>0</v>
      </c>
      <c r="CI262" s="341">
        <v>0</v>
      </c>
      <c r="CJ262" s="341">
        <v>0</v>
      </c>
      <c r="CK262" s="341">
        <v>0</v>
      </c>
      <c r="CL262" s="341">
        <v>0</v>
      </c>
      <c r="CM262" s="341">
        <v>328.53</v>
      </c>
      <c r="CN262" s="341">
        <v>0</v>
      </c>
      <c r="CO262" s="341">
        <v>0</v>
      </c>
      <c r="CP262" s="341">
        <v>0</v>
      </c>
      <c r="CQ262" s="341">
        <v>0.01</v>
      </c>
      <c r="CR262" s="341">
        <v>0</v>
      </c>
      <c r="CS262" s="341">
        <v>0.01</v>
      </c>
      <c r="CT262" s="341">
        <v>0</v>
      </c>
      <c r="CU262" s="341">
        <v>-0.01</v>
      </c>
      <c r="CV262" s="342">
        <v>0</v>
      </c>
      <c r="CW262" s="342">
        <v>0</v>
      </c>
      <c r="CX262" s="341"/>
      <c r="CY262" s="341"/>
    </row>
    <row r="263" spans="1:104" x14ac:dyDescent="0.2">
      <c r="A263" s="91"/>
      <c r="B263" s="91" t="s">
        <v>248</v>
      </c>
      <c r="C263" s="98"/>
      <c r="D263" s="341">
        <v>0</v>
      </c>
      <c r="E263" s="341">
        <v>0</v>
      </c>
      <c r="F263" s="341">
        <v>0</v>
      </c>
      <c r="G263" s="341">
        <v>0</v>
      </c>
      <c r="H263" s="341">
        <v>0</v>
      </c>
      <c r="I263" s="341">
        <v>0</v>
      </c>
      <c r="J263" s="341">
        <v>0</v>
      </c>
      <c r="K263" s="341">
        <v>0</v>
      </c>
      <c r="L263" s="341">
        <v>0</v>
      </c>
      <c r="M263" s="341">
        <v>0</v>
      </c>
      <c r="N263" s="341">
        <v>0</v>
      </c>
      <c r="O263" s="341">
        <v>0</v>
      </c>
      <c r="P263" s="341">
        <v>0</v>
      </c>
      <c r="Q263" s="341">
        <v>0</v>
      </c>
      <c r="R263" s="341">
        <v>0</v>
      </c>
      <c r="S263" s="341">
        <v>0</v>
      </c>
      <c r="T263" s="341">
        <v>0</v>
      </c>
      <c r="U263" s="341">
        <v>0</v>
      </c>
      <c r="V263" s="341">
        <v>0</v>
      </c>
      <c r="W263" s="341">
        <v>0</v>
      </c>
      <c r="X263" s="341">
        <v>0</v>
      </c>
      <c r="Y263" s="341">
        <v>0</v>
      </c>
      <c r="Z263" s="341">
        <v>0</v>
      </c>
      <c r="AA263" s="341">
        <v>0</v>
      </c>
      <c r="AB263" s="341">
        <v>0</v>
      </c>
      <c r="AC263" s="341">
        <v>0</v>
      </c>
      <c r="AD263" s="341">
        <v>0</v>
      </c>
      <c r="AE263" s="341">
        <v>0</v>
      </c>
      <c r="AF263" s="341">
        <v>0</v>
      </c>
      <c r="AG263" s="341">
        <v>0</v>
      </c>
      <c r="AH263" s="341">
        <v>0</v>
      </c>
      <c r="AI263" s="341">
        <v>0</v>
      </c>
      <c r="AJ263" s="341">
        <v>0</v>
      </c>
      <c r="AK263" s="341">
        <v>0</v>
      </c>
      <c r="AL263" s="341">
        <v>0</v>
      </c>
      <c r="AM263" s="341">
        <v>0</v>
      </c>
      <c r="AN263" s="341">
        <v>0</v>
      </c>
      <c r="AO263" s="341">
        <v>0</v>
      </c>
      <c r="AP263" s="341">
        <v>0</v>
      </c>
      <c r="AQ263" s="341">
        <v>0</v>
      </c>
      <c r="AR263" s="341">
        <v>0</v>
      </c>
      <c r="AS263" s="341">
        <v>0</v>
      </c>
      <c r="AT263" s="341">
        <v>0</v>
      </c>
      <c r="AU263" s="341">
        <v>0</v>
      </c>
      <c r="AV263" s="341">
        <v>0</v>
      </c>
      <c r="AW263" s="341">
        <v>0</v>
      </c>
      <c r="AX263" s="341">
        <v>0</v>
      </c>
      <c r="AY263" s="341">
        <v>0</v>
      </c>
      <c r="AZ263" s="341">
        <v>0</v>
      </c>
      <c r="BA263" s="341">
        <v>0</v>
      </c>
      <c r="BB263" s="341">
        <v>0</v>
      </c>
      <c r="BC263" s="341">
        <v>0</v>
      </c>
      <c r="BD263" s="341">
        <v>0</v>
      </c>
      <c r="BE263" s="341">
        <v>0</v>
      </c>
      <c r="BF263" s="341">
        <v>0</v>
      </c>
      <c r="BG263" s="341">
        <v>0</v>
      </c>
      <c r="BH263" s="341">
        <v>0</v>
      </c>
      <c r="BI263" s="341">
        <v>0</v>
      </c>
      <c r="BJ263" s="341">
        <v>0</v>
      </c>
      <c r="BK263" s="341">
        <v>126.81378479105609</v>
      </c>
      <c r="BL263" s="341">
        <v>2861.5010753582378</v>
      </c>
      <c r="BM263" s="341">
        <v>5507.794144135486</v>
      </c>
      <c r="BN263" s="341">
        <v>5590.9422877434508</v>
      </c>
      <c r="BO263" s="341">
        <v>5819.6659321217658</v>
      </c>
      <c r="BP263" s="341">
        <v>5648.5465688662307</v>
      </c>
      <c r="BQ263" s="341">
        <v>5810.2917714268069</v>
      </c>
      <c r="BR263" s="341">
        <v>6237.759640969015</v>
      </c>
      <c r="BS263" s="341">
        <v>6741.9911573720883</v>
      </c>
      <c r="BT263" s="341">
        <v>7367.5420946799777</v>
      </c>
      <c r="BU263" s="341">
        <v>8095.3052016703396</v>
      </c>
      <c r="BV263" s="341">
        <v>8653.6624093165028</v>
      </c>
      <c r="BW263" s="341">
        <v>9238.183702726772</v>
      </c>
      <c r="BX263" s="341">
        <v>10434.197976677397</v>
      </c>
      <c r="BY263" s="341">
        <v>10790.996756178853</v>
      </c>
      <c r="BZ263" s="341">
        <v>9950.8915654315697</v>
      </c>
      <c r="CA263" s="341">
        <v>9147.1949484039669</v>
      </c>
      <c r="CB263" s="341">
        <v>8282.256202661898</v>
      </c>
      <c r="CC263" s="341">
        <v>7675.9965250213036</v>
      </c>
      <c r="CD263" s="341">
        <v>7430.859524006727</v>
      </c>
      <c r="CE263" s="341">
        <v>7394.6780718026539</v>
      </c>
      <c r="CF263" s="341">
        <v>7251.7445235544374</v>
      </c>
      <c r="CG263" s="341">
        <v>6998.5887600269643</v>
      </c>
      <c r="CH263" s="341">
        <v>7060.7325098326282</v>
      </c>
      <c r="CI263" s="341">
        <v>6937.2310027506019</v>
      </c>
      <c r="CJ263" s="92">
        <f>'Schedule SC'!C24</f>
        <v>6004.12</v>
      </c>
      <c r="CK263" s="92">
        <f>'Schedule SC'!D24</f>
        <v>5184.49</v>
      </c>
      <c r="CL263" s="92">
        <f>'Schedule SC'!E24</f>
        <v>4913.8999999999996</v>
      </c>
      <c r="CM263" s="92">
        <f>'Schedule SC'!F24</f>
        <v>5139.09</v>
      </c>
      <c r="CN263" s="92">
        <f>'Schedule SC'!G24</f>
        <v>5135.1499999999996</v>
      </c>
      <c r="CO263" s="92">
        <f>'Schedule SC'!H24</f>
        <v>4932.87</v>
      </c>
      <c r="CP263" s="92">
        <f>'Schedule SC'!I24</f>
        <v>3418.49</v>
      </c>
      <c r="CQ263" s="92">
        <f>'Schedule SC'!J24</f>
        <v>3414.03</v>
      </c>
      <c r="CR263" s="92">
        <f>'Schedule SC'!K24</f>
        <v>3442.68</v>
      </c>
      <c r="CS263" s="92">
        <f>'Schedule SC'!L24+'Schedule SC'!M24</f>
        <v>3203.02</v>
      </c>
      <c r="CT263" s="92">
        <f>'Schedule SC'!N24</f>
        <v>3142.99</v>
      </c>
      <c r="CU263" s="92">
        <f>'Schedule SC'!P24+'Schedule SC'!O24</f>
        <v>3053.07</v>
      </c>
      <c r="CV263" s="92">
        <f>'Schedule SC'!Q24</f>
        <v>3017.22</v>
      </c>
      <c r="CW263" s="92">
        <f>'Schedule SC'!R24</f>
        <v>3013.51</v>
      </c>
      <c r="CX263" s="341"/>
      <c r="CY263" s="341"/>
    </row>
    <row r="264" spans="1:104" x14ac:dyDescent="0.2">
      <c r="B264" s="337" t="s">
        <v>230</v>
      </c>
      <c r="D264" s="93">
        <f t="shared" ref="D264:AI264" si="289">SUM(D260:D263)</f>
        <v>0</v>
      </c>
      <c r="E264" s="93">
        <f t="shared" si="289"/>
        <v>0</v>
      </c>
      <c r="F264" s="93">
        <f t="shared" si="289"/>
        <v>0</v>
      </c>
      <c r="G264" s="93">
        <f t="shared" si="289"/>
        <v>0</v>
      </c>
      <c r="H264" s="93">
        <f t="shared" si="289"/>
        <v>0</v>
      </c>
      <c r="I264" s="93">
        <f t="shared" si="289"/>
        <v>0</v>
      </c>
      <c r="J264" s="93">
        <f t="shared" si="289"/>
        <v>0</v>
      </c>
      <c r="K264" s="93">
        <f t="shared" si="289"/>
        <v>0</v>
      </c>
      <c r="L264" s="93">
        <f t="shared" si="289"/>
        <v>0</v>
      </c>
      <c r="M264" s="93">
        <f t="shared" si="289"/>
        <v>0</v>
      </c>
      <c r="N264" s="93">
        <f t="shared" si="289"/>
        <v>0</v>
      </c>
      <c r="O264" s="93">
        <f t="shared" si="289"/>
        <v>0</v>
      </c>
      <c r="P264" s="93">
        <f t="shared" si="289"/>
        <v>0</v>
      </c>
      <c r="Q264" s="93">
        <f t="shared" si="289"/>
        <v>0</v>
      </c>
      <c r="R264" s="93">
        <f t="shared" si="289"/>
        <v>0</v>
      </c>
      <c r="S264" s="93">
        <f t="shared" si="289"/>
        <v>0</v>
      </c>
      <c r="T264" s="93">
        <f t="shared" si="289"/>
        <v>0</v>
      </c>
      <c r="U264" s="93">
        <f t="shared" si="289"/>
        <v>0</v>
      </c>
      <c r="V264" s="93">
        <f t="shared" si="289"/>
        <v>0</v>
      </c>
      <c r="W264" s="93">
        <f t="shared" si="289"/>
        <v>0</v>
      </c>
      <c r="X264" s="93">
        <f t="shared" si="289"/>
        <v>0</v>
      </c>
      <c r="Y264" s="93">
        <f t="shared" si="289"/>
        <v>0</v>
      </c>
      <c r="Z264" s="93">
        <f t="shared" si="289"/>
        <v>0</v>
      </c>
      <c r="AA264" s="93">
        <f t="shared" si="289"/>
        <v>0</v>
      </c>
      <c r="AB264" s="93">
        <f t="shared" si="289"/>
        <v>0</v>
      </c>
      <c r="AC264" s="93">
        <f t="shared" si="289"/>
        <v>0</v>
      </c>
      <c r="AD264" s="93">
        <f t="shared" si="289"/>
        <v>0</v>
      </c>
      <c r="AE264" s="93">
        <f t="shared" si="289"/>
        <v>0</v>
      </c>
      <c r="AF264" s="93">
        <f t="shared" si="289"/>
        <v>0</v>
      </c>
      <c r="AG264" s="93">
        <f t="shared" si="289"/>
        <v>0</v>
      </c>
      <c r="AH264" s="93">
        <f t="shared" si="289"/>
        <v>0</v>
      </c>
      <c r="AI264" s="93">
        <f t="shared" si="289"/>
        <v>0</v>
      </c>
      <c r="AJ264" s="93">
        <f t="shared" ref="AJ264:BO264" si="290">SUM(AJ260:AJ263)</f>
        <v>0</v>
      </c>
      <c r="AK264" s="93">
        <f t="shared" si="290"/>
        <v>0</v>
      </c>
      <c r="AL264" s="93">
        <f t="shared" si="290"/>
        <v>0</v>
      </c>
      <c r="AM264" s="93">
        <f t="shared" si="290"/>
        <v>0</v>
      </c>
      <c r="AN264" s="93">
        <f t="shared" si="290"/>
        <v>0</v>
      </c>
      <c r="AO264" s="93">
        <f t="shared" si="290"/>
        <v>0</v>
      </c>
      <c r="AP264" s="93">
        <f t="shared" si="290"/>
        <v>0</v>
      </c>
      <c r="AQ264" s="93">
        <f t="shared" si="290"/>
        <v>0</v>
      </c>
      <c r="AR264" s="93">
        <f t="shared" si="290"/>
        <v>0</v>
      </c>
      <c r="AS264" s="93">
        <f t="shared" si="290"/>
        <v>0</v>
      </c>
      <c r="AT264" s="93">
        <f t="shared" si="290"/>
        <v>0</v>
      </c>
      <c r="AU264" s="93">
        <f t="shared" si="290"/>
        <v>0</v>
      </c>
      <c r="AV264" s="93">
        <f t="shared" si="290"/>
        <v>0</v>
      </c>
      <c r="AW264" s="93">
        <f t="shared" si="290"/>
        <v>0</v>
      </c>
      <c r="AX264" s="93">
        <f t="shared" si="290"/>
        <v>0</v>
      </c>
      <c r="AY264" s="93">
        <f t="shared" si="290"/>
        <v>0</v>
      </c>
      <c r="AZ264" s="93">
        <f t="shared" si="290"/>
        <v>0</v>
      </c>
      <c r="BA264" s="93">
        <f t="shared" si="290"/>
        <v>0</v>
      </c>
      <c r="BB264" s="93">
        <f t="shared" si="290"/>
        <v>0</v>
      </c>
      <c r="BC264" s="93">
        <f t="shared" si="290"/>
        <v>0</v>
      </c>
      <c r="BD264" s="93">
        <f t="shared" si="290"/>
        <v>0</v>
      </c>
      <c r="BE264" s="93">
        <f t="shared" si="290"/>
        <v>0</v>
      </c>
      <c r="BF264" s="93">
        <f t="shared" si="290"/>
        <v>0</v>
      </c>
      <c r="BG264" s="93">
        <f t="shared" si="290"/>
        <v>0</v>
      </c>
      <c r="BH264" s="93">
        <f t="shared" si="290"/>
        <v>0</v>
      </c>
      <c r="BI264" s="93">
        <f t="shared" si="290"/>
        <v>0</v>
      </c>
      <c r="BJ264" s="93">
        <f t="shared" si="290"/>
        <v>0</v>
      </c>
      <c r="BK264" s="93">
        <f t="shared" si="290"/>
        <v>126.81378479105609</v>
      </c>
      <c r="BL264" s="93">
        <f t="shared" si="290"/>
        <v>45686.365335358241</v>
      </c>
      <c r="BM264" s="93">
        <f t="shared" si="290"/>
        <v>5507.794144135486</v>
      </c>
      <c r="BN264" s="93">
        <f t="shared" si="290"/>
        <v>5590.9422877434508</v>
      </c>
      <c r="BO264" s="93">
        <f t="shared" si="290"/>
        <v>5819.6659321217658</v>
      </c>
      <c r="BP264" s="93">
        <f t="shared" ref="BP264:CU264" si="291">SUM(BP260:BP263)</f>
        <v>-37303.131475924827</v>
      </c>
      <c r="BQ264" s="93">
        <f t="shared" si="291"/>
        <v>5810.2917714268069</v>
      </c>
      <c r="BR264" s="93">
        <f t="shared" si="291"/>
        <v>6237.759640969015</v>
      </c>
      <c r="BS264" s="93">
        <f t="shared" si="291"/>
        <v>6741.9911573720883</v>
      </c>
      <c r="BT264" s="93">
        <f t="shared" si="291"/>
        <v>7367.5420946799777</v>
      </c>
      <c r="BU264" s="93">
        <f t="shared" si="291"/>
        <v>8095.3052016703396</v>
      </c>
      <c r="BV264" s="93">
        <f t="shared" si="291"/>
        <v>8653.6624093165028</v>
      </c>
      <c r="BW264" s="93">
        <f t="shared" si="291"/>
        <v>9238.183702726772</v>
      </c>
      <c r="BX264" s="93">
        <f t="shared" si="291"/>
        <v>10434.197976677397</v>
      </c>
      <c r="BY264" s="93">
        <f t="shared" si="291"/>
        <v>10790.996756178853</v>
      </c>
      <c r="BZ264" s="93">
        <f t="shared" si="291"/>
        <v>9950.8915654315697</v>
      </c>
      <c r="CA264" s="93">
        <f t="shared" si="291"/>
        <v>9147.1949484039669</v>
      </c>
      <c r="CB264" s="93">
        <f t="shared" si="291"/>
        <v>-69290.929783724772</v>
      </c>
      <c r="CC264" s="93">
        <f t="shared" si="291"/>
        <v>7675.9965250213036</v>
      </c>
      <c r="CD264" s="93">
        <f t="shared" si="291"/>
        <v>7430.859524006727</v>
      </c>
      <c r="CE264" s="93">
        <f t="shared" si="291"/>
        <v>7394.6780718026539</v>
      </c>
      <c r="CF264" s="93">
        <f t="shared" si="291"/>
        <v>7251.7445235544374</v>
      </c>
      <c r="CG264" s="93">
        <f t="shared" si="291"/>
        <v>6998.5887600269643</v>
      </c>
      <c r="CH264" s="93">
        <f t="shared" si="291"/>
        <v>7060.7325098326282</v>
      </c>
      <c r="CI264" s="93">
        <f t="shared" si="291"/>
        <v>6937.2310027506019</v>
      </c>
      <c r="CJ264" s="93">
        <f t="shared" si="291"/>
        <v>6004.12</v>
      </c>
      <c r="CK264" s="93">
        <f t="shared" si="291"/>
        <v>5184.49</v>
      </c>
      <c r="CL264" s="93">
        <f t="shared" si="291"/>
        <v>4913.8999999999996</v>
      </c>
      <c r="CM264" s="93">
        <f t="shared" si="291"/>
        <v>5467.62</v>
      </c>
      <c r="CN264" s="93">
        <f t="shared" si="291"/>
        <v>-94220.218366349014</v>
      </c>
      <c r="CO264" s="93">
        <f t="shared" si="291"/>
        <v>4932.87</v>
      </c>
      <c r="CP264" s="93">
        <f t="shared" si="291"/>
        <v>3418.49</v>
      </c>
      <c r="CQ264" s="93">
        <f t="shared" si="291"/>
        <v>3414.0400000000004</v>
      </c>
      <c r="CR264" s="93">
        <f t="shared" si="291"/>
        <v>3442.68</v>
      </c>
      <c r="CS264" s="93">
        <f t="shared" si="291"/>
        <v>3203.03</v>
      </c>
      <c r="CT264" s="93">
        <f t="shared" si="291"/>
        <v>3142.99</v>
      </c>
      <c r="CU264" s="93">
        <f t="shared" si="291"/>
        <v>3053.06</v>
      </c>
      <c r="CV264" s="93">
        <f t="shared" ref="CV264:CY264" si="292">SUM(CV260:CV263)</f>
        <v>3017.22</v>
      </c>
      <c r="CW264" s="93">
        <f t="shared" si="292"/>
        <v>3013.51</v>
      </c>
      <c r="CX264" s="93">
        <f t="shared" si="292"/>
        <v>0</v>
      </c>
      <c r="CY264" s="93">
        <f t="shared" si="292"/>
        <v>0</v>
      </c>
    </row>
    <row r="265" spans="1:104" x14ac:dyDescent="0.2">
      <c r="B265" s="337" t="s">
        <v>231</v>
      </c>
      <c r="D265" s="339">
        <f t="shared" ref="D265:AI265" si="293">D259+D264</f>
        <v>0</v>
      </c>
      <c r="E265" s="339">
        <f t="shared" si="293"/>
        <v>0</v>
      </c>
      <c r="F265" s="339">
        <f t="shared" si="293"/>
        <v>0</v>
      </c>
      <c r="G265" s="339">
        <f t="shared" si="293"/>
        <v>0</v>
      </c>
      <c r="H265" s="339">
        <f t="shared" si="293"/>
        <v>0</v>
      </c>
      <c r="I265" s="339">
        <f t="shared" si="293"/>
        <v>0</v>
      </c>
      <c r="J265" s="339">
        <f t="shared" si="293"/>
        <v>0</v>
      </c>
      <c r="K265" s="339">
        <f t="shared" si="293"/>
        <v>0</v>
      </c>
      <c r="L265" s="339">
        <f t="shared" si="293"/>
        <v>0</v>
      </c>
      <c r="M265" s="339">
        <f t="shared" si="293"/>
        <v>0</v>
      </c>
      <c r="N265" s="339">
        <f t="shared" si="293"/>
        <v>0</v>
      </c>
      <c r="O265" s="339">
        <f t="shared" si="293"/>
        <v>0</v>
      </c>
      <c r="P265" s="339">
        <f t="shared" si="293"/>
        <v>0</v>
      </c>
      <c r="Q265" s="339">
        <f t="shared" si="293"/>
        <v>0</v>
      </c>
      <c r="R265" s="339">
        <f t="shared" si="293"/>
        <v>0</v>
      </c>
      <c r="S265" s="339">
        <f t="shared" si="293"/>
        <v>0</v>
      </c>
      <c r="T265" s="339">
        <f t="shared" si="293"/>
        <v>0</v>
      </c>
      <c r="U265" s="339">
        <f t="shared" si="293"/>
        <v>0</v>
      </c>
      <c r="V265" s="339">
        <f t="shared" si="293"/>
        <v>0</v>
      </c>
      <c r="W265" s="339">
        <f t="shared" si="293"/>
        <v>0</v>
      </c>
      <c r="X265" s="339">
        <f t="shared" si="293"/>
        <v>0</v>
      </c>
      <c r="Y265" s="339">
        <f t="shared" si="293"/>
        <v>0</v>
      </c>
      <c r="Z265" s="339">
        <f t="shared" si="293"/>
        <v>0</v>
      </c>
      <c r="AA265" s="339">
        <f t="shared" si="293"/>
        <v>0</v>
      </c>
      <c r="AB265" s="339">
        <f t="shared" si="293"/>
        <v>0</v>
      </c>
      <c r="AC265" s="339">
        <f t="shared" si="293"/>
        <v>0</v>
      </c>
      <c r="AD265" s="339">
        <f t="shared" si="293"/>
        <v>0</v>
      </c>
      <c r="AE265" s="339">
        <f t="shared" si="293"/>
        <v>0</v>
      </c>
      <c r="AF265" s="339">
        <f t="shared" si="293"/>
        <v>0</v>
      </c>
      <c r="AG265" s="339">
        <f t="shared" si="293"/>
        <v>0</v>
      </c>
      <c r="AH265" s="339">
        <f t="shared" si="293"/>
        <v>0</v>
      </c>
      <c r="AI265" s="339">
        <f t="shared" si="293"/>
        <v>0</v>
      </c>
      <c r="AJ265" s="339">
        <f t="shared" ref="AJ265:BO265" si="294">AJ259+AJ264</f>
        <v>0</v>
      </c>
      <c r="AK265" s="339">
        <f t="shared" si="294"/>
        <v>0</v>
      </c>
      <c r="AL265" s="339">
        <f t="shared" si="294"/>
        <v>0</v>
      </c>
      <c r="AM265" s="339">
        <f t="shared" si="294"/>
        <v>0</v>
      </c>
      <c r="AN265" s="339">
        <f t="shared" si="294"/>
        <v>0</v>
      </c>
      <c r="AO265" s="339">
        <f t="shared" si="294"/>
        <v>0</v>
      </c>
      <c r="AP265" s="339">
        <f t="shared" si="294"/>
        <v>0</v>
      </c>
      <c r="AQ265" s="339">
        <f t="shared" si="294"/>
        <v>0</v>
      </c>
      <c r="AR265" s="339">
        <f t="shared" si="294"/>
        <v>0</v>
      </c>
      <c r="AS265" s="339">
        <f t="shared" si="294"/>
        <v>0</v>
      </c>
      <c r="AT265" s="339">
        <f t="shared" si="294"/>
        <v>0</v>
      </c>
      <c r="AU265" s="339">
        <f t="shared" si="294"/>
        <v>0</v>
      </c>
      <c r="AV265" s="339">
        <f t="shared" si="294"/>
        <v>0</v>
      </c>
      <c r="AW265" s="339">
        <f t="shared" si="294"/>
        <v>0</v>
      </c>
      <c r="AX265" s="339">
        <f t="shared" si="294"/>
        <v>0</v>
      </c>
      <c r="AY265" s="339">
        <f t="shared" si="294"/>
        <v>0</v>
      </c>
      <c r="AZ265" s="339">
        <f t="shared" si="294"/>
        <v>0</v>
      </c>
      <c r="BA265" s="339">
        <f t="shared" si="294"/>
        <v>0</v>
      </c>
      <c r="BB265" s="339">
        <f t="shared" si="294"/>
        <v>0</v>
      </c>
      <c r="BC265" s="339">
        <f t="shared" si="294"/>
        <v>0</v>
      </c>
      <c r="BD265" s="339">
        <f t="shared" si="294"/>
        <v>0</v>
      </c>
      <c r="BE265" s="339">
        <f t="shared" si="294"/>
        <v>0</v>
      </c>
      <c r="BF265" s="339">
        <f t="shared" si="294"/>
        <v>0</v>
      </c>
      <c r="BG265" s="339">
        <f t="shared" si="294"/>
        <v>0</v>
      </c>
      <c r="BH265" s="339">
        <f t="shared" si="294"/>
        <v>0</v>
      </c>
      <c r="BI265" s="339">
        <f t="shared" si="294"/>
        <v>0</v>
      </c>
      <c r="BJ265" s="339">
        <f t="shared" si="294"/>
        <v>0</v>
      </c>
      <c r="BK265" s="339">
        <f t="shared" si="294"/>
        <v>126.81378479105609</v>
      </c>
      <c r="BL265" s="339">
        <f t="shared" si="294"/>
        <v>45813.179120149296</v>
      </c>
      <c r="BM265" s="339">
        <f t="shared" si="294"/>
        <v>51320.973264284781</v>
      </c>
      <c r="BN265" s="339">
        <f t="shared" si="294"/>
        <v>56911.915552028229</v>
      </c>
      <c r="BO265" s="339">
        <f t="shared" si="294"/>
        <v>62731.581484149996</v>
      </c>
      <c r="BP265" s="339">
        <f t="shared" ref="BP265:CU265" si="295">BP259+BP264</f>
        <v>25428.450008225169</v>
      </c>
      <c r="BQ265" s="339">
        <f t="shared" si="295"/>
        <v>31238.741779651977</v>
      </c>
      <c r="BR265" s="339">
        <f t="shared" si="295"/>
        <v>37476.501420620989</v>
      </c>
      <c r="BS265" s="339">
        <f t="shared" si="295"/>
        <v>44218.492577993078</v>
      </c>
      <c r="BT265" s="339">
        <f t="shared" si="295"/>
        <v>51586.034672673057</v>
      </c>
      <c r="BU265" s="339">
        <f t="shared" si="295"/>
        <v>59681.339874343394</v>
      </c>
      <c r="BV265" s="339">
        <f t="shared" si="295"/>
        <v>68335.002283659895</v>
      </c>
      <c r="BW265" s="339">
        <f t="shared" si="295"/>
        <v>77573.18598638667</v>
      </c>
      <c r="BX265" s="339">
        <f t="shared" si="295"/>
        <v>88007.383963064072</v>
      </c>
      <c r="BY265" s="339">
        <f t="shared" si="295"/>
        <v>98798.380719242923</v>
      </c>
      <c r="BZ265" s="339">
        <f t="shared" si="295"/>
        <v>108749.27228467449</v>
      </c>
      <c r="CA265" s="339">
        <f t="shared" si="295"/>
        <v>117896.46723307845</v>
      </c>
      <c r="CB265" s="339">
        <f t="shared" si="295"/>
        <v>48605.53744935368</v>
      </c>
      <c r="CC265" s="339">
        <f t="shared" si="295"/>
        <v>56281.533974374986</v>
      </c>
      <c r="CD265" s="339">
        <f t="shared" si="295"/>
        <v>63712.393498381716</v>
      </c>
      <c r="CE265" s="339">
        <f t="shared" si="295"/>
        <v>71107.071570184373</v>
      </c>
      <c r="CF265" s="339">
        <f t="shared" si="295"/>
        <v>78358.816093738817</v>
      </c>
      <c r="CG265" s="339">
        <f t="shared" si="295"/>
        <v>85357.40485376578</v>
      </c>
      <c r="CH265" s="339">
        <f t="shared" si="295"/>
        <v>92418.137363598405</v>
      </c>
      <c r="CI265" s="339">
        <f t="shared" si="295"/>
        <v>99355.368366349008</v>
      </c>
      <c r="CJ265" s="339">
        <f t="shared" si="295"/>
        <v>105359.488366349</v>
      </c>
      <c r="CK265" s="339">
        <f t="shared" si="295"/>
        <v>110543.97836634901</v>
      </c>
      <c r="CL265" s="339">
        <f t="shared" si="295"/>
        <v>115457.878366349</v>
      </c>
      <c r="CM265" s="339">
        <f t="shared" si="295"/>
        <v>120925.498366349</v>
      </c>
      <c r="CN265" s="339">
        <f t="shared" si="295"/>
        <v>26705.279999999984</v>
      </c>
      <c r="CO265" s="339">
        <f t="shared" si="295"/>
        <v>31638.149999999983</v>
      </c>
      <c r="CP265" s="339">
        <f t="shared" si="295"/>
        <v>35056.639999999985</v>
      </c>
      <c r="CQ265" s="339">
        <f t="shared" si="295"/>
        <v>38470.679999999986</v>
      </c>
      <c r="CR265" s="339">
        <f t="shared" si="295"/>
        <v>41913.359999999986</v>
      </c>
      <c r="CS265" s="339">
        <f t="shared" si="295"/>
        <v>45116.389999999985</v>
      </c>
      <c r="CT265" s="339">
        <f t="shared" si="295"/>
        <v>48259.379999999983</v>
      </c>
      <c r="CU265" s="339">
        <f t="shared" si="295"/>
        <v>51312.439999999981</v>
      </c>
      <c r="CV265" s="339">
        <f t="shared" ref="CV265:CY265" si="296">CV259+CV264</f>
        <v>54329.659999999982</v>
      </c>
      <c r="CW265" s="339">
        <f t="shared" si="296"/>
        <v>57343.169999999984</v>
      </c>
      <c r="CX265" s="339">
        <f t="shared" si="296"/>
        <v>57343.169999999984</v>
      </c>
      <c r="CY265" s="339">
        <f t="shared" si="296"/>
        <v>57343.169999999984</v>
      </c>
    </row>
    <row r="266" spans="1:104" x14ac:dyDescent="0.2"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5"/>
      <c r="BQ266" s="95"/>
      <c r="BR266" s="95"/>
      <c r="BS266" s="95"/>
      <c r="BT266" s="95"/>
      <c r="BU266" s="95"/>
      <c r="BV266" s="95"/>
      <c r="BW266" s="95"/>
      <c r="BX266" s="95"/>
      <c r="BY266" s="95"/>
      <c r="BZ266" s="95"/>
      <c r="CA266" s="95"/>
      <c r="CB266" s="95"/>
      <c r="CC266" s="95"/>
      <c r="CD266" s="95"/>
      <c r="CE266" s="95"/>
      <c r="CF266" s="95"/>
      <c r="CG266" s="95"/>
      <c r="CH266" s="95"/>
      <c r="CI266" s="95"/>
      <c r="CJ266" s="95"/>
      <c r="CK266" s="95"/>
      <c r="CL266" s="95"/>
      <c r="CM266" s="95"/>
      <c r="CN266" s="95"/>
      <c r="CO266" s="95"/>
      <c r="CP266" s="95"/>
      <c r="CQ266" s="95"/>
      <c r="CR266" s="95"/>
      <c r="CS266" s="95"/>
      <c r="CT266" s="95"/>
      <c r="CU266" s="95"/>
      <c r="CV266" s="95"/>
      <c r="CW266" s="95"/>
      <c r="CX266" s="95"/>
      <c r="CY266" s="95"/>
      <c r="CZ266" s="95"/>
    </row>
    <row r="267" spans="1:104" x14ac:dyDescent="0.2">
      <c r="A267" s="340" t="s">
        <v>253</v>
      </c>
      <c r="C267" s="95">
        <v>18238211</v>
      </c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  <c r="BZ267" s="91"/>
      <c r="CA267" s="91"/>
      <c r="CB267" s="91"/>
      <c r="CC267" s="91"/>
      <c r="CD267" s="91"/>
      <c r="CE267" s="91"/>
      <c r="CF267" s="91"/>
      <c r="CG267" s="91"/>
      <c r="CX267" s="338"/>
      <c r="CY267" s="338"/>
      <c r="CZ267" s="338"/>
    </row>
    <row r="268" spans="1:104" x14ac:dyDescent="0.2">
      <c r="B268" s="337" t="s">
        <v>227</v>
      </c>
      <c r="C268" s="95">
        <v>25400451</v>
      </c>
      <c r="D268" s="339">
        <v>0</v>
      </c>
      <c r="E268" s="339">
        <f t="shared" ref="E268:AJ268" si="297">D276</f>
        <v>0</v>
      </c>
      <c r="F268" s="339">
        <f t="shared" si="297"/>
        <v>0</v>
      </c>
      <c r="G268" s="339">
        <f t="shared" si="297"/>
        <v>0</v>
      </c>
      <c r="H268" s="339">
        <f t="shared" si="297"/>
        <v>0</v>
      </c>
      <c r="I268" s="339">
        <f t="shared" si="297"/>
        <v>0</v>
      </c>
      <c r="J268" s="339">
        <f t="shared" si="297"/>
        <v>0</v>
      </c>
      <c r="K268" s="339">
        <f t="shared" si="297"/>
        <v>0</v>
      </c>
      <c r="L268" s="339">
        <f t="shared" si="297"/>
        <v>0</v>
      </c>
      <c r="M268" s="339">
        <f t="shared" si="297"/>
        <v>0</v>
      </c>
      <c r="N268" s="339">
        <f t="shared" si="297"/>
        <v>0</v>
      </c>
      <c r="O268" s="339">
        <f t="shared" si="297"/>
        <v>0</v>
      </c>
      <c r="P268" s="339">
        <f t="shared" si="297"/>
        <v>0</v>
      </c>
      <c r="Q268" s="339">
        <f t="shared" si="297"/>
        <v>-2978.0557497081809</v>
      </c>
      <c r="R268" s="339">
        <f t="shared" si="297"/>
        <v>-2003.8341466252082</v>
      </c>
      <c r="S268" s="339">
        <f t="shared" si="297"/>
        <v>-952.62257285936676</v>
      </c>
      <c r="T268" s="339">
        <f t="shared" si="297"/>
        <v>-51.037262778726586</v>
      </c>
      <c r="U268" s="339">
        <f t="shared" si="297"/>
        <v>4489.7343109071635</v>
      </c>
      <c r="V268" s="339">
        <f t="shared" si="297"/>
        <v>5727.8032375699249</v>
      </c>
      <c r="W268" s="339">
        <f t="shared" si="297"/>
        <v>6459.2990788824018</v>
      </c>
      <c r="X268" s="339">
        <f t="shared" si="297"/>
        <v>6935.2872661617021</v>
      </c>
      <c r="Y268" s="339">
        <f t="shared" si="297"/>
        <v>7666.9185919223564</v>
      </c>
      <c r="Z268" s="339">
        <f t="shared" si="297"/>
        <v>9018.8043134088075</v>
      </c>
      <c r="AA268" s="339">
        <f t="shared" si="297"/>
        <v>11181.003544664378</v>
      </c>
      <c r="AB268" s="339">
        <f t="shared" si="297"/>
        <v>14125.290019790782</v>
      </c>
      <c r="AC268" s="339">
        <f t="shared" si="297"/>
        <v>17145.482905353816</v>
      </c>
      <c r="AD268" s="339">
        <f t="shared" si="297"/>
        <v>19835.214036668229</v>
      </c>
      <c r="AE268" s="339">
        <f t="shared" si="297"/>
        <v>21018.343698466444</v>
      </c>
      <c r="AF268" s="339">
        <f t="shared" si="297"/>
        <v>24389.850887492794</v>
      </c>
      <c r="AG268" s="339">
        <f t="shared" si="297"/>
        <v>15142.965216188821</v>
      </c>
      <c r="AH268" s="339">
        <f t="shared" si="297"/>
        <v>19069.646002545276</v>
      </c>
      <c r="AI268" s="339">
        <f t="shared" si="297"/>
        <v>21945.434047460025</v>
      </c>
      <c r="AJ268" s="339">
        <f t="shared" si="297"/>
        <v>23896.586130759002</v>
      </c>
      <c r="AK268" s="339">
        <f t="shared" ref="AK268:BP268" si="298">AJ276</f>
        <v>25520.082573661501</v>
      </c>
      <c r="AL268" s="339">
        <f t="shared" si="298"/>
        <v>27215.597394902117</v>
      </c>
      <c r="AM268" s="339">
        <f t="shared" si="298"/>
        <v>29696.213137351355</v>
      </c>
      <c r="AN268" s="339">
        <f t="shared" si="298"/>
        <v>32624.608950314745</v>
      </c>
      <c r="AO268" s="339">
        <f t="shared" si="298"/>
        <v>35861.538604825117</v>
      </c>
      <c r="AP268" s="339">
        <f t="shared" si="298"/>
        <v>39229.686641819309</v>
      </c>
      <c r="AQ268" s="339">
        <f t="shared" si="298"/>
        <v>42759.431837382988</v>
      </c>
      <c r="AR268" s="339">
        <f t="shared" si="298"/>
        <v>46895.66213450006</v>
      </c>
      <c r="AS268" s="339">
        <f t="shared" si="298"/>
        <v>18501.448659166996</v>
      </c>
      <c r="AT268" s="339">
        <f t="shared" si="298"/>
        <v>22463.569330399583</v>
      </c>
      <c r="AU268" s="339">
        <f t="shared" si="298"/>
        <v>25610.522475517271</v>
      </c>
      <c r="AV268" s="339">
        <f t="shared" si="298"/>
        <v>27893.842431110286</v>
      </c>
      <c r="AW268" s="339">
        <f t="shared" si="298"/>
        <v>29241.272454882772</v>
      </c>
      <c r="AX268" s="339">
        <f t="shared" si="298"/>
        <v>30085.774755067141</v>
      </c>
      <c r="AY268" s="339">
        <f t="shared" si="298"/>
        <v>31464.485625379282</v>
      </c>
      <c r="AZ268" s="339">
        <f t="shared" si="298"/>
        <v>33268.083241811255</v>
      </c>
      <c r="BA268" s="339">
        <f t="shared" si="298"/>
        <v>33195.983241811256</v>
      </c>
      <c r="BB268" s="339">
        <f t="shared" si="298"/>
        <v>33239.233241811256</v>
      </c>
      <c r="BC268" s="339">
        <f t="shared" si="298"/>
        <v>33376.983241811256</v>
      </c>
      <c r="BD268" s="339">
        <f t="shared" si="298"/>
        <v>33482.073241811253</v>
      </c>
      <c r="BE268" s="339">
        <f t="shared" si="298"/>
        <v>-14959.116924942602</v>
      </c>
      <c r="BF268" s="339">
        <f t="shared" si="298"/>
        <v>-17159.523569665136</v>
      </c>
      <c r="BG268" s="339">
        <f t="shared" si="298"/>
        <v>-19788.182628317354</v>
      </c>
      <c r="BH268" s="339">
        <f t="shared" si="298"/>
        <v>-22728.790307751711</v>
      </c>
      <c r="BI268" s="339">
        <f t="shared" si="298"/>
        <v>-25984.497159489314</v>
      </c>
      <c r="BJ268" s="339">
        <f t="shared" si="298"/>
        <v>-29064.833643317899</v>
      </c>
      <c r="BK268" s="339">
        <f t="shared" si="298"/>
        <v>-31078.603407898292</v>
      </c>
      <c r="BL268" s="339">
        <f t="shared" si="298"/>
        <v>-31636.292626929389</v>
      </c>
      <c r="BM268" s="339">
        <f t="shared" si="298"/>
        <v>-31366.432626929389</v>
      </c>
      <c r="BN268" s="339">
        <f t="shared" si="298"/>
        <v>-30716.442626929387</v>
      </c>
      <c r="BO268" s="339">
        <f t="shared" si="298"/>
        <v>-29602.012626929387</v>
      </c>
      <c r="BP268" s="339">
        <f t="shared" si="298"/>
        <v>-26581.282626929387</v>
      </c>
      <c r="BQ268" s="339">
        <f t="shared" ref="BQ268:CY268" si="299">BP276</f>
        <v>8940.2765921017126</v>
      </c>
      <c r="BR268" s="339">
        <f t="shared" si="299"/>
        <v>12497.536592101713</v>
      </c>
      <c r="BS268" s="339">
        <f t="shared" si="299"/>
        <v>17465.786592101715</v>
      </c>
      <c r="BT268" s="339">
        <f t="shared" si="299"/>
        <v>23117.066592101713</v>
      </c>
      <c r="BU268" s="339">
        <f t="shared" si="299"/>
        <v>29946.166592101712</v>
      </c>
      <c r="BV268" s="339">
        <f t="shared" si="299"/>
        <v>36831.116592101709</v>
      </c>
      <c r="BW268" s="339">
        <f t="shared" si="299"/>
        <v>42153.346592101705</v>
      </c>
      <c r="BX268" s="339">
        <f t="shared" si="299"/>
        <v>47854.316592101706</v>
      </c>
      <c r="BY268" s="339">
        <f t="shared" si="299"/>
        <v>54673.886592101706</v>
      </c>
      <c r="BZ268" s="339">
        <f t="shared" si="299"/>
        <v>63144.036592101707</v>
      </c>
      <c r="CA268" s="339">
        <f t="shared" si="299"/>
        <v>72789.506592101709</v>
      </c>
      <c r="CB268" s="339">
        <f t="shared" si="299"/>
        <v>84172.886592101713</v>
      </c>
      <c r="CC268" s="339">
        <f t="shared" si="299"/>
        <v>49048.280000000006</v>
      </c>
      <c r="CD268" s="339">
        <f t="shared" si="299"/>
        <v>61263.040000000008</v>
      </c>
      <c r="CE268" s="339">
        <f t="shared" si="299"/>
        <v>72666.140000000014</v>
      </c>
      <c r="CF268" s="339">
        <f t="shared" si="299"/>
        <v>83805.970000000016</v>
      </c>
      <c r="CG268" s="339">
        <f t="shared" si="299"/>
        <v>95098.950000000012</v>
      </c>
      <c r="CH268" s="339">
        <f t="shared" si="299"/>
        <v>103913.87000000001</v>
      </c>
      <c r="CI268" s="339">
        <f t="shared" si="299"/>
        <v>110448.62000000001</v>
      </c>
      <c r="CJ268" s="339">
        <f t="shared" si="299"/>
        <v>116803.34000000001</v>
      </c>
      <c r="CK268" s="339">
        <f t="shared" si="299"/>
        <v>122757.02000000002</v>
      </c>
      <c r="CL268" s="339">
        <f t="shared" si="299"/>
        <v>129119.82000000002</v>
      </c>
      <c r="CM268" s="339">
        <f t="shared" si="299"/>
        <v>135120.64000000001</v>
      </c>
      <c r="CN268" s="339">
        <f t="shared" si="299"/>
        <v>142550.26</v>
      </c>
      <c r="CO268" s="339">
        <f t="shared" si="299"/>
        <v>34290.179999999993</v>
      </c>
      <c r="CP268" s="339">
        <f t="shared" si="299"/>
        <v>43662.679999999993</v>
      </c>
      <c r="CQ268" s="339">
        <f t="shared" si="299"/>
        <v>51298.709999999992</v>
      </c>
      <c r="CR268" s="339">
        <f t="shared" si="299"/>
        <v>59443.409999999989</v>
      </c>
      <c r="CS268" s="339">
        <f t="shared" si="299"/>
        <v>67964.579999999987</v>
      </c>
      <c r="CT268" s="339">
        <f t="shared" si="299"/>
        <v>75870.859999999986</v>
      </c>
      <c r="CU268" s="339">
        <f t="shared" si="299"/>
        <v>83431.01999999999</v>
      </c>
      <c r="CV268" s="339">
        <f t="shared" si="299"/>
        <v>92102.68</v>
      </c>
      <c r="CW268" s="339">
        <f t="shared" si="299"/>
        <v>102682.79</v>
      </c>
      <c r="CX268" s="339">
        <f t="shared" si="299"/>
        <v>114555.42</v>
      </c>
      <c r="CY268" s="339">
        <f t="shared" si="299"/>
        <v>114555.42</v>
      </c>
    </row>
    <row r="269" spans="1:104" x14ac:dyDescent="0.2">
      <c r="A269" s="96"/>
      <c r="B269" s="91" t="s">
        <v>228</v>
      </c>
      <c r="C269" s="91"/>
      <c r="D269" s="341">
        <v>0</v>
      </c>
      <c r="E269" s="341">
        <v>0</v>
      </c>
      <c r="F269" s="341">
        <v>0</v>
      </c>
      <c r="G269" s="341">
        <v>0</v>
      </c>
      <c r="H269" s="341">
        <v>0</v>
      </c>
      <c r="I269" s="341">
        <v>0</v>
      </c>
      <c r="J269" s="341">
        <v>0</v>
      </c>
      <c r="K269" s="341">
        <v>0</v>
      </c>
      <c r="L269" s="341">
        <v>0</v>
      </c>
      <c r="M269" s="341">
        <v>0</v>
      </c>
      <c r="N269" s="341">
        <v>0</v>
      </c>
      <c r="O269" s="341">
        <v>0</v>
      </c>
      <c r="P269" s="341">
        <v>0</v>
      </c>
      <c r="Q269" s="341">
        <v>0</v>
      </c>
      <c r="R269" s="341">
        <v>0</v>
      </c>
      <c r="S269" s="341">
        <v>0</v>
      </c>
      <c r="T269" s="341">
        <v>3344.3692119253869</v>
      </c>
      <c r="U269" s="341">
        <v>0</v>
      </c>
      <c r="V269" s="341">
        <v>0</v>
      </c>
      <c r="W269" s="341">
        <v>0</v>
      </c>
      <c r="X269" s="341">
        <v>0</v>
      </c>
      <c r="Y269" s="341">
        <v>0</v>
      </c>
      <c r="Z269" s="341">
        <v>0</v>
      </c>
      <c r="AA269" s="341">
        <v>0</v>
      </c>
      <c r="AB269" s="341">
        <v>0</v>
      </c>
      <c r="AC269" s="341">
        <v>0</v>
      </c>
      <c r="AD269" s="341">
        <v>0</v>
      </c>
      <c r="AE269" s="341">
        <v>0</v>
      </c>
      <c r="AF269" s="341">
        <v>-13148.550793872899</v>
      </c>
      <c r="AG269" s="341">
        <v>0</v>
      </c>
      <c r="AH269" s="341">
        <v>0</v>
      </c>
      <c r="AI269" s="341">
        <v>0</v>
      </c>
      <c r="AJ269" s="341">
        <v>0</v>
      </c>
      <c r="AK269" s="341">
        <v>0</v>
      </c>
      <c r="AL269" s="341">
        <v>0</v>
      </c>
      <c r="AM269" s="341">
        <v>0</v>
      </c>
      <c r="AN269" s="341">
        <v>0</v>
      </c>
      <c r="AO269" s="341">
        <v>0</v>
      </c>
      <c r="AP269" s="341">
        <v>0</v>
      </c>
      <c r="AQ269" s="341">
        <v>0</v>
      </c>
      <c r="AR269" s="341">
        <v>-32624.608950314701</v>
      </c>
      <c r="AS269" s="341">
        <v>0</v>
      </c>
      <c r="AT269" s="341">
        <v>0</v>
      </c>
      <c r="AU269" s="341">
        <v>0</v>
      </c>
      <c r="AV269" s="341">
        <v>0</v>
      </c>
      <c r="AW269" s="341">
        <v>0</v>
      </c>
      <c r="AX269" s="341">
        <v>0</v>
      </c>
      <c r="AY269" s="341">
        <v>0</v>
      </c>
      <c r="AZ269" s="341">
        <v>0</v>
      </c>
      <c r="BA269" s="341">
        <v>0</v>
      </c>
      <c r="BB269" s="341">
        <v>0</v>
      </c>
      <c r="BC269" s="341">
        <v>0</v>
      </c>
      <c r="BD269" s="341">
        <v>-33268.080000000002</v>
      </c>
      <c r="BE269" s="341">
        <v>0</v>
      </c>
      <c r="BF269" s="341">
        <v>0</v>
      </c>
      <c r="BG269" s="341">
        <v>0</v>
      </c>
      <c r="BH269" s="341">
        <v>0</v>
      </c>
      <c r="BI269" s="341">
        <v>0</v>
      </c>
      <c r="BJ269" s="341">
        <v>0</v>
      </c>
      <c r="BK269" s="341">
        <v>0</v>
      </c>
      <c r="BL269" s="341">
        <v>0</v>
      </c>
      <c r="BM269" s="341">
        <v>0</v>
      </c>
      <c r="BN269" s="341">
        <v>0</v>
      </c>
      <c r="BO269" s="341">
        <v>0</v>
      </c>
      <c r="BP269" s="341">
        <v>31636.339219031099</v>
      </c>
      <c r="BQ269" s="341">
        <v>0</v>
      </c>
      <c r="BR269" s="341">
        <v>0</v>
      </c>
      <c r="BS269" s="341">
        <v>0</v>
      </c>
      <c r="BT269" s="341">
        <v>0</v>
      </c>
      <c r="BU269" s="341">
        <v>0</v>
      </c>
      <c r="BV269" s="341">
        <v>0</v>
      </c>
      <c r="BW269" s="341">
        <v>0</v>
      </c>
      <c r="BX269" s="341">
        <v>0</v>
      </c>
      <c r="BY269" s="341">
        <v>0</v>
      </c>
      <c r="BZ269" s="341">
        <v>0</v>
      </c>
      <c r="CA269" s="341">
        <v>0</v>
      </c>
      <c r="CB269" s="341">
        <v>-47854.316592101706</v>
      </c>
      <c r="CC269" s="341">
        <v>0</v>
      </c>
      <c r="CD269" s="341">
        <v>0</v>
      </c>
      <c r="CE269" s="341">
        <v>0</v>
      </c>
      <c r="CF269" s="341">
        <v>0</v>
      </c>
      <c r="CG269" s="341">
        <v>0</v>
      </c>
      <c r="CH269" s="341">
        <v>0</v>
      </c>
      <c r="CI269" s="341">
        <v>0</v>
      </c>
      <c r="CJ269" s="341">
        <v>0</v>
      </c>
      <c r="CK269" s="341">
        <v>0</v>
      </c>
      <c r="CL269" s="341">
        <v>0</v>
      </c>
      <c r="CM269" s="341">
        <v>0</v>
      </c>
      <c r="CN269" s="341">
        <v>-116803.34000000001</v>
      </c>
      <c r="CO269" s="341">
        <v>0</v>
      </c>
      <c r="CP269" s="341">
        <v>0</v>
      </c>
      <c r="CQ269" s="341">
        <v>0</v>
      </c>
      <c r="CR269" s="341">
        <v>0</v>
      </c>
      <c r="CS269" s="341">
        <v>0</v>
      </c>
      <c r="CT269" s="341">
        <v>0</v>
      </c>
      <c r="CU269" s="341">
        <v>0</v>
      </c>
      <c r="CV269" s="341">
        <v>0</v>
      </c>
      <c r="CW269" s="341">
        <v>0</v>
      </c>
      <c r="CX269" s="341"/>
      <c r="CY269" s="341"/>
    </row>
    <row r="270" spans="1:104" x14ac:dyDescent="0.2">
      <c r="A270" s="96"/>
      <c r="B270" s="91" t="s">
        <v>320</v>
      </c>
      <c r="C270" s="91"/>
      <c r="D270" s="341">
        <v>0</v>
      </c>
      <c r="E270" s="341">
        <v>0</v>
      </c>
      <c r="F270" s="341">
        <v>0</v>
      </c>
      <c r="G270" s="341">
        <v>0</v>
      </c>
      <c r="H270" s="341">
        <v>0</v>
      </c>
      <c r="I270" s="341">
        <v>0</v>
      </c>
      <c r="J270" s="341">
        <v>0</v>
      </c>
      <c r="K270" s="341">
        <v>0</v>
      </c>
      <c r="L270" s="341">
        <v>0</v>
      </c>
      <c r="M270" s="341">
        <v>0</v>
      </c>
      <c r="N270" s="341">
        <v>0</v>
      </c>
      <c r="O270" s="341">
        <v>0</v>
      </c>
      <c r="P270" s="341">
        <v>0</v>
      </c>
      <c r="Q270" s="341">
        <v>0</v>
      </c>
      <c r="R270" s="341">
        <v>0</v>
      </c>
      <c r="S270" s="341">
        <v>0</v>
      </c>
      <c r="T270" s="341">
        <v>0</v>
      </c>
      <c r="U270" s="341">
        <v>0</v>
      </c>
      <c r="V270" s="341">
        <v>0</v>
      </c>
      <c r="W270" s="341">
        <v>0</v>
      </c>
      <c r="X270" s="341">
        <v>0</v>
      </c>
      <c r="Y270" s="341">
        <v>0</v>
      </c>
      <c r="Z270" s="341">
        <v>0</v>
      </c>
      <c r="AA270" s="341">
        <v>0</v>
      </c>
      <c r="AB270" s="341">
        <v>0</v>
      </c>
      <c r="AC270" s="341">
        <v>0</v>
      </c>
      <c r="AD270" s="341">
        <v>-1851.0280775316196</v>
      </c>
      <c r="AE270" s="341">
        <v>-13.490501865920123</v>
      </c>
      <c r="AF270" s="341">
        <v>-8.0594944163717628</v>
      </c>
      <c r="AG270" s="341">
        <v>-1.2958709569661551</v>
      </c>
      <c r="AH270" s="341">
        <v>-0.36543944360482783</v>
      </c>
      <c r="AI270" s="341">
        <v>0</v>
      </c>
      <c r="AJ270" s="341">
        <v>0</v>
      </c>
      <c r="AK270" s="341">
        <v>0</v>
      </c>
      <c r="AL270" s="341">
        <v>0</v>
      </c>
      <c r="AM270" s="341">
        <v>0</v>
      </c>
      <c r="AN270" s="341">
        <v>0</v>
      </c>
      <c r="AO270" s="341">
        <v>0</v>
      </c>
      <c r="AP270" s="341">
        <v>0</v>
      </c>
      <c r="AQ270" s="341">
        <v>0</v>
      </c>
      <c r="AR270" s="341">
        <v>0</v>
      </c>
      <c r="AS270" s="341">
        <v>0</v>
      </c>
      <c r="AT270" s="341">
        <v>0</v>
      </c>
      <c r="AU270" s="341">
        <v>0</v>
      </c>
      <c r="AV270" s="341">
        <v>0</v>
      </c>
      <c r="AW270" s="341">
        <v>0</v>
      </c>
      <c r="AX270" s="341">
        <v>0</v>
      </c>
      <c r="AY270" s="341">
        <v>0</v>
      </c>
      <c r="AZ270" s="341">
        <v>0</v>
      </c>
      <c r="BA270" s="341">
        <v>0</v>
      </c>
      <c r="BB270" s="341">
        <v>0</v>
      </c>
      <c r="BC270" s="341">
        <v>0</v>
      </c>
      <c r="BD270" s="341">
        <v>0</v>
      </c>
      <c r="BE270" s="341">
        <v>0</v>
      </c>
      <c r="BF270" s="341">
        <v>0</v>
      </c>
      <c r="BG270" s="341">
        <v>0</v>
      </c>
      <c r="BH270" s="341">
        <v>0</v>
      </c>
      <c r="BI270" s="341">
        <v>0</v>
      </c>
      <c r="BJ270" s="341">
        <v>0</v>
      </c>
      <c r="BK270" s="341">
        <v>0</v>
      </c>
      <c r="BL270" s="341">
        <v>0</v>
      </c>
      <c r="BM270" s="341">
        <v>0</v>
      </c>
      <c r="BN270" s="341">
        <v>0</v>
      </c>
      <c r="BO270" s="341">
        <v>0</v>
      </c>
      <c r="BP270" s="341">
        <v>0</v>
      </c>
      <c r="BQ270" s="341">
        <v>0</v>
      </c>
      <c r="BR270" s="341">
        <v>0</v>
      </c>
      <c r="BS270" s="341">
        <v>0</v>
      </c>
      <c r="BT270" s="341">
        <v>0</v>
      </c>
      <c r="BU270" s="341">
        <v>0</v>
      </c>
      <c r="BV270" s="341">
        <v>0</v>
      </c>
      <c r="BW270" s="341">
        <v>0</v>
      </c>
      <c r="BX270" s="341">
        <v>0</v>
      </c>
      <c r="BY270" s="341">
        <v>0</v>
      </c>
      <c r="BZ270" s="341">
        <v>0</v>
      </c>
      <c r="CA270" s="341">
        <v>0</v>
      </c>
      <c r="CB270" s="341">
        <v>0</v>
      </c>
      <c r="CC270" s="341">
        <v>0</v>
      </c>
      <c r="CD270" s="341">
        <v>0</v>
      </c>
      <c r="CE270" s="341">
        <v>0</v>
      </c>
      <c r="CF270" s="341">
        <v>0</v>
      </c>
      <c r="CG270" s="341">
        <v>0</v>
      </c>
      <c r="CH270" s="341">
        <v>0</v>
      </c>
      <c r="CI270" s="341">
        <v>0</v>
      </c>
      <c r="CJ270" s="341">
        <v>0</v>
      </c>
      <c r="CK270" s="341">
        <v>0</v>
      </c>
      <c r="CL270" s="341">
        <v>0</v>
      </c>
      <c r="CM270" s="341">
        <v>0</v>
      </c>
      <c r="CN270" s="341">
        <v>0</v>
      </c>
      <c r="CO270" s="341">
        <v>0</v>
      </c>
      <c r="CP270" s="341">
        <v>0</v>
      </c>
      <c r="CQ270" s="341">
        <v>0</v>
      </c>
      <c r="CR270" s="341">
        <v>0</v>
      </c>
      <c r="CS270" s="341">
        <v>0</v>
      </c>
      <c r="CT270" s="341">
        <v>0</v>
      </c>
      <c r="CU270" s="341">
        <v>0</v>
      </c>
      <c r="CV270" s="341">
        <v>0</v>
      </c>
      <c r="CW270" s="341">
        <v>0</v>
      </c>
      <c r="CX270" s="341"/>
      <c r="CY270" s="341"/>
    </row>
    <row r="271" spans="1:104" x14ac:dyDescent="0.2">
      <c r="A271" s="96"/>
      <c r="B271" s="91" t="s">
        <v>323</v>
      </c>
      <c r="C271" s="91"/>
      <c r="D271" s="341">
        <v>0</v>
      </c>
      <c r="E271" s="341">
        <v>0</v>
      </c>
      <c r="F271" s="341">
        <v>0</v>
      </c>
      <c r="G271" s="341">
        <v>0</v>
      </c>
      <c r="H271" s="341">
        <v>0</v>
      </c>
      <c r="I271" s="341">
        <v>0</v>
      </c>
      <c r="J271" s="341">
        <v>0</v>
      </c>
      <c r="K271" s="341">
        <v>0</v>
      </c>
      <c r="L271" s="341">
        <v>0</v>
      </c>
      <c r="M271" s="341">
        <v>0</v>
      </c>
      <c r="N271" s="341">
        <v>0</v>
      </c>
      <c r="O271" s="341">
        <v>0</v>
      </c>
      <c r="P271" s="341">
        <v>-3344.3692119253869</v>
      </c>
      <c r="Q271" s="341">
        <v>0</v>
      </c>
      <c r="R271" s="341">
        <v>0</v>
      </c>
      <c r="S271" s="341">
        <v>0</v>
      </c>
      <c r="T271" s="341">
        <v>0</v>
      </c>
      <c r="U271" s="341">
        <v>0</v>
      </c>
      <c r="V271" s="341">
        <v>0</v>
      </c>
      <c r="W271" s="341">
        <v>0</v>
      </c>
      <c r="X271" s="341">
        <v>0</v>
      </c>
      <c r="Y271" s="341">
        <v>0</v>
      </c>
      <c r="Z271" s="341">
        <v>0</v>
      </c>
      <c r="AA271" s="341">
        <v>0</v>
      </c>
      <c r="AB271" s="341">
        <v>0</v>
      </c>
      <c r="AC271" s="341">
        <v>0</v>
      </c>
      <c r="AD271" s="341">
        <v>0</v>
      </c>
      <c r="AE271" s="341">
        <v>0</v>
      </c>
      <c r="AF271" s="341">
        <v>0</v>
      </c>
      <c r="AG271" s="341">
        <v>0</v>
      </c>
      <c r="AH271" s="341">
        <v>0</v>
      </c>
      <c r="AI271" s="341">
        <v>0</v>
      </c>
      <c r="AJ271" s="341">
        <v>0</v>
      </c>
      <c r="AK271" s="341">
        <v>0</v>
      </c>
      <c r="AL271" s="341">
        <v>0</v>
      </c>
      <c r="AM271" s="341">
        <v>0</v>
      </c>
      <c r="AN271" s="341">
        <v>0</v>
      </c>
      <c r="AO271" s="341">
        <v>0</v>
      </c>
      <c r="AP271" s="341">
        <v>0</v>
      </c>
      <c r="AQ271" s="341">
        <v>0</v>
      </c>
      <c r="AR271" s="341">
        <v>0</v>
      </c>
      <c r="AS271" s="341">
        <v>0</v>
      </c>
      <c r="AT271" s="341">
        <v>0</v>
      </c>
      <c r="AU271" s="341">
        <v>0</v>
      </c>
      <c r="AV271" s="341">
        <v>0</v>
      </c>
      <c r="AW271" s="341">
        <v>0</v>
      </c>
      <c r="AX271" s="341">
        <v>0</v>
      </c>
      <c r="AY271" s="341">
        <v>0</v>
      </c>
      <c r="AZ271" s="341">
        <v>0</v>
      </c>
      <c r="BA271" s="341">
        <v>0</v>
      </c>
      <c r="BB271" s="341">
        <v>0</v>
      </c>
      <c r="BC271" s="341">
        <v>0</v>
      </c>
      <c r="BD271" s="341">
        <v>0</v>
      </c>
      <c r="BE271" s="341">
        <v>0</v>
      </c>
      <c r="BF271" s="341">
        <v>0</v>
      </c>
      <c r="BG271" s="341">
        <v>0</v>
      </c>
      <c r="BH271" s="341">
        <v>0</v>
      </c>
      <c r="BI271" s="341">
        <v>0</v>
      </c>
      <c r="BJ271" s="341">
        <v>0</v>
      </c>
      <c r="BK271" s="341">
        <v>0</v>
      </c>
      <c r="BL271" s="341">
        <v>0</v>
      </c>
      <c r="BM271" s="341">
        <v>0</v>
      </c>
      <c r="BN271" s="341">
        <v>0</v>
      </c>
      <c r="BO271" s="341">
        <v>0</v>
      </c>
      <c r="BP271" s="341">
        <v>0</v>
      </c>
      <c r="BQ271" s="341">
        <v>0</v>
      </c>
      <c r="BR271" s="341">
        <v>0</v>
      </c>
      <c r="BS271" s="341">
        <v>0</v>
      </c>
      <c r="BT271" s="341">
        <v>0</v>
      </c>
      <c r="BU271" s="341">
        <v>0</v>
      </c>
      <c r="BV271" s="341">
        <v>0</v>
      </c>
      <c r="BW271" s="341">
        <v>0</v>
      </c>
      <c r="BX271" s="341">
        <v>0</v>
      </c>
      <c r="BY271" s="341">
        <v>0</v>
      </c>
      <c r="BZ271" s="341">
        <v>0</v>
      </c>
      <c r="CA271" s="341">
        <v>0</v>
      </c>
      <c r="CB271" s="341">
        <v>0</v>
      </c>
      <c r="CC271" s="341">
        <v>0</v>
      </c>
      <c r="CD271" s="341">
        <v>0</v>
      </c>
      <c r="CE271" s="341">
        <v>0</v>
      </c>
      <c r="CF271" s="341">
        <v>0</v>
      </c>
      <c r="CG271" s="341">
        <v>0</v>
      </c>
      <c r="CH271" s="341">
        <v>0</v>
      </c>
      <c r="CI271" s="341">
        <v>0</v>
      </c>
      <c r="CJ271" s="341">
        <v>0</v>
      </c>
      <c r="CK271" s="341">
        <v>0</v>
      </c>
      <c r="CL271" s="341">
        <v>0</v>
      </c>
      <c r="CM271" s="341">
        <v>0</v>
      </c>
      <c r="CN271" s="341">
        <v>0</v>
      </c>
      <c r="CO271" s="341">
        <v>0</v>
      </c>
      <c r="CP271" s="341">
        <v>0</v>
      </c>
      <c r="CQ271" s="341">
        <v>0</v>
      </c>
      <c r="CR271" s="341">
        <v>0</v>
      </c>
      <c r="CS271" s="341">
        <v>0</v>
      </c>
      <c r="CT271" s="341">
        <v>0</v>
      </c>
      <c r="CU271" s="341">
        <v>0</v>
      </c>
      <c r="CV271" s="341">
        <v>0</v>
      </c>
      <c r="CW271" s="341">
        <v>0</v>
      </c>
      <c r="CX271" s="341"/>
      <c r="CY271" s="341"/>
    </row>
    <row r="272" spans="1:104" x14ac:dyDescent="0.2">
      <c r="A272" s="96"/>
      <c r="B272" s="91" t="s">
        <v>324</v>
      </c>
      <c r="C272" s="91"/>
      <c r="D272" s="341">
        <v>0</v>
      </c>
      <c r="E272" s="341">
        <v>0</v>
      </c>
      <c r="F272" s="341">
        <v>0</v>
      </c>
      <c r="G272" s="341">
        <v>0</v>
      </c>
      <c r="H272" s="341">
        <v>0</v>
      </c>
      <c r="I272" s="341">
        <v>0</v>
      </c>
      <c r="J272" s="341">
        <v>0</v>
      </c>
      <c r="K272" s="341">
        <v>0</v>
      </c>
      <c r="L272" s="341">
        <v>0</v>
      </c>
      <c r="M272" s="341">
        <v>0</v>
      </c>
      <c r="N272" s="341">
        <v>0</v>
      </c>
      <c r="O272" s="341">
        <v>0</v>
      </c>
      <c r="P272" s="341">
        <v>0</v>
      </c>
      <c r="Q272" s="341">
        <v>0</v>
      </c>
      <c r="R272" s="341">
        <v>0</v>
      </c>
      <c r="S272" s="341">
        <v>0</v>
      </c>
      <c r="T272" s="341">
        <v>0</v>
      </c>
      <c r="U272" s="341">
        <v>0</v>
      </c>
      <c r="V272" s="341">
        <v>0</v>
      </c>
      <c r="W272" s="341">
        <v>0</v>
      </c>
      <c r="X272" s="341">
        <v>0</v>
      </c>
      <c r="Y272" s="341">
        <v>0</v>
      </c>
      <c r="Z272" s="341">
        <v>0</v>
      </c>
      <c r="AA272" s="341">
        <v>0</v>
      </c>
      <c r="AB272" s="341">
        <v>0</v>
      </c>
      <c r="AC272" s="341">
        <v>0</v>
      </c>
      <c r="AD272" s="341">
        <v>0</v>
      </c>
      <c r="AE272" s="341">
        <v>0</v>
      </c>
      <c r="AF272" s="341">
        <v>0</v>
      </c>
      <c r="AG272" s="341">
        <v>0</v>
      </c>
      <c r="AH272" s="341">
        <v>0</v>
      </c>
      <c r="AI272" s="341">
        <v>0</v>
      </c>
      <c r="AJ272" s="341">
        <v>0</v>
      </c>
      <c r="AK272" s="341">
        <v>0</v>
      </c>
      <c r="AL272" s="341">
        <v>0</v>
      </c>
      <c r="AM272" s="341">
        <v>0</v>
      </c>
      <c r="AN272" s="341">
        <v>0</v>
      </c>
      <c r="AO272" s="341">
        <v>0</v>
      </c>
      <c r="AP272" s="341">
        <v>0</v>
      </c>
      <c r="AQ272" s="341">
        <v>0</v>
      </c>
      <c r="AR272" s="341">
        <v>0</v>
      </c>
      <c r="AS272" s="341">
        <v>0</v>
      </c>
      <c r="AT272" s="341">
        <v>0</v>
      </c>
      <c r="AU272" s="341">
        <v>0</v>
      </c>
      <c r="AV272" s="341">
        <v>0</v>
      </c>
      <c r="AW272" s="341">
        <v>0</v>
      </c>
      <c r="AX272" s="341">
        <v>0</v>
      </c>
      <c r="AY272" s="341">
        <v>0</v>
      </c>
      <c r="AZ272" s="341"/>
      <c r="BA272" s="341"/>
      <c r="BB272" s="341"/>
      <c r="BC272" s="341"/>
      <c r="BD272" s="341">
        <v>-14160.72</v>
      </c>
      <c r="BE272" s="341"/>
      <c r="BF272" s="341"/>
      <c r="BG272" s="341"/>
      <c r="BH272" s="341">
        <v>0</v>
      </c>
      <c r="BI272" s="341">
        <v>0</v>
      </c>
      <c r="BJ272" s="341">
        <v>0</v>
      </c>
      <c r="BK272" s="341">
        <v>0</v>
      </c>
      <c r="BL272" s="341">
        <v>0</v>
      </c>
      <c r="BM272" s="341">
        <v>0</v>
      </c>
      <c r="BN272" s="341">
        <v>0</v>
      </c>
      <c r="BO272" s="341">
        <v>0</v>
      </c>
      <c r="BP272" s="341">
        <v>0</v>
      </c>
      <c r="BQ272" s="341">
        <v>0</v>
      </c>
      <c r="BR272" s="341">
        <v>0</v>
      </c>
      <c r="BS272" s="341">
        <v>0</v>
      </c>
      <c r="BT272" s="341">
        <v>0</v>
      </c>
      <c r="BU272" s="341">
        <v>0</v>
      </c>
      <c r="BV272" s="341">
        <v>0</v>
      </c>
      <c r="BW272" s="341">
        <v>0</v>
      </c>
      <c r="BX272" s="341">
        <v>0</v>
      </c>
      <c r="BY272" s="341">
        <v>0</v>
      </c>
      <c r="BZ272" s="341">
        <v>0</v>
      </c>
      <c r="CA272" s="341">
        <v>0</v>
      </c>
      <c r="CB272" s="341">
        <v>0</v>
      </c>
      <c r="CC272" s="341">
        <v>0</v>
      </c>
      <c r="CD272" s="341">
        <v>0</v>
      </c>
      <c r="CE272" s="341">
        <v>0</v>
      </c>
      <c r="CF272" s="341">
        <v>0</v>
      </c>
      <c r="CG272" s="341">
        <v>0</v>
      </c>
      <c r="CH272" s="341">
        <v>0</v>
      </c>
      <c r="CI272" s="341">
        <v>0</v>
      </c>
      <c r="CJ272" s="341">
        <v>0</v>
      </c>
      <c r="CK272" s="341">
        <v>0</v>
      </c>
      <c r="CL272" s="341">
        <v>0</v>
      </c>
      <c r="CM272" s="341">
        <v>0</v>
      </c>
      <c r="CN272" s="341">
        <v>0</v>
      </c>
      <c r="CO272" s="341">
        <v>0</v>
      </c>
      <c r="CP272" s="341">
        <v>0</v>
      </c>
      <c r="CQ272" s="341">
        <v>0</v>
      </c>
      <c r="CR272" s="341">
        <v>0</v>
      </c>
      <c r="CS272" s="341">
        <v>0</v>
      </c>
      <c r="CT272" s="341">
        <v>0</v>
      </c>
      <c r="CU272" s="341">
        <v>0</v>
      </c>
      <c r="CV272" s="341">
        <v>0</v>
      </c>
      <c r="CW272" s="341">
        <v>0</v>
      </c>
      <c r="CX272" s="341"/>
      <c r="CY272" s="341"/>
    </row>
    <row r="273" spans="1:104" s="91" customFormat="1" x14ac:dyDescent="0.2">
      <c r="A273" s="96"/>
      <c r="B273" s="91" t="s">
        <v>347</v>
      </c>
      <c r="C273" s="97"/>
      <c r="D273" s="341">
        <v>0</v>
      </c>
      <c r="E273" s="341">
        <v>0</v>
      </c>
      <c r="F273" s="341">
        <v>0</v>
      </c>
      <c r="G273" s="341">
        <v>0</v>
      </c>
      <c r="H273" s="341">
        <v>0</v>
      </c>
      <c r="I273" s="341">
        <v>0</v>
      </c>
      <c r="J273" s="341">
        <v>0</v>
      </c>
      <c r="K273" s="341">
        <v>0</v>
      </c>
      <c r="L273" s="341">
        <v>0</v>
      </c>
      <c r="M273" s="341">
        <v>0</v>
      </c>
      <c r="N273" s="341">
        <v>0</v>
      </c>
      <c r="O273" s="341">
        <v>0</v>
      </c>
      <c r="P273" s="341">
        <v>0</v>
      </c>
      <c r="Q273" s="341">
        <v>0</v>
      </c>
      <c r="R273" s="341">
        <v>0</v>
      </c>
      <c r="S273" s="341">
        <v>0</v>
      </c>
      <c r="T273" s="341">
        <v>0</v>
      </c>
      <c r="U273" s="341">
        <v>0</v>
      </c>
      <c r="V273" s="341">
        <v>0</v>
      </c>
      <c r="W273" s="341">
        <v>0</v>
      </c>
      <c r="X273" s="341">
        <v>0</v>
      </c>
      <c r="Y273" s="341">
        <v>0</v>
      </c>
      <c r="Z273" s="341">
        <v>0</v>
      </c>
      <c r="AA273" s="341">
        <v>0</v>
      </c>
      <c r="AB273" s="341">
        <v>0</v>
      </c>
      <c r="AC273" s="341">
        <v>0</v>
      </c>
      <c r="AD273" s="341">
        <v>0</v>
      </c>
      <c r="AE273" s="341">
        <v>0</v>
      </c>
      <c r="AF273" s="341">
        <v>0</v>
      </c>
      <c r="AG273" s="341">
        <v>0</v>
      </c>
      <c r="AH273" s="341">
        <v>0</v>
      </c>
      <c r="AI273" s="341">
        <v>0</v>
      </c>
      <c r="AJ273" s="341">
        <v>0</v>
      </c>
      <c r="AK273" s="341">
        <v>0</v>
      </c>
      <c r="AL273" s="341">
        <v>0</v>
      </c>
      <c r="AM273" s="341">
        <v>0</v>
      </c>
      <c r="AN273" s="341">
        <v>0</v>
      </c>
      <c r="AO273" s="341">
        <v>0</v>
      </c>
      <c r="AP273" s="341">
        <v>0</v>
      </c>
      <c r="AQ273" s="341">
        <v>0</v>
      </c>
      <c r="AR273" s="341">
        <v>0</v>
      </c>
      <c r="AS273" s="341">
        <v>0</v>
      </c>
      <c r="AT273" s="341">
        <v>0</v>
      </c>
      <c r="AU273" s="341">
        <v>0</v>
      </c>
      <c r="AV273" s="341">
        <v>0</v>
      </c>
      <c r="AW273" s="341">
        <v>0</v>
      </c>
      <c r="AX273" s="341">
        <v>0</v>
      </c>
      <c r="AY273" s="341">
        <v>0</v>
      </c>
      <c r="AZ273" s="341">
        <v>0</v>
      </c>
      <c r="BA273" s="341">
        <v>0</v>
      </c>
      <c r="BB273" s="341">
        <v>0</v>
      </c>
      <c r="BC273" s="341">
        <v>0</v>
      </c>
      <c r="BD273" s="341">
        <v>0</v>
      </c>
      <c r="BE273" s="341">
        <v>0</v>
      </c>
      <c r="BF273" s="341">
        <v>0</v>
      </c>
      <c r="BG273" s="341">
        <v>0</v>
      </c>
      <c r="BH273" s="341">
        <v>0</v>
      </c>
      <c r="BI273" s="341">
        <v>0</v>
      </c>
      <c r="BJ273" s="341">
        <v>0</v>
      </c>
      <c r="BK273" s="341">
        <v>0</v>
      </c>
      <c r="BL273" s="341">
        <v>0</v>
      </c>
      <c r="BM273" s="341">
        <v>0</v>
      </c>
      <c r="BN273" s="341">
        <v>0</v>
      </c>
      <c r="BO273" s="341">
        <v>0</v>
      </c>
      <c r="BP273" s="341">
        <v>0</v>
      </c>
      <c r="BQ273" s="341">
        <v>0</v>
      </c>
      <c r="BR273" s="341">
        <v>0</v>
      </c>
      <c r="BS273" s="341">
        <v>0</v>
      </c>
      <c r="BT273" s="341">
        <v>0</v>
      </c>
      <c r="BU273" s="341">
        <v>0</v>
      </c>
      <c r="BV273" s="341">
        <v>0</v>
      </c>
      <c r="BW273" s="341">
        <v>0</v>
      </c>
      <c r="BX273" s="341">
        <v>0</v>
      </c>
      <c r="BY273" s="341">
        <v>0</v>
      </c>
      <c r="BZ273" s="341">
        <v>0</v>
      </c>
      <c r="CA273" s="341">
        <v>0</v>
      </c>
      <c r="CB273" s="341">
        <v>0</v>
      </c>
      <c r="CC273" s="341">
        <v>0</v>
      </c>
      <c r="CD273" s="341">
        <v>0</v>
      </c>
      <c r="CE273" s="341">
        <v>0</v>
      </c>
      <c r="CF273" s="341">
        <v>0</v>
      </c>
      <c r="CG273" s="341">
        <v>0</v>
      </c>
      <c r="CH273" s="341">
        <v>0</v>
      </c>
      <c r="CI273" s="341">
        <v>0</v>
      </c>
      <c r="CJ273" s="341">
        <v>0</v>
      </c>
      <c r="CK273" s="341">
        <v>0</v>
      </c>
      <c r="CL273" s="341">
        <v>0</v>
      </c>
      <c r="CM273" s="341">
        <v>565.13</v>
      </c>
      <c r="CN273" s="341">
        <v>0</v>
      </c>
      <c r="CO273" s="341">
        <v>0</v>
      </c>
      <c r="CP273" s="341">
        <v>0</v>
      </c>
      <c r="CQ273" s="341">
        <v>0</v>
      </c>
      <c r="CR273" s="341">
        <v>0</v>
      </c>
      <c r="CS273" s="341">
        <v>-0.01</v>
      </c>
      <c r="CT273" s="341"/>
      <c r="CU273" s="341">
        <v>0.01</v>
      </c>
      <c r="CV273" s="341">
        <v>0</v>
      </c>
      <c r="CW273" s="341">
        <v>0</v>
      </c>
      <c r="CX273" s="341"/>
      <c r="CY273" s="341"/>
    </row>
    <row r="274" spans="1:104" x14ac:dyDescent="0.2">
      <c r="A274" s="91"/>
      <c r="B274" s="91" t="s">
        <v>248</v>
      </c>
      <c r="C274" s="98"/>
      <c r="D274" s="341">
        <v>0</v>
      </c>
      <c r="E274" s="341">
        <v>0</v>
      </c>
      <c r="F274" s="341">
        <v>0</v>
      </c>
      <c r="G274" s="341">
        <v>0</v>
      </c>
      <c r="H274" s="341">
        <v>0</v>
      </c>
      <c r="I274" s="341">
        <v>0</v>
      </c>
      <c r="J274" s="341">
        <v>0</v>
      </c>
      <c r="K274" s="341">
        <v>0</v>
      </c>
      <c r="L274" s="341">
        <v>0</v>
      </c>
      <c r="M274" s="341">
        <v>0</v>
      </c>
      <c r="N274" s="341">
        <v>0</v>
      </c>
      <c r="O274" s="341">
        <v>0</v>
      </c>
      <c r="P274" s="341">
        <v>366.31346221720605</v>
      </c>
      <c r="Q274" s="341">
        <v>974.22160308297282</v>
      </c>
      <c r="R274" s="341">
        <v>1051.2115737658414</v>
      </c>
      <c r="S274" s="341">
        <v>901.58531008064017</v>
      </c>
      <c r="T274" s="341">
        <v>1196.4023617605035</v>
      </c>
      <c r="U274" s="341">
        <v>1238.0689266627617</v>
      </c>
      <c r="V274" s="341">
        <v>731.4958413124765</v>
      </c>
      <c r="W274" s="341">
        <v>475.98818727930052</v>
      </c>
      <c r="X274" s="341">
        <v>731.63132576065391</v>
      </c>
      <c r="Y274" s="341">
        <v>1351.8857214864508</v>
      </c>
      <c r="Z274" s="341">
        <v>2162.1992312555708</v>
      </c>
      <c r="AA274" s="341">
        <v>2944.2864751264042</v>
      </c>
      <c r="AB274" s="341">
        <v>3020.1928855630335</v>
      </c>
      <c r="AC274" s="341">
        <v>2689.7311313144132</v>
      </c>
      <c r="AD274" s="341">
        <v>3034.1577393298362</v>
      </c>
      <c r="AE274" s="341">
        <v>3384.9976908922695</v>
      </c>
      <c r="AF274" s="341">
        <v>3909.724616985297</v>
      </c>
      <c r="AG274" s="341">
        <v>3927.9766573134216</v>
      </c>
      <c r="AH274" s="341">
        <v>2876.153484358354</v>
      </c>
      <c r="AI274" s="341">
        <v>1951.1520832989779</v>
      </c>
      <c r="AJ274" s="341">
        <v>1623.4964429025001</v>
      </c>
      <c r="AK274" s="341">
        <v>1695.5148212406175</v>
      </c>
      <c r="AL274" s="341">
        <v>2480.6157424492371</v>
      </c>
      <c r="AM274" s="341">
        <v>2928.3958129633884</v>
      </c>
      <c r="AN274" s="341">
        <v>3236.9296545103734</v>
      </c>
      <c r="AO274" s="341">
        <v>3368.1480369941914</v>
      </c>
      <c r="AP274" s="341">
        <v>3529.7451955636811</v>
      </c>
      <c r="AQ274" s="341">
        <v>4136.2302971170748</v>
      </c>
      <c r="AR274" s="341">
        <v>4230.3954749816376</v>
      </c>
      <c r="AS274" s="341">
        <v>3962.1206712325879</v>
      </c>
      <c r="AT274" s="341">
        <v>3146.9531451176867</v>
      </c>
      <c r="AU274" s="341">
        <v>2283.3199555930137</v>
      </c>
      <c r="AV274" s="341">
        <v>1347.4300237724847</v>
      </c>
      <c r="AW274" s="341">
        <v>844.50230018436889</v>
      </c>
      <c r="AX274" s="341">
        <v>1378.7108703121412</v>
      </c>
      <c r="AY274" s="341">
        <v>1803.5976164319716</v>
      </c>
      <c r="AZ274" s="341">
        <v>-72.099999999999994</v>
      </c>
      <c r="BA274" s="341">
        <v>43.25</v>
      </c>
      <c r="BB274" s="341">
        <v>137.75</v>
      </c>
      <c r="BC274" s="341">
        <v>105.09</v>
      </c>
      <c r="BD274" s="341">
        <v>-1012.390166753849</v>
      </c>
      <c r="BE274" s="341">
        <v>-2200.4066447225346</v>
      </c>
      <c r="BF274" s="341">
        <v>-2628.6590586522184</v>
      </c>
      <c r="BG274" s="341">
        <v>-2940.6076794343567</v>
      </c>
      <c r="BH274" s="341">
        <v>-3255.7068517376042</v>
      </c>
      <c r="BI274" s="341">
        <v>-3080.3364838285856</v>
      </c>
      <c r="BJ274" s="341">
        <v>-2013.7697645803937</v>
      </c>
      <c r="BK274" s="341">
        <v>-557.68921903109901</v>
      </c>
      <c r="BL274" s="341">
        <v>269.86</v>
      </c>
      <c r="BM274" s="341">
        <v>649.99</v>
      </c>
      <c r="BN274" s="341">
        <v>1114.43</v>
      </c>
      <c r="BO274" s="341">
        <v>3020.73</v>
      </c>
      <c r="BP274" s="341">
        <v>3885.22</v>
      </c>
      <c r="BQ274" s="341">
        <v>3557.26</v>
      </c>
      <c r="BR274" s="341">
        <v>4968.25</v>
      </c>
      <c r="BS274" s="341">
        <v>5651.28</v>
      </c>
      <c r="BT274" s="341">
        <v>6829.1</v>
      </c>
      <c r="BU274" s="341">
        <v>6884.95</v>
      </c>
      <c r="BV274" s="341">
        <v>5322.23</v>
      </c>
      <c r="BW274" s="341">
        <v>5700.97</v>
      </c>
      <c r="BX274" s="341">
        <v>6819.57</v>
      </c>
      <c r="BY274" s="341">
        <v>8470.15</v>
      </c>
      <c r="BZ274" s="341">
        <v>9645.4699999999993</v>
      </c>
      <c r="CA274" s="341">
        <v>11383.38</v>
      </c>
      <c r="CB274" s="341">
        <v>12729.71</v>
      </c>
      <c r="CC274" s="341">
        <v>12214.76</v>
      </c>
      <c r="CD274" s="341">
        <v>11403.1</v>
      </c>
      <c r="CE274" s="341">
        <v>11139.83</v>
      </c>
      <c r="CF274" s="341">
        <v>11292.98</v>
      </c>
      <c r="CG274" s="341">
        <v>8814.92</v>
      </c>
      <c r="CH274" s="341">
        <v>6534.75</v>
      </c>
      <c r="CI274" s="341">
        <v>6354.72</v>
      </c>
      <c r="CJ274" s="92">
        <f>'Schedule 12&amp;26'!C24</f>
        <v>5953.68</v>
      </c>
      <c r="CK274" s="92">
        <f>'Schedule 12&amp;26'!D24</f>
        <v>6362.8</v>
      </c>
      <c r="CL274" s="92">
        <f>'Schedule 12&amp;26'!E24</f>
        <v>6000.82</v>
      </c>
      <c r="CM274" s="92">
        <f>'Schedule 12&amp;26'!F24</f>
        <v>6864.49</v>
      </c>
      <c r="CN274" s="92">
        <f>'Schedule 12&amp;26'!G24</f>
        <v>8543.26</v>
      </c>
      <c r="CO274" s="92">
        <f>'Schedule 12&amp;26'!H24</f>
        <v>9372.5</v>
      </c>
      <c r="CP274" s="92">
        <f>'Schedule 12&amp;26'!I24</f>
        <v>7636.03</v>
      </c>
      <c r="CQ274" s="92">
        <f>'Schedule 12&amp;26'!J24</f>
        <v>8144.7</v>
      </c>
      <c r="CR274" s="92">
        <f>'Schedule 12&amp;26'!K24</f>
        <v>8521.17</v>
      </c>
      <c r="CS274" s="92">
        <f>'Schedule 12&amp;26'!L24+'Schedule 12&amp;26'!M24</f>
        <v>7906.29</v>
      </c>
      <c r="CT274" s="92">
        <f>'Schedule 12&amp;26'!N24</f>
        <v>7560.16</v>
      </c>
      <c r="CU274" s="92">
        <f>'Schedule 12&amp;26'!P24+'Schedule 12&amp;26'!O24</f>
        <v>8671.6500000000015</v>
      </c>
      <c r="CV274" s="92">
        <f>'Schedule 12&amp;26'!Q24</f>
        <v>10580.11</v>
      </c>
      <c r="CW274" s="92">
        <f>'Schedule 12&amp;26'!R24</f>
        <v>11872.63</v>
      </c>
      <c r="CX274" s="341"/>
      <c r="CY274" s="341"/>
    </row>
    <row r="275" spans="1:104" x14ac:dyDescent="0.2">
      <c r="B275" s="337" t="s">
        <v>230</v>
      </c>
      <c r="D275" s="93">
        <f t="shared" ref="D275:AI275" si="300">SUM(D269:D274)</f>
        <v>0</v>
      </c>
      <c r="E275" s="93">
        <f t="shared" si="300"/>
        <v>0</v>
      </c>
      <c r="F275" s="93">
        <f t="shared" si="300"/>
        <v>0</v>
      </c>
      <c r="G275" s="93">
        <f t="shared" si="300"/>
        <v>0</v>
      </c>
      <c r="H275" s="93">
        <f t="shared" si="300"/>
        <v>0</v>
      </c>
      <c r="I275" s="93">
        <f t="shared" si="300"/>
        <v>0</v>
      </c>
      <c r="J275" s="93">
        <f t="shared" si="300"/>
        <v>0</v>
      </c>
      <c r="K275" s="93">
        <f t="shared" si="300"/>
        <v>0</v>
      </c>
      <c r="L275" s="93">
        <f t="shared" si="300"/>
        <v>0</v>
      </c>
      <c r="M275" s="93">
        <f t="shared" si="300"/>
        <v>0</v>
      </c>
      <c r="N275" s="93">
        <f t="shared" si="300"/>
        <v>0</v>
      </c>
      <c r="O275" s="93">
        <f t="shared" si="300"/>
        <v>0</v>
      </c>
      <c r="P275" s="93">
        <f t="shared" si="300"/>
        <v>-2978.0557497081809</v>
      </c>
      <c r="Q275" s="93">
        <f t="shared" si="300"/>
        <v>974.22160308297282</v>
      </c>
      <c r="R275" s="93">
        <f t="shared" si="300"/>
        <v>1051.2115737658414</v>
      </c>
      <c r="S275" s="93">
        <f t="shared" si="300"/>
        <v>901.58531008064017</v>
      </c>
      <c r="T275" s="93">
        <f t="shared" si="300"/>
        <v>4540.77157368589</v>
      </c>
      <c r="U275" s="93">
        <f t="shared" si="300"/>
        <v>1238.0689266627617</v>
      </c>
      <c r="V275" s="93">
        <f t="shared" si="300"/>
        <v>731.4958413124765</v>
      </c>
      <c r="W275" s="93">
        <f t="shared" si="300"/>
        <v>475.98818727930052</v>
      </c>
      <c r="X275" s="93">
        <f t="shared" si="300"/>
        <v>731.63132576065391</v>
      </c>
      <c r="Y275" s="93">
        <f t="shared" si="300"/>
        <v>1351.8857214864508</v>
      </c>
      <c r="Z275" s="93">
        <f t="shared" si="300"/>
        <v>2162.1992312555708</v>
      </c>
      <c r="AA275" s="93">
        <f t="shared" si="300"/>
        <v>2944.2864751264042</v>
      </c>
      <c r="AB275" s="93">
        <f t="shared" si="300"/>
        <v>3020.1928855630335</v>
      </c>
      <c r="AC275" s="93">
        <f t="shared" si="300"/>
        <v>2689.7311313144132</v>
      </c>
      <c r="AD275" s="93">
        <f t="shared" si="300"/>
        <v>1183.1296617982166</v>
      </c>
      <c r="AE275" s="93">
        <f t="shared" si="300"/>
        <v>3371.5071890263494</v>
      </c>
      <c r="AF275" s="93">
        <f t="shared" si="300"/>
        <v>-9246.8856713039731</v>
      </c>
      <c r="AG275" s="93">
        <f t="shared" si="300"/>
        <v>3926.6807863564554</v>
      </c>
      <c r="AH275" s="93">
        <f t="shared" si="300"/>
        <v>2875.7880449147492</v>
      </c>
      <c r="AI275" s="93">
        <f t="shared" si="300"/>
        <v>1951.1520832989779</v>
      </c>
      <c r="AJ275" s="93">
        <f t="shared" ref="AJ275:BO275" si="301">SUM(AJ269:AJ274)</f>
        <v>1623.4964429025001</v>
      </c>
      <c r="AK275" s="93">
        <f t="shared" si="301"/>
        <v>1695.5148212406175</v>
      </c>
      <c r="AL275" s="93">
        <f t="shared" si="301"/>
        <v>2480.6157424492371</v>
      </c>
      <c r="AM275" s="93">
        <f t="shared" si="301"/>
        <v>2928.3958129633884</v>
      </c>
      <c r="AN275" s="93">
        <f t="shared" si="301"/>
        <v>3236.9296545103734</v>
      </c>
      <c r="AO275" s="93">
        <f t="shared" si="301"/>
        <v>3368.1480369941914</v>
      </c>
      <c r="AP275" s="93">
        <f t="shared" si="301"/>
        <v>3529.7451955636811</v>
      </c>
      <c r="AQ275" s="93">
        <f t="shared" si="301"/>
        <v>4136.2302971170748</v>
      </c>
      <c r="AR275" s="93">
        <f t="shared" si="301"/>
        <v>-28394.213475333065</v>
      </c>
      <c r="AS275" s="93">
        <f t="shared" si="301"/>
        <v>3962.1206712325879</v>
      </c>
      <c r="AT275" s="93">
        <f t="shared" si="301"/>
        <v>3146.9531451176867</v>
      </c>
      <c r="AU275" s="93">
        <f t="shared" si="301"/>
        <v>2283.3199555930137</v>
      </c>
      <c r="AV275" s="93">
        <f t="shared" si="301"/>
        <v>1347.4300237724847</v>
      </c>
      <c r="AW275" s="93">
        <f t="shared" si="301"/>
        <v>844.50230018436889</v>
      </c>
      <c r="AX275" s="93">
        <f t="shared" si="301"/>
        <v>1378.7108703121412</v>
      </c>
      <c r="AY275" s="93">
        <f t="shared" si="301"/>
        <v>1803.5976164319716</v>
      </c>
      <c r="AZ275" s="93">
        <f t="shared" si="301"/>
        <v>-72.099999999999994</v>
      </c>
      <c r="BA275" s="93">
        <f t="shared" si="301"/>
        <v>43.25</v>
      </c>
      <c r="BB275" s="93">
        <f t="shared" si="301"/>
        <v>137.75</v>
      </c>
      <c r="BC275" s="93">
        <f t="shared" si="301"/>
        <v>105.09</v>
      </c>
      <c r="BD275" s="93">
        <f t="shared" si="301"/>
        <v>-48441.190166753855</v>
      </c>
      <c r="BE275" s="93">
        <f t="shared" si="301"/>
        <v>-2200.4066447225346</v>
      </c>
      <c r="BF275" s="93">
        <f t="shared" si="301"/>
        <v>-2628.6590586522184</v>
      </c>
      <c r="BG275" s="93">
        <f t="shared" si="301"/>
        <v>-2940.6076794343567</v>
      </c>
      <c r="BH275" s="93">
        <f t="shared" si="301"/>
        <v>-3255.7068517376042</v>
      </c>
      <c r="BI275" s="93">
        <f t="shared" si="301"/>
        <v>-3080.3364838285856</v>
      </c>
      <c r="BJ275" s="93">
        <f t="shared" si="301"/>
        <v>-2013.7697645803937</v>
      </c>
      <c r="BK275" s="93">
        <f t="shared" si="301"/>
        <v>-557.68921903109901</v>
      </c>
      <c r="BL275" s="93">
        <f t="shared" si="301"/>
        <v>269.86</v>
      </c>
      <c r="BM275" s="93">
        <f t="shared" si="301"/>
        <v>649.99</v>
      </c>
      <c r="BN275" s="93">
        <f t="shared" si="301"/>
        <v>1114.43</v>
      </c>
      <c r="BO275" s="93">
        <f t="shared" si="301"/>
        <v>3020.73</v>
      </c>
      <c r="BP275" s="93">
        <f t="shared" ref="BP275:CU275" si="302">SUM(BP269:BP274)</f>
        <v>35521.5592190311</v>
      </c>
      <c r="BQ275" s="93">
        <f t="shared" si="302"/>
        <v>3557.26</v>
      </c>
      <c r="BR275" s="93">
        <f t="shared" si="302"/>
        <v>4968.25</v>
      </c>
      <c r="BS275" s="93">
        <f t="shared" si="302"/>
        <v>5651.28</v>
      </c>
      <c r="BT275" s="93">
        <f t="shared" si="302"/>
        <v>6829.1</v>
      </c>
      <c r="BU275" s="93">
        <f t="shared" si="302"/>
        <v>6884.95</v>
      </c>
      <c r="BV275" s="93">
        <f t="shared" si="302"/>
        <v>5322.23</v>
      </c>
      <c r="BW275" s="93">
        <f t="shared" si="302"/>
        <v>5700.97</v>
      </c>
      <c r="BX275" s="93">
        <f t="shared" si="302"/>
        <v>6819.57</v>
      </c>
      <c r="BY275" s="93">
        <f t="shared" si="302"/>
        <v>8470.15</v>
      </c>
      <c r="BZ275" s="93">
        <f t="shared" si="302"/>
        <v>9645.4699999999993</v>
      </c>
      <c r="CA275" s="93">
        <f t="shared" si="302"/>
        <v>11383.38</v>
      </c>
      <c r="CB275" s="93">
        <f t="shared" si="302"/>
        <v>-35124.606592101707</v>
      </c>
      <c r="CC275" s="93">
        <f t="shared" si="302"/>
        <v>12214.76</v>
      </c>
      <c r="CD275" s="93">
        <f t="shared" si="302"/>
        <v>11403.1</v>
      </c>
      <c r="CE275" s="93">
        <f t="shared" si="302"/>
        <v>11139.83</v>
      </c>
      <c r="CF275" s="93">
        <f t="shared" si="302"/>
        <v>11292.98</v>
      </c>
      <c r="CG275" s="93">
        <f t="shared" si="302"/>
        <v>8814.92</v>
      </c>
      <c r="CH275" s="93">
        <f t="shared" si="302"/>
        <v>6534.75</v>
      </c>
      <c r="CI275" s="93">
        <f t="shared" si="302"/>
        <v>6354.72</v>
      </c>
      <c r="CJ275" s="93">
        <f t="shared" si="302"/>
        <v>5953.68</v>
      </c>
      <c r="CK275" s="93">
        <f t="shared" si="302"/>
        <v>6362.8</v>
      </c>
      <c r="CL275" s="93">
        <f t="shared" si="302"/>
        <v>6000.82</v>
      </c>
      <c r="CM275" s="93">
        <f t="shared" si="302"/>
        <v>7429.62</v>
      </c>
      <c r="CN275" s="93">
        <f t="shared" si="302"/>
        <v>-108260.08000000002</v>
      </c>
      <c r="CO275" s="93">
        <f t="shared" si="302"/>
        <v>9372.5</v>
      </c>
      <c r="CP275" s="93">
        <f t="shared" si="302"/>
        <v>7636.03</v>
      </c>
      <c r="CQ275" s="93">
        <f t="shared" si="302"/>
        <v>8144.7</v>
      </c>
      <c r="CR275" s="93">
        <f t="shared" si="302"/>
        <v>8521.17</v>
      </c>
      <c r="CS275" s="93">
        <f t="shared" si="302"/>
        <v>7906.28</v>
      </c>
      <c r="CT275" s="93">
        <f t="shared" si="302"/>
        <v>7560.16</v>
      </c>
      <c r="CU275" s="93">
        <f t="shared" si="302"/>
        <v>8671.6600000000017</v>
      </c>
      <c r="CV275" s="93">
        <f t="shared" ref="CV275:CY275" si="303">SUM(CV269:CV274)</f>
        <v>10580.11</v>
      </c>
      <c r="CW275" s="93">
        <f t="shared" si="303"/>
        <v>11872.63</v>
      </c>
      <c r="CX275" s="93">
        <f t="shared" si="303"/>
        <v>0</v>
      </c>
      <c r="CY275" s="93">
        <f t="shared" si="303"/>
        <v>0</v>
      </c>
    </row>
    <row r="276" spans="1:104" x14ac:dyDescent="0.2">
      <c r="B276" s="337" t="s">
        <v>231</v>
      </c>
      <c r="D276" s="339">
        <f t="shared" ref="D276:AI276" si="304">D268+D275</f>
        <v>0</v>
      </c>
      <c r="E276" s="339">
        <f t="shared" si="304"/>
        <v>0</v>
      </c>
      <c r="F276" s="339">
        <f t="shared" si="304"/>
        <v>0</v>
      </c>
      <c r="G276" s="339">
        <f t="shared" si="304"/>
        <v>0</v>
      </c>
      <c r="H276" s="339">
        <f t="shared" si="304"/>
        <v>0</v>
      </c>
      <c r="I276" s="339">
        <f t="shared" si="304"/>
        <v>0</v>
      </c>
      <c r="J276" s="339">
        <f t="shared" si="304"/>
        <v>0</v>
      </c>
      <c r="K276" s="339">
        <f t="shared" si="304"/>
        <v>0</v>
      </c>
      <c r="L276" s="339">
        <f t="shared" si="304"/>
        <v>0</v>
      </c>
      <c r="M276" s="339">
        <f t="shared" si="304"/>
        <v>0</v>
      </c>
      <c r="N276" s="339">
        <f t="shared" si="304"/>
        <v>0</v>
      </c>
      <c r="O276" s="339">
        <f t="shared" si="304"/>
        <v>0</v>
      </c>
      <c r="P276" s="339">
        <f t="shared" si="304"/>
        <v>-2978.0557497081809</v>
      </c>
      <c r="Q276" s="339">
        <f t="shared" si="304"/>
        <v>-2003.8341466252082</v>
      </c>
      <c r="R276" s="339">
        <f t="shared" si="304"/>
        <v>-952.62257285936676</v>
      </c>
      <c r="S276" s="339">
        <f t="shared" si="304"/>
        <v>-51.037262778726586</v>
      </c>
      <c r="T276" s="339">
        <f t="shared" si="304"/>
        <v>4489.7343109071635</v>
      </c>
      <c r="U276" s="339">
        <f t="shared" si="304"/>
        <v>5727.8032375699249</v>
      </c>
      <c r="V276" s="339">
        <f t="shared" si="304"/>
        <v>6459.2990788824018</v>
      </c>
      <c r="W276" s="339">
        <f t="shared" si="304"/>
        <v>6935.2872661617021</v>
      </c>
      <c r="X276" s="339">
        <f t="shared" si="304"/>
        <v>7666.9185919223564</v>
      </c>
      <c r="Y276" s="339">
        <f t="shared" si="304"/>
        <v>9018.8043134088075</v>
      </c>
      <c r="Z276" s="339">
        <f t="shared" si="304"/>
        <v>11181.003544664378</v>
      </c>
      <c r="AA276" s="339">
        <f t="shared" si="304"/>
        <v>14125.290019790782</v>
      </c>
      <c r="AB276" s="339">
        <f t="shared" si="304"/>
        <v>17145.482905353816</v>
      </c>
      <c r="AC276" s="339">
        <f t="shared" si="304"/>
        <v>19835.214036668229</v>
      </c>
      <c r="AD276" s="339">
        <f t="shared" si="304"/>
        <v>21018.343698466444</v>
      </c>
      <c r="AE276" s="339">
        <f t="shared" si="304"/>
        <v>24389.850887492794</v>
      </c>
      <c r="AF276" s="339">
        <f t="shared" si="304"/>
        <v>15142.965216188821</v>
      </c>
      <c r="AG276" s="339">
        <f t="shared" si="304"/>
        <v>19069.646002545276</v>
      </c>
      <c r="AH276" s="339">
        <f t="shared" si="304"/>
        <v>21945.434047460025</v>
      </c>
      <c r="AI276" s="339">
        <f t="shared" si="304"/>
        <v>23896.586130759002</v>
      </c>
      <c r="AJ276" s="339">
        <f t="shared" ref="AJ276:BO276" si="305">AJ268+AJ275</f>
        <v>25520.082573661501</v>
      </c>
      <c r="AK276" s="339">
        <f t="shared" si="305"/>
        <v>27215.597394902117</v>
      </c>
      <c r="AL276" s="339">
        <f t="shared" si="305"/>
        <v>29696.213137351355</v>
      </c>
      <c r="AM276" s="339">
        <f t="shared" si="305"/>
        <v>32624.608950314745</v>
      </c>
      <c r="AN276" s="339">
        <f t="shared" si="305"/>
        <v>35861.538604825117</v>
      </c>
      <c r="AO276" s="339">
        <f t="shared" si="305"/>
        <v>39229.686641819309</v>
      </c>
      <c r="AP276" s="339">
        <f t="shared" si="305"/>
        <v>42759.431837382988</v>
      </c>
      <c r="AQ276" s="339">
        <f t="shared" si="305"/>
        <v>46895.66213450006</v>
      </c>
      <c r="AR276" s="339">
        <f t="shared" si="305"/>
        <v>18501.448659166996</v>
      </c>
      <c r="AS276" s="339">
        <f t="shared" si="305"/>
        <v>22463.569330399583</v>
      </c>
      <c r="AT276" s="339">
        <f t="shared" si="305"/>
        <v>25610.522475517271</v>
      </c>
      <c r="AU276" s="339">
        <f t="shared" si="305"/>
        <v>27893.842431110286</v>
      </c>
      <c r="AV276" s="339">
        <f t="shared" si="305"/>
        <v>29241.272454882772</v>
      </c>
      <c r="AW276" s="339">
        <f t="shared" si="305"/>
        <v>30085.774755067141</v>
      </c>
      <c r="AX276" s="339">
        <f t="shared" si="305"/>
        <v>31464.485625379282</v>
      </c>
      <c r="AY276" s="339">
        <f t="shared" si="305"/>
        <v>33268.083241811255</v>
      </c>
      <c r="AZ276" s="339">
        <f t="shared" si="305"/>
        <v>33195.983241811256</v>
      </c>
      <c r="BA276" s="339">
        <f t="shared" si="305"/>
        <v>33239.233241811256</v>
      </c>
      <c r="BB276" s="339">
        <f t="shared" si="305"/>
        <v>33376.983241811256</v>
      </c>
      <c r="BC276" s="339">
        <f t="shared" si="305"/>
        <v>33482.073241811253</v>
      </c>
      <c r="BD276" s="339">
        <f t="shared" si="305"/>
        <v>-14959.116924942602</v>
      </c>
      <c r="BE276" s="339">
        <f t="shared" si="305"/>
        <v>-17159.523569665136</v>
      </c>
      <c r="BF276" s="339">
        <f t="shared" si="305"/>
        <v>-19788.182628317354</v>
      </c>
      <c r="BG276" s="339">
        <f t="shared" si="305"/>
        <v>-22728.790307751711</v>
      </c>
      <c r="BH276" s="339">
        <f t="shared" si="305"/>
        <v>-25984.497159489314</v>
      </c>
      <c r="BI276" s="339">
        <f t="shared" si="305"/>
        <v>-29064.833643317899</v>
      </c>
      <c r="BJ276" s="339">
        <f t="shared" si="305"/>
        <v>-31078.603407898292</v>
      </c>
      <c r="BK276" s="339">
        <f t="shared" si="305"/>
        <v>-31636.292626929389</v>
      </c>
      <c r="BL276" s="339">
        <f t="shared" si="305"/>
        <v>-31366.432626929389</v>
      </c>
      <c r="BM276" s="339">
        <f t="shared" si="305"/>
        <v>-30716.442626929387</v>
      </c>
      <c r="BN276" s="339">
        <f t="shared" si="305"/>
        <v>-29602.012626929387</v>
      </c>
      <c r="BO276" s="339">
        <f t="shared" si="305"/>
        <v>-26581.282626929387</v>
      </c>
      <c r="BP276" s="339">
        <f t="shared" ref="BP276:CU276" si="306">BP268+BP275</f>
        <v>8940.2765921017126</v>
      </c>
      <c r="BQ276" s="339">
        <f t="shared" si="306"/>
        <v>12497.536592101713</v>
      </c>
      <c r="BR276" s="339">
        <f t="shared" si="306"/>
        <v>17465.786592101715</v>
      </c>
      <c r="BS276" s="339">
        <f t="shared" si="306"/>
        <v>23117.066592101713</v>
      </c>
      <c r="BT276" s="339">
        <f t="shared" si="306"/>
        <v>29946.166592101712</v>
      </c>
      <c r="BU276" s="339">
        <f t="shared" si="306"/>
        <v>36831.116592101709</v>
      </c>
      <c r="BV276" s="339">
        <f t="shared" si="306"/>
        <v>42153.346592101705</v>
      </c>
      <c r="BW276" s="339">
        <f t="shared" si="306"/>
        <v>47854.316592101706</v>
      </c>
      <c r="BX276" s="339">
        <f t="shared" si="306"/>
        <v>54673.886592101706</v>
      </c>
      <c r="BY276" s="339">
        <f t="shared" si="306"/>
        <v>63144.036592101707</v>
      </c>
      <c r="BZ276" s="339">
        <f t="shared" si="306"/>
        <v>72789.506592101709</v>
      </c>
      <c r="CA276" s="339">
        <f t="shared" si="306"/>
        <v>84172.886592101713</v>
      </c>
      <c r="CB276" s="339">
        <f t="shared" si="306"/>
        <v>49048.280000000006</v>
      </c>
      <c r="CC276" s="339">
        <f t="shared" si="306"/>
        <v>61263.040000000008</v>
      </c>
      <c r="CD276" s="339">
        <f t="shared" si="306"/>
        <v>72666.140000000014</v>
      </c>
      <c r="CE276" s="339">
        <f t="shared" si="306"/>
        <v>83805.970000000016</v>
      </c>
      <c r="CF276" s="339">
        <f t="shared" si="306"/>
        <v>95098.950000000012</v>
      </c>
      <c r="CG276" s="339">
        <f t="shared" si="306"/>
        <v>103913.87000000001</v>
      </c>
      <c r="CH276" s="339">
        <f t="shared" si="306"/>
        <v>110448.62000000001</v>
      </c>
      <c r="CI276" s="339">
        <f t="shared" si="306"/>
        <v>116803.34000000001</v>
      </c>
      <c r="CJ276" s="339">
        <f t="shared" si="306"/>
        <v>122757.02000000002</v>
      </c>
      <c r="CK276" s="339">
        <f t="shared" si="306"/>
        <v>129119.82000000002</v>
      </c>
      <c r="CL276" s="339">
        <f t="shared" si="306"/>
        <v>135120.64000000001</v>
      </c>
      <c r="CM276" s="339">
        <f t="shared" si="306"/>
        <v>142550.26</v>
      </c>
      <c r="CN276" s="339">
        <f t="shared" si="306"/>
        <v>34290.179999999993</v>
      </c>
      <c r="CO276" s="339">
        <f t="shared" si="306"/>
        <v>43662.679999999993</v>
      </c>
      <c r="CP276" s="339">
        <f t="shared" si="306"/>
        <v>51298.709999999992</v>
      </c>
      <c r="CQ276" s="339">
        <f t="shared" si="306"/>
        <v>59443.409999999989</v>
      </c>
      <c r="CR276" s="339">
        <f t="shared" si="306"/>
        <v>67964.579999999987</v>
      </c>
      <c r="CS276" s="339">
        <f t="shared" si="306"/>
        <v>75870.859999999986</v>
      </c>
      <c r="CT276" s="339">
        <f t="shared" si="306"/>
        <v>83431.01999999999</v>
      </c>
      <c r="CU276" s="339">
        <f t="shared" si="306"/>
        <v>92102.68</v>
      </c>
      <c r="CV276" s="339">
        <f t="shared" ref="CV276:CY276" si="307">CV268+CV275</f>
        <v>102682.79</v>
      </c>
      <c r="CW276" s="339">
        <f t="shared" si="307"/>
        <v>114555.42</v>
      </c>
      <c r="CX276" s="339">
        <f t="shared" si="307"/>
        <v>114555.42</v>
      </c>
      <c r="CY276" s="339">
        <f t="shared" si="307"/>
        <v>114555.42</v>
      </c>
    </row>
    <row r="277" spans="1:104" x14ac:dyDescent="0.2"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  <c r="AS277" s="95"/>
      <c r="AT277" s="95"/>
      <c r="AU277" s="95"/>
      <c r="AV277" s="95"/>
      <c r="AW277" s="95"/>
      <c r="AX277" s="95"/>
      <c r="AY277" s="95"/>
      <c r="AZ277" s="95"/>
      <c r="BA277" s="95"/>
      <c r="BB277" s="95"/>
      <c r="BC277" s="95"/>
      <c r="BD277" s="95"/>
      <c r="BE277" s="95"/>
      <c r="BF277" s="95"/>
      <c r="BG277" s="95"/>
      <c r="BH277" s="95"/>
      <c r="BI277" s="95"/>
      <c r="BJ277" s="95"/>
      <c r="BK277" s="95"/>
      <c r="BL277" s="95"/>
      <c r="BM277" s="95"/>
      <c r="BN277" s="95"/>
      <c r="BO277" s="95"/>
      <c r="BP277" s="95"/>
      <c r="BQ277" s="95"/>
      <c r="BR277" s="95"/>
      <c r="BS277" s="95"/>
      <c r="BT277" s="95"/>
      <c r="BU277" s="95"/>
      <c r="BV277" s="95"/>
      <c r="BW277" s="95"/>
      <c r="BX277" s="95"/>
      <c r="BY277" s="95"/>
      <c r="BZ277" s="95"/>
      <c r="CA277" s="95"/>
      <c r="CB277" s="95"/>
      <c r="CC277" s="95"/>
      <c r="CD277" s="95"/>
      <c r="CE277" s="95"/>
      <c r="CF277" s="95"/>
      <c r="CG277" s="95"/>
      <c r="CH277" s="95"/>
      <c r="CI277" s="95"/>
      <c r="CJ277" s="95"/>
      <c r="CK277" s="95"/>
      <c r="CL277" s="95"/>
      <c r="CM277" s="95"/>
      <c r="CN277" s="95"/>
      <c r="CO277" s="95"/>
      <c r="CP277" s="95"/>
      <c r="CQ277" s="95"/>
      <c r="CR277" s="95"/>
      <c r="CS277" s="95"/>
      <c r="CT277" s="95"/>
      <c r="CU277" s="95"/>
      <c r="CV277" s="95"/>
      <c r="CW277" s="95"/>
      <c r="CX277" s="95"/>
      <c r="CY277" s="95"/>
      <c r="CZ277" s="95"/>
    </row>
    <row r="278" spans="1:104" x14ac:dyDescent="0.2">
      <c r="A278" s="340" t="s">
        <v>254</v>
      </c>
      <c r="C278" s="95">
        <v>18238221</v>
      </c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  <c r="BZ278" s="91"/>
      <c r="CA278" s="91"/>
      <c r="CB278" s="91"/>
      <c r="CC278" s="91"/>
      <c r="CD278" s="91"/>
      <c r="CE278" s="91"/>
      <c r="CF278" s="91"/>
      <c r="CG278" s="91"/>
      <c r="CX278" s="338"/>
      <c r="CY278" s="338"/>
      <c r="CZ278" s="338"/>
    </row>
    <row r="279" spans="1:104" x14ac:dyDescent="0.2">
      <c r="B279" s="337" t="s">
        <v>227</v>
      </c>
      <c r="C279" s="95">
        <v>25400461</v>
      </c>
      <c r="D279" s="339">
        <v>0</v>
      </c>
      <c r="E279" s="339">
        <f t="shared" ref="E279:AJ279" si="308">D288</f>
        <v>0</v>
      </c>
      <c r="F279" s="339">
        <f t="shared" si="308"/>
        <v>0</v>
      </c>
      <c r="G279" s="339">
        <f t="shared" si="308"/>
        <v>0</v>
      </c>
      <c r="H279" s="339">
        <f t="shared" si="308"/>
        <v>0</v>
      </c>
      <c r="I279" s="339">
        <f t="shared" si="308"/>
        <v>0</v>
      </c>
      <c r="J279" s="339">
        <f t="shared" si="308"/>
        <v>0</v>
      </c>
      <c r="K279" s="339">
        <f t="shared" si="308"/>
        <v>0</v>
      </c>
      <c r="L279" s="339">
        <f t="shared" si="308"/>
        <v>0</v>
      </c>
      <c r="M279" s="339">
        <f t="shared" si="308"/>
        <v>0</v>
      </c>
      <c r="N279" s="339">
        <f t="shared" si="308"/>
        <v>0</v>
      </c>
      <c r="O279" s="339">
        <f t="shared" si="308"/>
        <v>0</v>
      </c>
      <c r="P279" s="339">
        <f t="shared" si="308"/>
        <v>0</v>
      </c>
      <c r="Q279" s="339">
        <f t="shared" si="308"/>
        <v>-2040.6221793194486</v>
      </c>
      <c r="R279" s="339">
        <f t="shared" si="308"/>
        <v>-858.48346103532981</v>
      </c>
      <c r="S279" s="339">
        <f t="shared" si="308"/>
        <v>349.0378164554545</v>
      </c>
      <c r="T279" s="339">
        <f t="shared" si="308"/>
        <v>845.87628093397802</v>
      </c>
      <c r="U279" s="339">
        <f t="shared" si="308"/>
        <v>3919.062531501625</v>
      </c>
      <c r="V279" s="339">
        <f t="shared" si="308"/>
        <v>4951.0764024147938</v>
      </c>
      <c r="W279" s="339">
        <f t="shared" si="308"/>
        <v>5937.5060602223539</v>
      </c>
      <c r="X279" s="339">
        <f t="shared" si="308"/>
        <v>7528.429554811466</v>
      </c>
      <c r="Y279" s="339">
        <f t="shared" si="308"/>
        <v>9761.3489364825182</v>
      </c>
      <c r="Z279" s="339">
        <f t="shared" si="308"/>
        <v>12301.253894165226</v>
      </c>
      <c r="AA279" s="339">
        <f t="shared" si="308"/>
        <v>15746.224626685995</v>
      </c>
      <c r="AB279" s="339">
        <f t="shared" si="308"/>
        <v>20223.06978747153</v>
      </c>
      <c r="AC279" s="339">
        <f t="shared" si="308"/>
        <v>25270.221444743551</v>
      </c>
      <c r="AD279" s="339">
        <f t="shared" si="308"/>
        <v>30484.520267378055</v>
      </c>
      <c r="AE279" s="339">
        <f t="shared" si="308"/>
        <v>34902.095285244199</v>
      </c>
      <c r="AF279" s="339">
        <f t="shared" si="308"/>
        <v>41011.704375122557</v>
      </c>
      <c r="AG279" s="339">
        <f t="shared" si="308"/>
        <v>39826.654408872731</v>
      </c>
      <c r="AH279" s="339">
        <f t="shared" si="308"/>
        <v>45974.566515312858</v>
      </c>
      <c r="AI279" s="339">
        <f t="shared" si="308"/>
        <v>51581.277039573077</v>
      </c>
      <c r="AJ279" s="339">
        <f t="shared" si="308"/>
        <v>56535.021416801843</v>
      </c>
      <c r="AK279" s="339">
        <f t="shared" ref="AK279:BP279" si="309">AJ288</f>
        <v>61331.12508345172</v>
      </c>
      <c r="AL279" s="339">
        <f t="shared" si="309"/>
        <v>66007.86972532385</v>
      </c>
      <c r="AM279" s="339">
        <f t="shared" si="309"/>
        <v>71250.997582101641</v>
      </c>
      <c r="AN279" s="339">
        <f t="shared" si="309"/>
        <v>76558.210046085573</v>
      </c>
      <c r="AO279" s="339">
        <f t="shared" si="309"/>
        <v>81855.298498092263</v>
      </c>
      <c r="AP279" s="339">
        <f t="shared" si="309"/>
        <v>87460.491545287339</v>
      </c>
      <c r="AQ279" s="339">
        <f t="shared" si="309"/>
        <v>93218.916365291239</v>
      </c>
      <c r="AR279" s="339">
        <f t="shared" si="309"/>
        <v>99839.096398848473</v>
      </c>
      <c r="AS279" s="339">
        <f t="shared" si="309"/>
        <v>30136.303348457412</v>
      </c>
      <c r="AT279" s="339">
        <f t="shared" si="309"/>
        <v>36625.346976935136</v>
      </c>
      <c r="AU279" s="339">
        <f t="shared" si="309"/>
        <v>42647.02805359866</v>
      </c>
      <c r="AV279" s="339">
        <f t="shared" si="309"/>
        <v>47394.577552929608</v>
      </c>
      <c r="AW279" s="339">
        <f t="shared" si="309"/>
        <v>50679.473569648399</v>
      </c>
      <c r="AX279" s="339">
        <f t="shared" si="309"/>
        <v>53727.948011407323</v>
      </c>
      <c r="AY279" s="339">
        <f t="shared" si="309"/>
        <v>57052.403301003251</v>
      </c>
      <c r="AZ279" s="339">
        <f t="shared" si="309"/>
        <v>60570.663258913097</v>
      </c>
      <c r="BA279" s="339">
        <f t="shared" si="309"/>
        <v>62746.163258913097</v>
      </c>
      <c r="BB279" s="339">
        <f t="shared" si="309"/>
        <v>64695.193258913096</v>
      </c>
      <c r="BC279" s="339">
        <f t="shared" si="309"/>
        <v>66339.3932589131</v>
      </c>
      <c r="BD279" s="339">
        <f t="shared" si="309"/>
        <v>67722.623258913096</v>
      </c>
      <c r="BE279" s="339">
        <f t="shared" si="309"/>
        <v>-3352.5357238902361</v>
      </c>
      <c r="BF279" s="339">
        <f t="shared" si="309"/>
        <v>-4478.7607225222246</v>
      </c>
      <c r="BG279" s="339">
        <f t="shared" si="309"/>
        <v>-5872.6236075841543</v>
      </c>
      <c r="BH279" s="339">
        <f t="shared" si="309"/>
        <v>-7558.3649120682685</v>
      </c>
      <c r="BI279" s="339">
        <f t="shared" si="309"/>
        <v>-9594.9366488457235</v>
      </c>
      <c r="BJ279" s="339">
        <f t="shared" si="309"/>
        <v>-11627.254742528161</v>
      </c>
      <c r="BK279" s="339">
        <f t="shared" si="309"/>
        <v>-13054.081375258222</v>
      </c>
      <c r="BL279" s="339">
        <f t="shared" si="309"/>
        <v>-13439.48112082341</v>
      </c>
      <c r="BM279" s="339">
        <f t="shared" si="309"/>
        <v>-13890.391120823409</v>
      </c>
      <c r="BN279" s="339">
        <f t="shared" si="309"/>
        <v>-14730.701120823409</v>
      </c>
      <c r="BO279" s="339">
        <f t="shared" si="309"/>
        <v>-15206.57112082341</v>
      </c>
      <c r="BP279" s="339">
        <f t="shared" si="309"/>
        <v>-14857.81112082341</v>
      </c>
      <c r="BQ279" s="339">
        <f t="shared" ref="BQ279:CY279" si="310">BP288</f>
        <v>-1196.1213752582225</v>
      </c>
      <c r="BR279" s="339">
        <f t="shared" si="310"/>
        <v>-1423.5013752582227</v>
      </c>
      <c r="BS279" s="339">
        <f t="shared" si="310"/>
        <v>-1376.6513752582227</v>
      </c>
      <c r="BT279" s="339">
        <f t="shared" si="310"/>
        <v>-398.14137525822275</v>
      </c>
      <c r="BU279" s="339">
        <f t="shared" si="310"/>
        <v>1895.3686247417775</v>
      </c>
      <c r="BV279" s="339">
        <f t="shared" si="310"/>
        <v>3602.5786247417773</v>
      </c>
      <c r="BW279" s="339">
        <f t="shared" si="310"/>
        <v>3986.358624741777</v>
      </c>
      <c r="BX279" s="339">
        <f t="shared" si="310"/>
        <v>4793.1786247417767</v>
      </c>
      <c r="BY279" s="339">
        <f t="shared" si="310"/>
        <v>6425.9386247417769</v>
      </c>
      <c r="BZ279" s="339">
        <f t="shared" si="310"/>
        <v>8728.2786247417771</v>
      </c>
      <c r="CA279" s="339">
        <f t="shared" si="310"/>
        <v>11788.378624741777</v>
      </c>
      <c r="CB279" s="339">
        <f t="shared" si="310"/>
        <v>16767.618624741779</v>
      </c>
      <c r="CC279" s="339">
        <f t="shared" si="310"/>
        <v>19035.250000000004</v>
      </c>
      <c r="CD279" s="339">
        <f t="shared" si="310"/>
        <v>26080.110000000004</v>
      </c>
      <c r="CE279" s="339">
        <f t="shared" si="310"/>
        <v>32630.330000000005</v>
      </c>
      <c r="CF279" s="339">
        <f t="shared" si="310"/>
        <v>39657.140000000007</v>
      </c>
      <c r="CG279" s="339">
        <f t="shared" si="310"/>
        <v>47299.840000000004</v>
      </c>
      <c r="CH279" s="339">
        <f t="shared" si="310"/>
        <v>53437.01</v>
      </c>
      <c r="CI279" s="339">
        <f t="shared" si="310"/>
        <v>58585.97</v>
      </c>
      <c r="CJ279" s="339">
        <f t="shared" si="310"/>
        <v>64185.98</v>
      </c>
      <c r="CK279" s="339">
        <f t="shared" si="310"/>
        <v>69457.25</v>
      </c>
      <c r="CL279" s="339">
        <f t="shared" si="310"/>
        <v>75397.59</v>
      </c>
      <c r="CM279" s="339">
        <f t="shared" si="310"/>
        <v>81666.89</v>
      </c>
      <c r="CN279" s="339">
        <f t="shared" si="310"/>
        <v>88619.92</v>
      </c>
      <c r="CO279" s="339">
        <f t="shared" si="310"/>
        <v>31912.799999999996</v>
      </c>
      <c r="CP279" s="339">
        <f t="shared" si="310"/>
        <v>39606.359999999993</v>
      </c>
      <c r="CQ279" s="339">
        <f t="shared" si="310"/>
        <v>45294.80999999999</v>
      </c>
      <c r="CR279" s="339">
        <f t="shared" si="310"/>
        <v>51278.779999999992</v>
      </c>
      <c r="CS279" s="339">
        <f t="shared" si="310"/>
        <v>57726.579999999994</v>
      </c>
      <c r="CT279" s="339">
        <f t="shared" si="310"/>
        <v>63568.399999999994</v>
      </c>
      <c r="CU279" s="339">
        <f t="shared" si="310"/>
        <v>68759.929999999993</v>
      </c>
      <c r="CV279" s="339">
        <f t="shared" si="310"/>
        <v>74620.149999999994</v>
      </c>
      <c r="CW279" s="339">
        <f t="shared" si="310"/>
        <v>82574.39</v>
      </c>
      <c r="CX279" s="339">
        <f t="shared" si="310"/>
        <v>92251.209999999992</v>
      </c>
      <c r="CY279" s="339">
        <f t="shared" si="310"/>
        <v>92251.209999999992</v>
      </c>
    </row>
    <row r="280" spans="1:104" x14ac:dyDescent="0.2">
      <c r="A280" s="96"/>
      <c r="B280" s="91" t="s">
        <v>228</v>
      </c>
      <c r="C280" s="91"/>
      <c r="D280" s="341">
        <v>0</v>
      </c>
      <c r="E280" s="341">
        <v>0</v>
      </c>
      <c r="F280" s="341">
        <v>0</v>
      </c>
      <c r="G280" s="341">
        <v>0</v>
      </c>
      <c r="H280" s="341">
        <v>0</v>
      </c>
      <c r="I280" s="341">
        <v>0</v>
      </c>
      <c r="J280" s="341">
        <v>0</v>
      </c>
      <c r="K280" s="341">
        <v>0</v>
      </c>
      <c r="L280" s="341">
        <v>0</v>
      </c>
      <c r="M280" s="341">
        <v>0</v>
      </c>
      <c r="N280" s="341">
        <v>0</v>
      </c>
      <c r="O280" s="341">
        <v>0</v>
      </c>
      <c r="P280" s="341">
        <v>0</v>
      </c>
      <c r="Q280" s="341">
        <v>0</v>
      </c>
      <c r="R280" s="341">
        <v>0</v>
      </c>
      <c r="S280" s="341">
        <v>0</v>
      </c>
      <c r="T280" s="341">
        <v>2364.0232455906512</v>
      </c>
      <c r="U280" s="341">
        <v>0</v>
      </c>
      <c r="V280" s="341">
        <v>0</v>
      </c>
      <c r="W280" s="341">
        <v>0</v>
      </c>
      <c r="X280" s="341">
        <v>0</v>
      </c>
      <c r="Y280" s="341">
        <v>0</v>
      </c>
      <c r="Z280" s="341">
        <v>0</v>
      </c>
      <c r="AA280" s="341">
        <v>0</v>
      </c>
      <c r="AB280" s="341">
        <v>0</v>
      </c>
      <c r="AC280" s="341">
        <v>0</v>
      </c>
      <c r="AD280" s="341">
        <v>0</v>
      </c>
      <c r="AE280" s="341">
        <v>0</v>
      </c>
      <c r="AF280" s="341">
        <v>0</v>
      </c>
      <c r="AG280" s="341">
        <v>0</v>
      </c>
      <c r="AH280" s="341">
        <v>0</v>
      </c>
      <c r="AI280" s="341">
        <v>0</v>
      </c>
      <c r="AJ280" s="341">
        <v>0</v>
      </c>
      <c r="AK280" s="341">
        <v>0</v>
      </c>
      <c r="AL280" s="341">
        <v>0</v>
      </c>
      <c r="AM280" s="341">
        <v>0</v>
      </c>
      <c r="AN280" s="341">
        <v>0</v>
      </c>
      <c r="AO280" s="341">
        <v>0</v>
      </c>
      <c r="AP280" s="341">
        <v>0</v>
      </c>
      <c r="AQ280" s="341">
        <v>0</v>
      </c>
      <c r="AR280" s="341">
        <v>-76558.210046085602</v>
      </c>
      <c r="AS280" s="341">
        <v>0</v>
      </c>
      <c r="AT280" s="341">
        <v>0</v>
      </c>
      <c r="AU280" s="341">
        <v>0</v>
      </c>
      <c r="AV280" s="341">
        <v>0</v>
      </c>
      <c r="AW280" s="341">
        <v>0</v>
      </c>
      <c r="AX280" s="341">
        <v>0</v>
      </c>
      <c r="AY280" s="341">
        <v>0</v>
      </c>
      <c r="AZ280" s="341">
        <v>0</v>
      </c>
      <c r="BA280" s="341">
        <v>0</v>
      </c>
      <c r="BB280" s="341">
        <v>0</v>
      </c>
      <c r="BC280" s="341">
        <v>0</v>
      </c>
      <c r="BD280" s="341">
        <v>-60570.66</v>
      </c>
      <c r="BE280" s="341">
        <v>0</v>
      </c>
      <c r="BF280" s="341">
        <v>0</v>
      </c>
      <c r="BG280" s="341">
        <v>0</v>
      </c>
      <c r="BH280" s="341">
        <v>0</v>
      </c>
      <c r="BI280" s="341">
        <v>0</v>
      </c>
      <c r="BJ280" s="341">
        <v>0</v>
      </c>
      <c r="BK280" s="341">
        <v>0</v>
      </c>
      <c r="BL280" s="341">
        <v>0</v>
      </c>
      <c r="BM280" s="341">
        <v>0</v>
      </c>
      <c r="BN280" s="341">
        <v>0</v>
      </c>
      <c r="BO280" s="341">
        <v>0</v>
      </c>
      <c r="BP280" s="341">
        <v>13439.469745565188</v>
      </c>
      <c r="BQ280" s="341">
        <v>0</v>
      </c>
      <c r="BR280" s="341">
        <v>0</v>
      </c>
      <c r="BS280" s="341">
        <v>0</v>
      </c>
      <c r="BT280" s="341">
        <v>0</v>
      </c>
      <c r="BU280" s="341">
        <v>0</v>
      </c>
      <c r="BV280" s="341">
        <v>0</v>
      </c>
      <c r="BW280" s="341">
        <v>0</v>
      </c>
      <c r="BX280" s="341">
        <v>0</v>
      </c>
      <c r="BY280" s="341">
        <v>0</v>
      </c>
      <c r="BZ280" s="341">
        <v>0</v>
      </c>
      <c r="CA280" s="341">
        <v>0</v>
      </c>
      <c r="CB280" s="341">
        <v>-4793.1786247417767</v>
      </c>
      <c r="CC280" s="341">
        <v>0</v>
      </c>
      <c r="CD280" s="341">
        <v>0</v>
      </c>
      <c r="CE280" s="341">
        <v>0</v>
      </c>
      <c r="CF280" s="341">
        <v>0</v>
      </c>
      <c r="CG280" s="341">
        <v>0</v>
      </c>
      <c r="CH280" s="341">
        <v>0</v>
      </c>
      <c r="CI280" s="341">
        <v>0</v>
      </c>
      <c r="CJ280" s="341">
        <v>0</v>
      </c>
      <c r="CK280" s="341">
        <v>0</v>
      </c>
      <c r="CL280" s="341">
        <v>0</v>
      </c>
      <c r="CM280" s="341">
        <v>0</v>
      </c>
      <c r="CN280" s="341">
        <v>-64185.98</v>
      </c>
      <c r="CO280" s="341">
        <v>0</v>
      </c>
      <c r="CP280" s="341">
        <v>0</v>
      </c>
      <c r="CQ280" s="341">
        <v>0</v>
      </c>
      <c r="CR280" s="341">
        <v>0</v>
      </c>
      <c r="CS280" s="341">
        <v>0</v>
      </c>
      <c r="CT280" s="341">
        <v>0</v>
      </c>
      <c r="CU280" s="341">
        <v>0</v>
      </c>
      <c r="CV280" s="341">
        <v>0</v>
      </c>
      <c r="CW280" s="341">
        <v>0</v>
      </c>
      <c r="CX280" s="341"/>
      <c r="CY280" s="341"/>
    </row>
    <row r="281" spans="1:104" x14ac:dyDescent="0.2">
      <c r="A281" s="96"/>
      <c r="B281" s="91" t="s">
        <v>320</v>
      </c>
      <c r="C281" s="91"/>
      <c r="D281" s="341">
        <v>0</v>
      </c>
      <c r="E281" s="341">
        <v>0</v>
      </c>
      <c r="F281" s="341">
        <v>0</v>
      </c>
      <c r="G281" s="341">
        <v>0</v>
      </c>
      <c r="H281" s="341">
        <v>0</v>
      </c>
      <c r="I281" s="341">
        <v>0</v>
      </c>
      <c r="J281" s="341">
        <v>0</v>
      </c>
      <c r="K281" s="341">
        <v>0</v>
      </c>
      <c r="L281" s="341">
        <v>0</v>
      </c>
      <c r="M281" s="341">
        <v>0</v>
      </c>
      <c r="N281" s="341">
        <v>0</v>
      </c>
      <c r="O281" s="341">
        <v>0</v>
      </c>
      <c r="P281" s="341">
        <v>0</v>
      </c>
      <c r="Q281" s="341">
        <v>0</v>
      </c>
      <c r="R281" s="341">
        <v>0</v>
      </c>
      <c r="S281" s="341">
        <v>0</v>
      </c>
      <c r="T281" s="341">
        <v>0</v>
      </c>
      <c r="U281" s="341">
        <v>0</v>
      </c>
      <c r="V281" s="341">
        <v>0</v>
      </c>
      <c r="W281" s="341">
        <v>0</v>
      </c>
      <c r="X281" s="341">
        <v>0</v>
      </c>
      <c r="Y281" s="341">
        <v>0</v>
      </c>
      <c r="Z281" s="341">
        <v>0</v>
      </c>
      <c r="AA281" s="341">
        <v>0</v>
      </c>
      <c r="AB281" s="341">
        <v>0</v>
      </c>
      <c r="AC281" s="341">
        <v>0</v>
      </c>
      <c r="AD281" s="341">
        <v>-1223.4827647773363</v>
      </c>
      <c r="AE281" s="341">
        <v>-10.116183726268901</v>
      </c>
      <c r="AF281" s="341">
        <v>-5.4544034244208888</v>
      </c>
      <c r="AG281" s="341">
        <v>-0.97462459961752756</v>
      </c>
      <c r="AH281" s="341">
        <v>-0.47817265949015564</v>
      </c>
      <c r="AI281" s="341">
        <v>0</v>
      </c>
      <c r="AJ281" s="341">
        <v>0</v>
      </c>
      <c r="AK281" s="341">
        <v>0</v>
      </c>
      <c r="AL281" s="341">
        <v>0</v>
      </c>
      <c r="AM281" s="341">
        <v>0</v>
      </c>
      <c r="AN281" s="341">
        <v>0</v>
      </c>
      <c r="AO281" s="341">
        <v>0</v>
      </c>
      <c r="AP281" s="341">
        <v>0</v>
      </c>
      <c r="AQ281" s="341">
        <v>0</v>
      </c>
      <c r="AR281" s="341">
        <v>0</v>
      </c>
      <c r="AS281" s="341">
        <v>0</v>
      </c>
      <c r="AT281" s="341">
        <v>0</v>
      </c>
      <c r="AU281" s="341">
        <v>0</v>
      </c>
      <c r="AV281" s="341">
        <v>0</v>
      </c>
      <c r="AW281" s="341">
        <v>0</v>
      </c>
      <c r="AX281" s="341">
        <v>0</v>
      </c>
      <c r="AY281" s="341">
        <v>0</v>
      </c>
      <c r="AZ281" s="341">
        <v>0</v>
      </c>
      <c r="BA281" s="341">
        <v>0</v>
      </c>
      <c r="BB281" s="341">
        <v>0</v>
      </c>
      <c r="BC281" s="341">
        <v>0</v>
      </c>
      <c r="BD281" s="341">
        <v>0</v>
      </c>
      <c r="BE281" s="341">
        <v>0</v>
      </c>
      <c r="BF281" s="341">
        <v>0</v>
      </c>
      <c r="BG281" s="341">
        <v>0</v>
      </c>
      <c r="BH281" s="341">
        <v>0</v>
      </c>
      <c r="BI281" s="341">
        <v>0</v>
      </c>
      <c r="BJ281" s="341">
        <v>0</v>
      </c>
      <c r="BK281" s="341">
        <v>0</v>
      </c>
      <c r="BL281" s="341">
        <v>0</v>
      </c>
      <c r="BM281" s="341">
        <v>0</v>
      </c>
      <c r="BN281" s="341">
        <v>0</v>
      </c>
      <c r="BO281" s="341">
        <v>0</v>
      </c>
      <c r="BP281" s="341">
        <v>0</v>
      </c>
      <c r="BQ281" s="341">
        <v>0</v>
      </c>
      <c r="BR281" s="341">
        <v>0</v>
      </c>
      <c r="BS281" s="341">
        <v>0</v>
      </c>
      <c r="BT281" s="341">
        <v>0</v>
      </c>
      <c r="BU281" s="341">
        <v>0</v>
      </c>
      <c r="BV281" s="341">
        <v>0</v>
      </c>
      <c r="BW281" s="341">
        <v>0</v>
      </c>
      <c r="BX281" s="341">
        <v>0</v>
      </c>
      <c r="BY281" s="341">
        <v>0</v>
      </c>
      <c r="BZ281" s="341">
        <v>0</v>
      </c>
      <c r="CA281" s="341">
        <v>0</v>
      </c>
      <c r="CB281" s="341">
        <v>0</v>
      </c>
      <c r="CC281" s="341">
        <v>0</v>
      </c>
      <c r="CD281" s="341">
        <v>0</v>
      </c>
      <c r="CE281" s="341">
        <v>0</v>
      </c>
      <c r="CF281" s="341">
        <v>0</v>
      </c>
      <c r="CG281" s="341">
        <v>0</v>
      </c>
      <c r="CH281" s="341">
        <v>0</v>
      </c>
      <c r="CI281" s="341">
        <v>0</v>
      </c>
      <c r="CJ281" s="341">
        <v>0</v>
      </c>
      <c r="CK281" s="341">
        <v>0</v>
      </c>
      <c r="CL281" s="341">
        <v>0</v>
      </c>
      <c r="CM281" s="341">
        <v>0</v>
      </c>
      <c r="CN281" s="341">
        <v>0</v>
      </c>
      <c r="CO281" s="341">
        <v>0</v>
      </c>
      <c r="CP281" s="341">
        <v>0</v>
      </c>
      <c r="CQ281" s="341">
        <v>0</v>
      </c>
      <c r="CR281" s="341">
        <v>0</v>
      </c>
      <c r="CS281" s="341">
        <v>0</v>
      </c>
      <c r="CT281" s="341">
        <v>0</v>
      </c>
      <c r="CU281" s="341">
        <v>0</v>
      </c>
      <c r="CV281" s="341">
        <v>0</v>
      </c>
      <c r="CW281" s="341">
        <v>0</v>
      </c>
      <c r="CX281" s="341"/>
      <c r="CY281" s="341"/>
    </row>
    <row r="282" spans="1:104" x14ac:dyDescent="0.2">
      <c r="A282" s="96"/>
      <c r="B282" s="91" t="s">
        <v>325</v>
      </c>
      <c r="C282" s="91"/>
      <c r="D282" s="341">
        <v>0</v>
      </c>
      <c r="E282" s="341">
        <v>0</v>
      </c>
      <c r="F282" s="341">
        <v>0</v>
      </c>
      <c r="G282" s="341">
        <v>0</v>
      </c>
      <c r="H282" s="341">
        <v>0</v>
      </c>
      <c r="I282" s="341">
        <v>0</v>
      </c>
      <c r="J282" s="341">
        <v>0</v>
      </c>
      <c r="K282" s="341">
        <v>0</v>
      </c>
      <c r="L282" s="341">
        <v>0</v>
      </c>
      <c r="M282" s="341">
        <v>0</v>
      </c>
      <c r="N282" s="341">
        <v>0</v>
      </c>
      <c r="O282" s="341">
        <v>0</v>
      </c>
      <c r="P282" s="341">
        <v>0</v>
      </c>
      <c r="Q282" s="341">
        <v>0</v>
      </c>
      <c r="R282" s="341">
        <v>0</v>
      </c>
      <c r="S282" s="341">
        <v>0</v>
      </c>
      <c r="T282" s="341">
        <v>0</v>
      </c>
      <c r="U282" s="341">
        <v>0</v>
      </c>
      <c r="V282" s="341">
        <v>0</v>
      </c>
      <c r="W282" s="341">
        <v>0</v>
      </c>
      <c r="X282" s="341">
        <v>0</v>
      </c>
      <c r="Y282" s="341">
        <v>0</v>
      </c>
      <c r="Z282" s="341">
        <v>0</v>
      </c>
      <c r="AA282" s="341">
        <v>0</v>
      </c>
      <c r="AB282" s="341">
        <v>0</v>
      </c>
      <c r="AC282" s="341">
        <v>0</v>
      </c>
      <c r="AD282" s="341">
        <v>0</v>
      </c>
      <c r="AE282" s="341">
        <v>0</v>
      </c>
      <c r="AF282" s="341">
        <v>-8013.8510305108357</v>
      </c>
      <c r="AG282" s="341">
        <v>0</v>
      </c>
      <c r="AH282" s="341">
        <v>0</v>
      </c>
      <c r="AI282" s="341">
        <v>0</v>
      </c>
      <c r="AJ282" s="341">
        <v>0</v>
      </c>
      <c r="AK282" s="341">
        <v>0</v>
      </c>
      <c r="AL282" s="341">
        <v>0</v>
      </c>
      <c r="AM282" s="341">
        <v>0</v>
      </c>
      <c r="AN282" s="341">
        <v>0</v>
      </c>
      <c r="AO282" s="341">
        <v>0</v>
      </c>
      <c r="AP282" s="341">
        <v>0</v>
      </c>
      <c r="AQ282" s="341">
        <v>0</v>
      </c>
      <c r="AR282" s="341">
        <v>0</v>
      </c>
      <c r="AS282" s="341">
        <v>0</v>
      </c>
      <c r="AT282" s="341">
        <v>0</v>
      </c>
      <c r="AU282" s="341">
        <v>0</v>
      </c>
      <c r="AV282" s="341">
        <v>0</v>
      </c>
      <c r="AW282" s="341">
        <v>0</v>
      </c>
      <c r="AX282" s="341">
        <v>0</v>
      </c>
      <c r="AY282" s="341">
        <v>0</v>
      </c>
      <c r="AZ282" s="341">
        <v>0</v>
      </c>
      <c r="BA282" s="341">
        <v>0</v>
      </c>
      <c r="BB282" s="341">
        <v>0</v>
      </c>
      <c r="BC282" s="341">
        <v>0</v>
      </c>
      <c r="BD282" s="341">
        <v>0</v>
      </c>
      <c r="BE282" s="341">
        <v>0</v>
      </c>
      <c r="BF282" s="341">
        <v>0</v>
      </c>
      <c r="BG282" s="341">
        <v>0</v>
      </c>
      <c r="BH282" s="341">
        <v>0</v>
      </c>
      <c r="BI282" s="341">
        <v>0</v>
      </c>
      <c r="BJ282" s="341">
        <v>0</v>
      </c>
      <c r="BK282" s="341">
        <v>0</v>
      </c>
      <c r="BL282" s="341">
        <v>0</v>
      </c>
      <c r="BM282" s="341">
        <v>0</v>
      </c>
      <c r="BN282" s="341">
        <v>0</v>
      </c>
      <c r="BO282" s="341">
        <v>0</v>
      </c>
      <c r="BP282" s="341">
        <v>0</v>
      </c>
      <c r="BQ282" s="341">
        <v>0</v>
      </c>
      <c r="BR282" s="341">
        <v>0</v>
      </c>
      <c r="BS282" s="341">
        <v>0</v>
      </c>
      <c r="BT282" s="341">
        <v>0</v>
      </c>
      <c r="BU282" s="341">
        <v>0</v>
      </c>
      <c r="BV282" s="341">
        <v>0</v>
      </c>
      <c r="BW282" s="341">
        <v>0</v>
      </c>
      <c r="BX282" s="341">
        <v>0</v>
      </c>
      <c r="BY282" s="341">
        <v>0</v>
      </c>
      <c r="BZ282" s="341">
        <v>0</v>
      </c>
      <c r="CA282" s="341">
        <v>0</v>
      </c>
      <c r="CB282" s="341">
        <v>0</v>
      </c>
      <c r="CC282" s="341">
        <v>0</v>
      </c>
      <c r="CD282" s="341">
        <v>0</v>
      </c>
      <c r="CE282" s="341">
        <v>0</v>
      </c>
      <c r="CF282" s="341">
        <v>0</v>
      </c>
      <c r="CG282" s="341">
        <v>0</v>
      </c>
      <c r="CH282" s="341">
        <v>0</v>
      </c>
      <c r="CI282" s="341">
        <v>0</v>
      </c>
      <c r="CJ282" s="341">
        <v>0</v>
      </c>
      <c r="CK282" s="341">
        <v>0</v>
      </c>
      <c r="CL282" s="341">
        <v>0</v>
      </c>
      <c r="CM282" s="341">
        <v>0</v>
      </c>
      <c r="CN282" s="341">
        <v>0</v>
      </c>
      <c r="CO282" s="341">
        <v>0</v>
      </c>
      <c r="CP282" s="341">
        <v>0</v>
      </c>
      <c r="CQ282" s="341">
        <v>0</v>
      </c>
      <c r="CR282" s="341">
        <v>0</v>
      </c>
      <c r="CS282" s="341">
        <v>0</v>
      </c>
      <c r="CT282" s="341">
        <v>0</v>
      </c>
      <c r="CU282" s="341">
        <v>0</v>
      </c>
      <c r="CV282" s="341">
        <v>0</v>
      </c>
      <c r="CW282" s="341">
        <v>0</v>
      </c>
      <c r="CX282" s="341"/>
      <c r="CY282" s="341"/>
    </row>
    <row r="283" spans="1:104" x14ac:dyDescent="0.2">
      <c r="A283" s="96"/>
      <c r="B283" s="91" t="s">
        <v>323</v>
      </c>
      <c r="C283" s="91"/>
      <c r="D283" s="341">
        <v>0</v>
      </c>
      <c r="E283" s="341">
        <v>0</v>
      </c>
      <c r="F283" s="341">
        <v>0</v>
      </c>
      <c r="G283" s="341">
        <v>0</v>
      </c>
      <c r="H283" s="341">
        <v>0</v>
      </c>
      <c r="I283" s="341">
        <v>0</v>
      </c>
      <c r="J283" s="341">
        <v>0</v>
      </c>
      <c r="K283" s="341">
        <v>0</v>
      </c>
      <c r="L283" s="341">
        <v>0</v>
      </c>
      <c r="M283" s="341">
        <v>0</v>
      </c>
      <c r="N283" s="341">
        <v>0</v>
      </c>
      <c r="O283" s="341">
        <v>0</v>
      </c>
      <c r="P283" s="341">
        <v>-2364.0232455906512</v>
      </c>
      <c r="Q283" s="341">
        <v>0</v>
      </c>
      <c r="R283" s="341">
        <v>0</v>
      </c>
      <c r="S283" s="341">
        <v>0</v>
      </c>
      <c r="T283" s="341">
        <v>0</v>
      </c>
      <c r="U283" s="341">
        <v>0</v>
      </c>
      <c r="V283" s="341">
        <v>0</v>
      </c>
      <c r="W283" s="341">
        <v>0</v>
      </c>
      <c r="X283" s="341">
        <v>0</v>
      </c>
      <c r="Y283" s="341">
        <v>0</v>
      </c>
      <c r="Z283" s="341">
        <v>0</v>
      </c>
      <c r="AA283" s="341">
        <v>0</v>
      </c>
      <c r="AB283" s="341">
        <v>0</v>
      </c>
      <c r="AC283" s="341">
        <v>0</v>
      </c>
      <c r="AD283" s="341">
        <v>0</v>
      </c>
      <c r="AE283" s="341">
        <v>0</v>
      </c>
      <c r="AF283" s="341">
        <v>0</v>
      </c>
      <c r="AG283" s="341">
        <v>0</v>
      </c>
      <c r="AH283" s="341">
        <v>0</v>
      </c>
      <c r="AI283" s="341">
        <v>0</v>
      </c>
      <c r="AJ283" s="341">
        <v>0</v>
      </c>
      <c r="AK283" s="341">
        <v>0</v>
      </c>
      <c r="AL283" s="341">
        <v>0</v>
      </c>
      <c r="AM283" s="341">
        <v>0</v>
      </c>
      <c r="AN283" s="341">
        <v>0</v>
      </c>
      <c r="AO283" s="341">
        <v>0</v>
      </c>
      <c r="AP283" s="341">
        <v>0</v>
      </c>
      <c r="AQ283" s="341">
        <v>0</v>
      </c>
      <c r="AR283" s="341">
        <v>0</v>
      </c>
      <c r="AS283" s="341">
        <v>0</v>
      </c>
      <c r="AT283" s="341">
        <v>0</v>
      </c>
      <c r="AU283" s="341">
        <v>0</v>
      </c>
      <c r="AV283" s="341">
        <v>0</v>
      </c>
      <c r="AW283" s="341">
        <v>0</v>
      </c>
      <c r="AX283" s="341">
        <v>0</v>
      </c>
      <c r="AY283" s="341">
        <v>0</v>
      </c>
      <c r="AZ283" s="341">
        <v>0</v>
      </c>
      <c r="BA283" s="341">
        <v>0</v>
      </c>
      <c r="BB283" s="341">
        <v>0</v>
      </c>
      <c r="BC283" s="341">
        <v>0</v>
      </c>
      <c r="BD283" s="341">
        <v>0</v>
      </c>
      <c r="BE283" s="341">
        <v>0</v>
      </c>
      <c r="BF283" s="341">
        <v>0</v>
      </c>
      <c r="BG283" s="341">
        <v>0</v>
      </c>
      <c r="BH283" s="341">
        <v>0</v>
      </c>
      <c r="BI283" s="341">
        <v>0</v>
      </c>
      <c r="BJ283" s="341">
        <v>0</v>
      </c>
      <c r="BK283" s="341">
        <v>0</v>
      </c>
      <c r="BL283" s="341">
        <v>0</v>
      </c>
      <c r="BM283" s="341">
        <v>0</v>
      </c>
      <c r="BN283" s="341">
        <v>0</v>
      </c>
      <c r="BO283" s="341">
        <v>0</v>
      </c>
      <c r="BP283" s="341">
        <v>0</v>
      </c>
      <c r="BQ283" s="341">
        <v>0</v>
      </c>
      <c r="BR283" s="341">
        <v>0</v>
      </c>
      <c r="BS283" s="341">
        <v>0</v>
      </c>
      <c r="BT283" s="341">
        <v>0</v>
      </c>
      <c r="BU283" s="341">
        <v>0</v>
      </c>
      <c r="BV283" s="341">
        <v>0</v>
      </c>
      <c r="BW283" s="341">
        <v>0</v>
      </c>
      <c r="BX283" s="341">
        <v>0</v>
      </c>
      <c r="BY283" s="341">
        <v>0</v>
      </c>
      <c r="BZ283" s="341">
        <v>0</v>
      </c>
      <c r="CA283" s="341">
        <v>0</v>
      </c>
      <c r="CB283" s="341">
        <v>0</v>
      </c>
      <c r="CC283" s="341">
        <v>0</v>
      </c>
      <c r="CD283" s="341">
        <v>0</v>
      </c>
      <c r="CE283" s="341">
        <v>0</v>
      </c>
      <c r="CF283" s="341">
        <v>0</v>
      </c>
      <c r="CG283" s="341">
        <v>0</v>
      </c>
      <c r="CH283" s="341">
        <v>0</v>
      </c>
      <c r="CI283" s="341">
        <v>0</v>
      </c>
      <c r="CJ283" s="341">
        <v>0</v>
      </c>
      <c r="CK283" s="341">
        <v>0</v>
      </c>
      <c r="CL283" s="341">
        <v>0</v>
      </c>
      <c r="CM283" s="341">
        <v>0</v>
      </c>
      <c r="CN283" s="341">
        <v>0</v>
      </c>
      <c r="CO283" s="341">
        <v>0</v>
      </c>
      <c r="CP283" s="341">
        <v>0</v>
      </c>
      <c r="CQ283" s="341">
        <v>0</v>
      </c>
      <c r="CR283" s="341">
        <v>0</v>
      </c>
      <c r="CS283" s="341">
        <v>0</v>
      </c>
      <c r="CT283" s="341">
        <v>0</v>
      </c>
      <c r="CU283" s="341">
        <v>0</v>
      </c>
      <c r="CV283" s="341">
        <v>0</v>
      </c>
      <c r="CW283" s="341">
        <v>0</v>
      </c>
      <c r="CX283" s="341"/>
      <c r="CY283" s="341"/>
    </row>
    <row r="284" spans="1:104" x14ac:dyDescent="0.2">
      <c r="A284" s="96"/>
      <c r="B284" s="91" t="s">
        <v>324</v>
      </c>
      <c r="C284" s="91"/>
      <c r="D284" s="341">
        <v>0</v>
      </c>
      <c r="E284" s="341">
        <v>0</v>
      </c>
      <c r="F284" s="341">
        <v>0</v>
      </c>
      <c r="G284" s="341">
        <v>0</v>
      </c>
      <c r="H284" s="341">
        <v>0</v>
      </c>
      <c r="I284" s="341">
        <v>0</v>
      </c>
      <c r="J284" s="341">
        <v>0</v>
      </c>
      <c r="K284" s="341">
        <v>0</v>
      </c>
      <c r="L284" s="341">
        <v>0</v>
      </c>
      <c r="M284" s="341">
        <v>0</v>
      </c>
      <c r="N284" s="341">
        <v>0</v>
      </c>
      <c r="O284" s="341">
        <v>0</v>
      </c>
      <c r="P284" s="341">
        <v>0</v>
      </c>
      <c r="Q284" s="341">
        <v>0</v>
      </c>
      <c r="R284" s="341">
        <v>0</v>
      </c>
      <c r="S284" s="341">
        <v>0</v>
      </c>
      <c r="T284" s="341">
        <v>0</v>
      </c>
      <c r="U284" s="341">
        <v>0</v>
      </c>
      <c r="V284" s="341">
        <v>0</v>
      </c>
      <c r="W284" s="341">
        <v>0</v>
      </c>
      <c r="X284" s="341">
        <v>0</v>
      </c>
      <c r="Y284" s="341">
        <v>0</v>
      </c>
      <c r="Z284" s="341">
        <v>0</v>
      </c>
      <c r="AA284" s="341">
        <v>0</v>
      </c>
      <c r="AB284" s="341">
        <v>0</v>
      </c>
      <c r="AC284" s="341">
        <v>0</v>
      </c>
      <c r="AD284" s="341">
        <v>0</v>
      </c>
      <c r="AE284" s="341">
        <v>0</v>
      </c>
      <c r="AF284" s="341">
        <v>0</v>
      </c>
      <c r="AG284" s="341">
        <v>0</v>
      </c>
      <c r="AH284" s="341">
        <v>0</v>
      </c>
      <c r="AI284" s="341">
        <v>0</v>
      </c>
      <c r="AJ284" s="341">
        <v>0</v>
      </c>
      <c r="AK284" s="341">
        <v>0</v>
      </c>
      <c r="AL284" s="341">
        <v>0</v>
      </c>
      <c r="AM284" s="341">
        <v>0</v>
      </c>
      <c r="AN284" s="341">
        <v>0</v>
      </c>
      <c r="AO284" s="341">
        <v>0</v>
      </c>
      <c r="AP284" s="341">
        <v>0</v>
      </c>
      <c r="AQ284" s="341">
        <v>0</v>
      </c>
      <c r="AR284" s="341">
        <v>0</v>
      </c>
      <c r="AS284" s="341">
        <v>0</v>
      </c>
      <c r="AT284" s="341">
        <v>0</v>
      </c>
      <c r="AU284" s="341">
        <v>0</v>
      </c>
      <c r="AV284" s="341">
        <v>0</v>
      </c>
      <c r="AW284" s="341">
        <v>0</v>
      </c>
      <c r="AX284" s="341">
        <v>0</v>
      </c>
      <c r="AY284" s="341">
        <v>0</v>
      </c>
      <c r="AZ284" s="341"/>
      <c r="BA284" s="341"/>
      <c r="BB284" s="341"/>
      <c r="BC284" s="341"/>
      <c r="BD284" s="341">
        <v>-10583.300000000001</v>
      </c>
      <c r="BE284" s="341"/>
      <c r="BF284" s="341"/>
      <c r="BG284" s="341"/>
      <c r="BH284" s="341">
        <v>0</v>
      </c>
      <c r="BI284" s="341">
        <v>0</v>
      </c>
      <c r="BJ284" s="341">
        <v>0</v>
      </c>
      <c r="BK284" s="341">
        <v>0</v>
      </c>
      <c r="BL284" s="341">
        <v>0</v>
      </c>
      <c r="BM284" s="341">
        <v>0</v>
      </c>
      <c r="BN284" s="341">
        <v>0</v>
      </c>
      <c r="BO284" s="341">
        <v>0</v>
      </c>
      <c r="BP284" s="341">
        <v>0</v>
      </c>
      <c r="BQ284" s="341">
        <v>0</v>
      </c>
      <c r="BR284" s="341">
        <v>0</v>
      </c>
      <c r="BS284" s="341">
        <v>0</v>
      </c>
      <c r="BT284" s="341">
        <v>0</v>
      </c>
      <c r="BU284" s="341">
        <v>0</v>
      </c>
      <c r="BV284" s="341">
        <v>0</v>
      </c>
      <c r="BW284" s="341">
        <v>0</v>
      </c>
      <c r="BX284" s="341">
        <v>0</v>
      </c>
      <c r="BY284" s="341">
        <v>0</v>
      </c>
      <c r="BZ284" s="341">
        <v>0</v>
      </c>
      <c r="CA284" s="341">
        <v>0</v>
      </c>
      <c r="CB284" s="341">
        <v>0</v>
      </c>
      <c r="CC284" s="341">
        <v>0</v>
      </c>
      <c r="CD284" s="341">
        <v>0</v>
      </c>
      <c r="CE284" s="341">
        <v>0</v>
      </c>
      <c r="CF284" s="341">
        <v>0</v>
      </c>
      <c r="CG284" s="341">
        <v>0</v>
      </c>
      <c r="CH284" s="341">
        <v>0</v>
      </c>
      <c r="CI284" s="341">
        <v>0</v>
      </c>
      <c r="CJ284" s="341">
        <v>0</v>
      </c>
      <c r="CK284" s="341">
        <v>0</v>
      </c>
      <c r="CL284" s="341">
        <v>0</v>
      </c>
      <c r="CM284" s="341">
        <v>0</v>
      </c>
      <c r="CN284" s="341">
        <v>0</v>
      </c>
      <c r="CO284" s="341">
        <v>0</v>
      </c>
      <c r="CP284" s="341">
        <v>0</v>
      </c>
      <c r="CQ284" s="341">
        <v>0</v>
      </c>
      <c r="CR284" s="341">
        <v>0</v>
      </c>
      <c r="CS284" s="341">
        <v>0</v>
      </c>
      <c r="CT284" s="341">
        <v>0</v>
      </c>
      <c r="CU284" s="341">
        <v>0</v>
      </c>
      <c r="CV284" s="341">
        <v>0</v>
      </c>
      <c r="CW284" s="341">
        <v>0</v>
      </c>
      <c r="CX284" s="341"/>
      <c r="CY284" s="341"/>
    </row>
    <row r="285" spans="1:104" s="91" customFormat="1" x14ac:dyDescent="0.2">
      <c r="A285" s="96"/>
      <c r="B285" s="91" t="s">
        <v>347</v>
      </c>
      <c r="C285" s="97"/>
      <c r="D285" s="341">
        <v>0</v>
      </c>
      <c r="E285" s="341">
        <v>0</v>
      </c>
      <c r="F285" s="341">
        <v>0</v>
      </c>
      <c r="G285" s="341">
        <v>0</v>
      </c>
      <c r="H285" s="341">
        <v>0</v>
      </c>
      <c r="I285" s="341">
        <v>0</v>
      </c>
      <c r="J285" s="341">
        <v>0</v>
      </c>
      <c r="K285" s="341">
        <v>0</v>
      </c>
      <c r="L285" s="341">
        <v>0</v>
      </c>
      <c r="M285" s="341">
        <v>0</v>
      </c>
      <c r="N285" s="341">
        <v>0</v>
      </c>
      <c r="O285" s="341">
        <v>0</v>
      </c>
      <c r="P285" s="341">
        <v>0</v>
      </c>
      <c r="Q285" s="341">
        <v>0</v>
      </c>
      <c r="R285" s="341">
        <v>0</v>
      </c>
      <c r="S285" s="341">
        <v>0</v>
      </c>
      <c r="T285" s="341">
        <v>0</v>
      </c>
      <c r="U285" s="341">
        <v>0</v>
      </c>
      <c r="V285" s="341">
        <v>0</v>
      </c>
      <c r="W285" s="341">
        <v>0</v>
      </c>
      <c r="X285" s="341">
        <v>0</v>
      </c>
      <c r="Y285" s="341">
        <v>0</v>
      </c>
      <c r="Z285" s="341">
        <v>0</v>
      </c>
      <c r="AA285" s="341">
        <v>0</v>
      </c>
      <c r="AB285" s="341">
        <v>0</v>
      </c>
      <c r="AC285" s="341">
        <v>0</v>
      </c>
      <c r="AD285" s="341">
        <v>0</v>
      </c>
      <c r="AE285" s="341">
        <v>0</v>
      </c>
      <c r="AF285" s="341">
        <v>0</v>
      </c>
      <c r="AG285" s="341">
        <v>0</v>
      </c>
      <c r="AH285" s="341">
        <v>0</v>
      </c>
      <c r="AI285" s="341">
        <v>0</v>
      </c>
      <c r="AJ285" s="341">
        <v>0</v>
      </c>
      <c r="AK285" s="341">
        <v>0</v>
      </c>
      <c r="AL285" s="341">
        <v>0</v>
      </c>
      <c r="AM285" s="341">
        <v>0</v>
      </c>
      <c r="AN285" s="341">
        <v>0</v>
      </c>
      <c r="AO285" s="341">
        <v>0</v>
      </c>
      <c r="AP285" s="341">
        <v>0</v>
      </c>
      <c r="AQ285" s="341">
        <v>0</v>
      </c>
      <c r="AR285" s="341">
        <v>0</v>
      </c>
      <c r="AS285" s="341">
        <v>0</v>
      </c>
      <c r="AT285" s="341">
        <v>0</v>
      </c>
      <c r="AU285" s="341">
        <v>0</v>
      </c>
      <c r="AV285" s="341">
        <v>0</v>
      </c>
      <c r="AW285" s="341">
        <v>0</v>
      </c>
      <c r="AX285" s="341">
        <v>0</v>
      </c>
      <c r="AY285" s="341">
        <v>0</v>
      </c>
      <c r="AZ285" s="341">
        <v>0</v>
      </c>
      <c r="BA285" s="341">
        <v>0</v>
      </c>
      <c r="BB285" s="341">
        <v>0</v>
      </c>
      <c r="BC285" s="341">
        <v>0</v>
      </c>
      <c r="BD285" s="341">
        <v>0</v>
      </c>
      <c r="BE285" s="341">
        <v>0</v>
      </c>
      <c r="BF285" s="341">
        <v>0</v>
      </c>
      <c r="BG285" s="341">
        <v>0</v>
      </c>
      <c r="BH285" s="341">
        <v>0</v>
      </c>
      <c r="BI285" s="341">
        <v>0</v>
      </c>
      <c r="BJ285" s="341">
        <v>0</v>
      </c>
      <c r="BK285" s="341">
        <v>0</v>
      </c>
      <c r="BL285" s="341">
        <v>0</v>
      </c>
      <c r="BM285" s="341">
        <v>0</v>
      </c>
      <c r="BN285" s="341">
        <v>0</v>
      </c>
      <c r="BO285" s="341">
        <v>0</v>
      </c>
      <c r="BP285" s="341">
        <v>0</v>
      </c>
      <c r="BQ285" s="341">
        <v>0</v>
      </c>
      <c r="BR285" s="341">
        <v>0</v>
      </c>
      <c r="BS285" s="341">
        <v>0</v>
      </c>
      <c r="BT285" s="341">
        <v>0</v>
      </c>
      <c r="BU285" s="341">
        <v>0</v>
      </c>
      <c r="BV285" s="341">
        <v>0</v>
      </c>
      <c r="BW285" s="341">
        <v>0</v>
      </c>
      <c r="BX285" s="341">
        <v>0</v>
      </c>
      <c r="BY285" s="341">
        <v>0</v>
      </c>
      <c r="BZ285" s="341">
        <v>0</v>
      </c>
      <c r="CA285" s="341">
        <v>0</v>
      </c>
      <c r="CB285" s="341">
        <v>0</v>
      </c>
      <c r="CC285" s="341">
        <v>0</v>
      </c>
      <c r="CD285" s="341">
        <v>0</v>
      </c>
      <c r="CE285" s="341">
        <v>0</v>
      </c>
      <c r="CF285" s="341">
        <v>0</v>
      </c>
      <c r="CG285" s="341">
        <v>0</v>
      </c>
      <c r="CH285" s="341">
        <v>0</v>
      </c>
      <c r="CI285" s="341">
        <v>0</v>
      </c>
      <c r="CJ285" s="341">
        <v>0</v>
      </c>
      <c r="CK285" s="341">
        <v>0</v>
      </c>
      <c r="CL285" s="341">
        <v>0</v>
      </c>
      <c r="CM285" s="341">
        <v>407.55</v>
      </c>
      <c r="CN285" s="341">
        <v>0</v>
      </c>
      <c r="CO285" s="341">
        <v>0</v>
      </c>
      <c r="CP285" s="341">
        <v>0</v>
      </c>
      <c r="CQ285" s="341">
        <v>0</v>
      </c>
      <c r="CR285" s="341">
        <v>0</v>
      </c>
      <c r="CS285" s="341">
        <v>0</v>
      </c>
      <c r="CT285" s="341">
        <v>0</v>
      </c>
      <c r="CU285" s="341">
        <v>-0.01</v>
      </c>
      <c r="CV285" s="341">
        <v>-0.01</v>
      </c>
      <c r="CW285" s="341">
        <v>0</v>
      </c>
      <c r="CX285" s="341"/>
      <c r="CY285" s="341"/>
    </row>
    <row r="286" spans="1:104" x14ac:dyDescent="0.2">
      <c r="A286" s="91"/>
      <c r="B286" s="91" t="s">
        <v>248</v>
      </c>
      <c r="C286" s="98"/>
      <c r="D286" s="341">
        <v>0</v>
      </c>
      <c r="E286" s="341">
        <v>0</v>
      </c>
      <c r="F286" s="341">
        <v>0</v>
      </c>
      <c r="G286" s="341">
        <v>0</v>
      </c>
      <c r="H286" s="341">
        <v>0</v>
      </c>
      <c r="I286" s="341">
        <v>0</v>
      </c>
      <c r="J286" s="341">
        <v>0</v>
      </c>
      <c r="K286" s="341">
        <v>0</v>
      </c>
      <c r="L286" s="341">
        <v>0</v>
      </c>
      <c r="M286" s="341">
        <v>0</v>
      </c>
      <c r="N286" s="341">
        <v>0</v>
      </c>
      <c r="O286" s="341">
        <v>0</v>
      </c>
      <c r="P286" s="341">
        <v>323.40106627120258</v>
      </c>
      <c r="Q286" s="341">
        <v>1182.1387182841188</v>
      </c>
      <c r="R286" s="341">
        <v>1207.5212774907843</v>
      </c>
      <c r="S286" s="341">
        <v>496.83846447852352</v>
      </c>
      <c r="T286" s="341">
        <v>709.16300497699604</v>
      </c>
      <c r="U286" s="341">
        <v>1032.0138709131686</v>
      </c>
      <c r="V286" s="341">
        <v>986.42965780755969</v>
      </c>
      <c r="W286" s="341">
        <v>1590.9234945891124</v>
      </c>
      <c r="X286" s="341">
        <v>2232.9193816710531</v>
      </c>
      <c r="Y286" s="341">
        <v>2539.9049576827074</v>
      </c>
      <c r="Z286" s="341">
        <v>3444.9707325207687</v>
      </c>
      <c r="AA286" s="341">
        <v>4476.8451607855359</v>
      </c>
      <c r="AB286" s="341">
        <v>5047.1516572720202</v>
      </c>
      <c r="AC286" s="341">
        <v>5214.2988226345042</v>
      </c>
      <c r="AD286" s="341">
        <v>5641.057782643481</v>
      </c>
      <c r="AE286" s="341">
        <v>6119.7252736046275</v>
      </c>
      <c r="AF286" s="341">
        <v>6834.2554676854334</v>
      </c>
      <c r="AG286" s="341">
        <v>6148.8867310397436</v>
      </c>
      <c r="AH286" s="341">
        <v>5607.1886969197067</v>
      </c>
      <c r="AI286" s="341">
        <v>4953.7443772287688</v>
      </c>
      <c r="AJ286" s="341">
        <v>4796.1036666498794</v>
      </c>
      <c r="AK286" s="341">
        <v>4676.7446418721365</v>
      </c>
      <c r="AL286" s="341">
        <v>5243.1278567777917</v>
      </c>
      <c r="AM286" s="341">
        <v>5307.2124639839376</v>
      </c>
      <c r="AN286" s="341">
        <v>5297.0884520066929</v>
      </c>
      <c r="AO286" s="341">
        <v>5605.1930471950755</v>
      </c>
      <c r="AP286" s="341">
        <v>5758.4248200039028</v>
      </c>
      <c r="AQ286" s="341">
        <v>6620.1800335572398</v>
      </c>
      <c r="AR286" s="341">
        <v>6855.4169956945452</v>
      </c>
      <c r="AS286" s="341">
        <v>6489.0436284777252</v>
      </c>
      <c r="AT286" s="341">
        <v>6021.6810766635272</v>
      </c>
      <c r="AU286" s="341">
        <v>4747.5494993309503</v>
      </c>
      <c r="AV286" s="341">
        <v>3284.8960167187893</v>
      </c>
      <c r="AW286" s="341">
        <v>3048.4744417589227</v>
      </c>
      <c r="AX286" s="341">
        <v>3324.4552895959291</v>
      </c>
      <c r="AY286" s="341">
        <v>3518.2599579098455</v>
      </c>
      <c r="AZ286" s="341">
        <v>2175.5</v>
      </c>
      <c r="BA286" s="341">
        <v>1949.03</v>
      </c>
      <c r="BB286" s="341">
        <v>1644.2</v>
      </c>
      <c r="BC286" s="341">
        <v>1383.23</v>
      </c>
      <c r="BD286" s="341">
        <v>78.80101719667239</v>
      </c>
      <c r="BE286" s="341">
        <v>-1126.2249986319882</v>
      </c>
      <c r="BF286" s="341">
        <v>-1393.8628850619298</v>
      </c>
      <c r="BG286" s="341">
        <v>-1685.7413044841144</v>
      </c>
      <c r="BH286" s="341">
        <v>-2036.5717367774548</v>
      </c>
      <c r="BI286" s="341">
        <v>-2032.3180936824381</v>
      </c>
      <c r="BJ286" s="341">
        <v>-1426.8266327300605</v>
      </c>
      <c r="BK286" s="341">
        <v>-385.39974556518763</v>
      </c>
      <c r="BL286" s="341">
        <v>-450.91</v>
      </c>
      <c r="BM286" s="341">
        <v>-840.31</v>
      </c>
      <c r="BN286" s="341">
        <v>-475.87</v>
      </c>
      <c r="BO286" s="341">
        <v>348.76</v>
      </c>
      <c r="BP286" s="341">
        <v>222.22</v>
      </c>
      <c r="BQ286" s="341">
        <v>-227.38</v>
      </c>
      <c r="BR286" s="341">
        <v>46.85</v>
      </c>
      <c r="BS286" s="341">
        <v>978.51</v>
      </c>
      <c r="BT286" s="341">
        <v>2293.5100000000002</v>
      </c>
      <c r="BU286" s="341">
        <v>1707.21</v>
      </c>
      <c r="BV286" s="341">
        <v>383.78</v>
      </c>
      <c r="BW286" s="341">
        <v>806.82</v>
      </c>
      <c r="BX286" s="341">
        <v>1632.76</v>
      </c>
      <c r="BY286" s="341">
        <v>2302.34</v>
      </c>
      <c r="BZ286" s="341">
        <v>3060.1</v>
      </c>
      <c r="CA286" s="341">
        <v>4979.24</v>
      </c>
      <c r="CB286" s="341">
        <v>7060.81</v>
      </c>
      <c r="CC286" s="341">
        <v>7044.86</v>
      </c>
      <c r="CD286" s="341">
        <v>6550.22</v>
      </c>
      <c r="CE286" s="341">
        <v>7026.81</v>
      </c>
      <c r="CF286" s="341">
        <v>7642.7</v>
      </c>
      <c r="CG286" s="341">
        <v>6137.17</v>
      </c>
      <c r="CH286" s="341">
        <v>5148.96</v>
      </c>
      <c r="CI286" s="341">
        <v>5600.01</v>
      </c>
      <c r="CJ286" s="92">
        <f>'Schedule 10&amp;31'!C24</f>
        <v>5271.27</v>
      </c>
      <c r="CK286" s="92">
        <f>'Schedule 10&amp;31'!D24</f>
        <v>5940.34</v>
      </c>
      <c r="CL286" s="92">
        <f>'Schedule 10&amp;31'!E24</f>
        <v>6269.3</v>
      </c>
      <c r="CM286" s="92">
        <f>'Schedule 10&amp;31'!F24</f>
        <v>6545.48</v>
      </c>
      <c r="CN286" s="92">
        <f>'Schedule 10&amp;31'!G24</f>
        <v>7478.86</v>
      </c>
      <c r="CO286" s="92">
        <f>'Schedule 10&amp;31'!H24</f>
        <v>7693.56</v>
      </c>
      <c r="CP286" s="92">
        <f>'Schedule 10&amp;31'!I24</f>
        <v>5688.45</v>
      </c>
      <c r="CQ286" s="92">
        <f>'Schedule 10&amp;31'!J24</f>
        <v>5983.97</v>
      </c>
      <c r="CR286" s="92">
        <f>'Schedule 10&amp;31'!K24</f>
        <v>6447.8</v>
      </c>
      <c r="CS286" s="92">
        <f>'Schedule 10&amp;31'!L24+'Schedule 10&amp;31'!M24</f>
        <v>5841.82</v>
      </c>
      <c r="CT286" s="92">
        <f>'Schedule 10&amp;31'!N24</f>
        <v>5191.53</v>
      </c>
      <c r="CU286" s="92">
        <f>'Schedule 10&amp;31'!P24+'Schedule 10&amp;31'!O24</f>
        <v>5860.23</v>
      </c>
      <c r="CV286" s="92">
        <f>'Schedule 10&amp;31'!Q24</f>
        <v>7954.25</v>
      </c>
      <c r="CW286" s="92">
        <f>'Schedule 10&amp;31'!R24</f>
        <v>9676.82</v>
      </c>
      <c r="CX286" s="341"/>
      <c r="CY286" s="341"/>
    </row>
    <row r="287" spans="1:104" x14ac:dyDescent="0.2">
      <c r="B287" s="337" t="s">
        <v>230</v>
      </c>
      <c r="D287" s="93">
        <f t="shared" ref="D287:AI287" si="311">SUM(D280:D286)</f>
        <v>0</v>
      </c>
      <c r="E287" s="93">
        <f t="shared" si="311"/>
        <v>0</v>
      </c>
      <c r="F287" s="93">
        <f t="shared" si="311"/>
        <v>0</v>
      </c>
      <c r="G287" s="93">
        <f t="shared" si="311"/>
        <v>0</v>
      </c>
      <c r="H287" s="93">
        <f t="shared" si="311"/>
        <v>0</v>
      </c>
      <c r="I287" s="93">
        <f t="shared" si="311"/>
        <v>0</v>
      </c>
      <c r="J287" s="93">
        <f t="shared" si="311"/>
        <v>0</v>
      </c>
      <c r="K287" s="93">
        <f t="shared" si="311"/>
        <v>0</v>
      </c>
      <c r="L287" s="93">
        <f t="shared" si="311"/>
        <v>0</v>
      </c>
      <c r="M287" s="93">
        <f t="shared" si="311"/>
        <v>0</v>
      </c>
      <c r="N287" s="93">
        <f t="shared" si="311"/>
        <v>0</v>
      </c>
      <c r="O287" s="93">
        <f t="shared" si="311"/>
        <v>0</v>
      </c>
      <c r="P287" s="93">
        <f t="shared" si="311"/>
        <v>-2040.6221793194486</v>
      </c>
      <c r="Q287" s="93">
        <f t="shared" si="311"/>
        <v>1182.1387182841188</v>
      </c>
      <c r="R287" s="93">
        <f t="shared" si="311"/>
        <v>1207.5212774907843</v>
      </c>
      <c r="S287" s="93">
        <f t="shared" si="311"/>
        <v>496.83846447852352</v>
      </c>
      <c r="T287" s="93">
        <f t="shared" si="311"/>
        <v>3073.1862505676472</v>
      </c>
      <c r="U287" s="93">
        <f t="shared" si="311"/>
        <v>1032.0138709131686</v>
      </c>
      <c r="V287" s="93">
        <f t="shared" si="311"/>
        <v>986.42965780755969</v>
      </c>
      <c r="W287" s="93">
        <f t="shared" si="311"/>
        <v>1590.9234945891124</v>
      </c>
      <c r="X287" s="93">
        <f t="shared" si="311"/>
        <v>2232.9193816710531</v>
      </c>
      <c r="Y287" s="93">
        <f t="shared" si="311"/>
        <v>2539.9049576827074</v>
      </c>
      <c r="Z287" s="93">
        <f t="shared" si="311"/>
        <v>3444.9707325207687</v>
      </c>
      <c r="AA287" s="93">
        <f t="shared" si="311"/>
        <v>4476.8451607855359</v>
      </c>
      <c r="AB287" s="93">
        <f t="shared" si="311"/>
        <v>5047.1516572720202</v>
      </c>
      <c r="AC287" s="93">
        <f t="shared" si="311"/>
        <v>5214.2988226345042</v>
      </c>
      <c r="AD287" s="93">
        <f t="shared" si="311"/>
        <v>4417.5750178661447</v>
      </c>
      <c r="AE287" s="93">
        <f t="shared" si="311"/>
        <v>6109.6090898783586</v>
      </c>
      <c r="AF287" s="93">
        <f t="shared" si="311"/>
        <v>-1185.0499662498232</v>
      </c>
      <c r="AG287" s="93">
        <f t="shared" si="311"/>
        <v>6147.9121064401261</v>
      </c>
      <c r="AH287" s="93">
        <f t="shared" si="311"/>
        <v>5606.7105242602165</v>
      </c>
      <c r="AI287" s="93">
        <f t="shared" si="311"/>
        <v>4953.7443772287688</v>
      </c>
      <c r="AJ287" s="93">
        <f t="shared" ref="AJ287:BO287" si="312">SUM(AJ280:AJ286)</f>
        <v>4796.1036666498794</v>
      </c>
      <c r="AK287" s="93">
        <f t="shared" si="312"/>
        <v>4676.7446418721365</v>
      </c>
      <c r="AL287" s="93">
        <f t="shared" si="312"/>
        <v>5243.1278567777917</v>
      </c>
      <c r="AM287" s="93">
        <f t="shared" si="312"/>
        <v>5307.2124639839376</v>
      </c>
      <c r="AN287" s="93">
        <f t="shared" si="312"/>
        <v>5297.0884520066929</v>
      </c>
      <c r="AO287" s="93">
        <f t="shared" si="312"/>
        <v>5605.1930471950755</v>
      </c>
      <c r="AP287" s="93">
        <f t="shared" si="312"/>
        <v>5758.4248200039028</v>
      </c>
      <c r="AQ287" s="93">
        <f t="shared" si="312"/>
        <v>6620.1800335572398</v>
      </c>
      <c r="AR287" s="93">
        <f t="shared" si="312"/>
        <v>-69702.793050391061</v>
      </c>
      <c r="AS287" s="93">
        <f t="shared" si="312"/>
        <v>6489.0436284777252</v>
      </c>
      <c r="AT287" s="93">
        <f t="shared" si="312"/>
        <v>6021.6810766635272</v>
      </c>
      <c r="AU287" s="93">
        <f t="shared" si="312"/>
        <v>4747.5494993309503</v>
      </c>
      <c r="AV287" s="93">
        <f t="shared" si="312"/>
        <v>3284.8960167187893</v>
      </c>
      <c r="AW287" s="93">
        <f t="shared" si="312"/>
        <v>3048.4744417589227</v>
      </c>
      <c r="AX287" s="93">
        <f t="shared" si="312"/>
        <v>3324.4552895959291</v>
      </c>
      <c r="AY287" s="93">
        <f t="shared" si="312"/>
        <v>3518.2599579098455</v>
      </c>
      <c r="AZ287" s="93">
        <f t="shared" si="312"/>
        <v>2175.5</v>
      </c>
      <c r="BA287" s="93">
        <f t="shared" si="312"/>
        <v>1949.03</v>
      </c>
      <c r="BB287" s="93">
        <f t="shared" si="312"/>
        <v>1644.2</v>
      </c>
      <c r="BC287" s="93">
        <f t="shared" si="312"/>
        <v>1383.23</v>
      </c>
      <c r="BD287" s="93">
        <f t="shared" si="312"/>
        <v>-71075.158982803332</v>
      </c>
      <c r="BE287" s="93">
        <f t="shared" si="312"/>
        <v>-1126.2249986319882</v>
      </c>
      <c r="BF287" s="93">
        <f t="shared" si="312"/>
        <v>-1393.8628850619298</v>
      </c>
      <c r="BG287" s="93">
        <f t="shared" si="312"/>
        <v>-1685.7413044841144</v>
      </c>
      <c r="BH287" s="93">
        <f t="shared" si="312"/>
        <v>-2036.5717367774548</v>
      </c>
      <c r="BI287" s="93">
        <f t="shared" si="312"/>
        <v>-2032.3180936824381</v>
      </c>
      <c r="BJ287" s="93">
        <f t="shared" si="312"/>
        <v>-1426.8266327300605</v>
      </c>
      <c r="BK287" s="93">
        <f t="shared" si="312"/>
        <v>-385.39974556518763</v>
      </c>
      <c r="BL287" s="93">
        <f t="shared" si="312"/>
        <v>-450.91</v>
      </c>
      <c r="BM287" s="93">
        <f t="shared" si="312"/>
        <v>-840.31</v>
      </c>
      <c r="BN287" s="93">
        <f t="shared" si="312"/>
        <v>-475.87</v>
      </c>
      <c r="BO287" s="93">
        <f t="shared" si="312"/>
        <v>348.76</v>
      </c>
      <c r="BP287" s="93">
        <f t="shared" ref="BP287:CU287" si="313">SUM(BP280:BP286)</f>
        <v>13661.689745565187</v>
      </c>
      <c r="BQ287" s="93">
        <f t="shared" si="313"/>
        <v>-227.38</v>
      </c>
      <c r="BR287" s="93">
        <f t="shared" si="313"/>
        <v>46.85</v>
      </c>
      <c r="BS287" s="93">
        <f t="shared" si="313"/>
        <v>978.51</v>
      </c>
      <c r="BT287" s="93">
        <f t="shared" si="313"/>
        <v>2293.5100000000002</v>
      </c>
      <c r="BU287" s="93">
        <f t="shared" si="313"/>
        <v>1707.21</v>
      </c>
      <c r="BV287" s="93">
        <f t="shared" si="313"/>
        <v>383.78</v>
      </c>
      <c r="BW287" s="93">
        <f t="shared" si="313"/>
        <v>806.82</v>
      </c>
      <c r="BX287" s="93">
        <f t="shared" si="313"/>
        <v>1632.76</v>
      </c>
      <c r="BY287" s="93">
        <f t="shared" si="313"/>
        <v>2302.34</v>
      </c>
      <c r="BZ287" s="93">
        <f t="shared" si="313"/>
        <v>3060.1</v>
      </c>
      <c r="CA287" s="93">
        <f t="shared" si="313"/>
        <v>4979.24</v>
      </c>
      <c r="CB287" s="93">
        <f t="shared" si="313"/>
        <v>2267.6313752582237</v>
      </c>
      <c r="CC287" s="93">
        <f t="shared" si="313"/>
        <v>7044.86</v>
      </c>
      <c r="CD287" s="93">
        <f t="shared" si="313"/>
        <v>6550.22</v>
      </c>
      <c r="CE287" s="93">
        <f t="shared" si="313"/>
        <v>7026.81</v>
      </c>
      <c r="CF287" s="93">
        <f t="shared" si="313"/>
        <v>7642.7</v>
      </c>
      <c r="CG287" s="93">
        <f t="shared" si="313"/>
        <v>6137.17</v>
      </c>
      <c r="CH287" s="93">
        <f t="shared" si="313"/>
        <v>5148.96</v>
      </c>
      <c r="CI287" s="93">
        <f t="shared" si="313"/>
        <v>5600.01</v>
      </c>
      <c r="CJ287" s="93">
        <f t="shared" si="313"/>
        <v>5271.27</v>
      </c>
      <c r="CK287" s="93">
        <f t="shared" si="313"/>
        <v>5940.34</v>
      </c>
      <c r="CL287" s="93">
        <f t="shared" si="313"/>
        <v>6269.3</v>
      </c>
      <c r="CM287" s="93">
        <f t="shared" si="313"/>
        <v>6953.03</v>
      </c>
      <c r="CN287" s="93">
        <f t="shared" si="313"/>
        <v>-56707.12</v>
      </c>
      <c r="CO287" s="93">
        <f t="shared" si="313"/>
        <v>7693.56</v>
      </c>
      <c r="CP287" s="93">
        <f t="shared" si="313"/>
        <v>5688.45</v>
      </c>
      <c r="CQ287" s="93">
        <f t="shared" si="313"/>
        <v>5983.97</v>
      </c>
      <c r="CR287" s="93">
        <f t="shared" si="313"/>
        <v>6447.8</v>
      </c>
      <c r="CS287" s="93">
        <f t="shared" si="313"/>
        <v>5841.82</v>
      </c>
      <c r="CT287" s="93">
        <f t="shared" si="313"/>
        <v>5191.53</v>
      </c>
      <c r="CU287" s="93">
        <f t="shared" si="313"/>
        <v>5860.2199999999993</v>
      </c>
      <c r="CV287" s="93">
        <f t="shared" ref="CV287:CY287" si="314">SUM(CV280:CV286)</f>
        <v>7954.24</v>
      </c>
      <c r="CW287" s="93">
        <f t="shared" si="314"/>
        <v>9676.82</v>
      </c>
      <c r="CX287" s="93">
        <f t="shared" si="314"/>
        <v>0</v>
      </c>
      <c r="CY287" s="93">
        <f t="shared" si="314"/>
        <v>0</v>
      </c>
    </row>
    <row r="288" spans="1:104" x14ac:dyDescent="0.2">
      <c r="B288" s="337" t="s">
        <v>231</v>
      </c>
      <c r="D288" s="339">
        <f t="shared" ref="D288:AI288" si="315">D279+D287</f>
        <v>0</v>
      </c>
      <c r="E288" s="339">
        <f t="shared" si="315"/>
        <v>0</v>
      </c>
      <c r="F288" s="339">
        <f t="shared" si="315"/>
        <v>0</v>
      </c>
      <c r="G288" s="339">
        <f t="shared" si="315"/>
        <v>0</v>
      </c>
      <c r="H288" s="339">
        <f t="shared" si="315"/>
        <v>0</v>
      </c>
      <c r="I288" s="339">
        <f t="shared" si="315"/>
        <v>0</v>
      </c>
      <c r="J288" s="339">
        <f t="shared" si="315"/>
        <v>0</v>
      </c>
      <c r="K288" s="339">
        <f t="shared" si="315"/>
        <v>0</v>
      </c>
      <c r="L288" s="339">
        <f t="shared" si="315"/>
        <v>0</v>
      </c>
      <c r="M288" s="339">
        <f t="shared" si="315"/>
        <v>0</v>
      </c>
      <c r="N288" s="339">
        <f t="shared" si="315"/>
        <v>0</v>
      </c>
      <c r="O288" s="339">
        <f t="shared" si="315"/>
        <v>0</v>
      </c>
      <c r="P288" s="339">
        <f t="shared" si="315"/>
        <v>-2040.6221793194486</v>
      </c>
      <c r="Q288" s="339">
        <f t="shared" si="315"/>
        <v>-858.48346103532981</v>
      </c>
      <c r="R288" s="339">
        <f t="shared" si="315"/>
        <v>349.0378164554545</v>
      </c>
      <c r="S288" s="339">
        <f t="shared" si="315"/>
        <v>845.87628093397802</v>
      </c>
      <c r="T288" s="339">
        <f t="shared" si="315"/>
        <v>3919.062531501625</v>
      </c>
      <c r="U288" s="339">
        <f t="shared" si="315"/>
        <v>4951.0764024147938</v>
      </c>
      <c r="V288" s="339">
        <f t="shared" si="315"/>
        <v>5937.5060602223539</v>
      </c>
      <c r="W288" s="339">
        <f t="shared" si="315"/>
        <v>7528.429554811466</v>
      </c>
      <c r="X288" s="339">
        <f t="shared" si="315"/>
        <v>9761.3489364825182</v>
      </c>
      <c r="Y288" s="339">
        <f t="shared" si="315"/>
        <v>12301.253894165226</v>
      </c>
      <c r="Z288" s="339">
        <f t="shared" si="315"/>
        <v>15746.224626685995</v>
      </c>
      <c r="AA288" s="339">
        <f t="shared" si="315"/>
        <v>20223.06978747153</v>
      </c>
      <c r="AB288" s="339">
        <f t="shared" si="315"/>
        <v>25270.221444743551</v>
      </c>
      <c r="AC288" s="339">
        <f t="shared" si="315"/>
        <v>30484.520267378055</v>
      </c>
      <c r="AD288" s="339">
        <f t="shared" si="315"/>
        <v>34902.095285244199</v>
      </c>
      <c r="AE288" s="339">
        <f t="shared" si="315"/>
        <v>41011.704375122557</v>
      </c>
      <c r="AF288" s="339">
        <f t="shared" si="315"/>
        <v>39826.654408872731</v>
      </c>
      <c r="AG288" s="339">
        <f t="shared" si="315"/>
        <v>45974.566515312858</v>
      </c>
      <c r="AH288" s="339">
        <f t="shared" si="315"/>
        <v>51581.277039573077</v>
      </c>
      <c r="AI288" s="339">
        <f t="shared" si="315"/>
        <v>56535.021416801843</v>
      </c>
      <c r="AJ288" s="339">
        <f t="shared" ref="AJ288:BO288" si="316">AJ279+AJ287</f>
        <v>61331.12508345172</v>
      </c>
      <c r="AK288" s="339">
        <f t="shared" si="316"/>
        <v>66007.86972532385</v>
      </c>
      <c r="AL288" s="339">
        <f t="shared" si="316"/>
        <v>71250.997582101641</v>
      </c>
      <c r="AM288" s="339">
        <f t="shared" si="316"/>
        <v>76558.210046085573</v>
      </c>
      <c r="AN288" s="339">
        <f t="shared" si="316"/>
        <v>81855.298498092263</v>
      </c>
      <c r="AO288" s="339">
        <f t="shared" si="316"/>
        <v>87460.491545287339</v>
      </c>
      <c r="AP288" s="339">
        <f t="shared" si="316"/>
        <v>93218.916365291239</v>
      </c>
      <c r="AQ288" s="339">
        <f t="shared" si="316"/>
        <v>99839.096398848473</v>
      </c>
      <c r="AR288" s="339">
        <f t="shared" si="316"/>
        <v>30136.303348457412</v>
      </c>
      <c r="AS288" s="339">
        <f t="shared" si="316"/>
        <v>36625.346976935136</v>
      </c>
      <c r="AT288" s="339">
        <f t="shared" si="316"/>
        <v>42647.02805359866</v>
      </c>
      <c r="AU288" s="339">
        <f t="shared" si="316"/>
        <v>47394.577552929608</v>
      </c>
      <c r="AV288" s="339">
        <f t="shared" si="316"/>
        <v>50679.473569648399</v>
      </c>
      <c r="AW288" s="339">
        <f t="shared" si="316"/>
        <v>53727.948011407323</v>
      </c>
      <c r="AX288" s="339">
        <f t="shared" si="316"/>
        <v>57052.403301003251</v>
      </c>
      <c r="AY288" s="339">
        <f t="shared" si="316"/>
        <v>60570.663258913097</v>
      </c>
      <c r="AZ288" s="339">
        <f t="shared" si="316"/>
        <v>62746.163258913097</v>
      </c>
      <c r="BA288" s="339">
        <f t="shared" si="316"/>
        <v>64695.193258913096</v>
      </c>
      <c r="BB288" s="339">
        <f t="shared" si="316"/>
        <v>66339.3932589131</v>
      </c>
      <c r="BC288" s="339">
        <f t="shared" si="316"/>
        <v>67722.623258913096</v>
      </c>
      <c r="BD288" s="339">
        <f t="shared" si="316"/>
        <v>-3352.5357238902361</v>
      </c>
      <c r="BE288" s="339">
        <f t="shared" si="316"/>
        <v>-4478.7607225222246</v>
      </c>
      <c r="BF288" s="339">
        <f t="shared" si="316"/>
        <v>-5872.6236075841543</v>
      </c>
      <c r="BG288" s="339">
        <f t="shared" si="316"/>
        <v>-7558.3649120682685</v>
      </c>
      <c r="BH288" s="339">
        <f t="shared" si="316"/>
        <v>-9594.9366488457235</v>
      </c>
      <c r="BI288" s="339">
        <f t="shared" si="316"/>
        <v>-11627.254742528161</v>
      </c>
      <c r="BJ288" s="339">
        <f t="shared" si="316"/>
        <v>-13054.081375258222</v>
      </c>
      <c r="BK288" s="339">
        <f t="shared" si="316"/>
        <v>-13439.48112082341</v>
      </c>
      <c r="BL288" s="339">
        <f t="shared" si="316"/>
        <v>-13890.391120823409</v>
      </c>
      <c r="BM288" s="339">
        <f t="shared" si="316"/>
        <v>-14730.701120823409</v>
      </c>
      <c r="BN288" s="339">
        <f t="shared" si="316"/>
        <v>-15206.57112082341</v>
      </c>
      <c r="BO288" s="339">
        <f t="shared" si="316"/>
        <v>-14857.81112082341</v>
      </c>
      <c r="BP288" s="339">
        <f t="shared" ref="BP288:CU288" si="317">BP279+BP287</f>
        <v>-1196.1213752582225</v>
      </c>
      <c r="BQ288" s="339">
        <f t="shared" si="317"/>
        <v>-1423.5013752582227</v>
      </c>
      <c r="BR288" s="339">
        <f t="shared" si="317"/>
        <v>-1376.6513752582227</v>
      </c>
      <c r="BS288" s="339">
        <f t="shared" si="317"/>
        <v>-398.14137525822275</v>
      </c>
      <c r="BT288" s="339">
        <f t="shared" si="317"/>
        <v>1895.3686247417775</v>
      </c>
      <c r="BU288" s="339">
        <f t="shared" si="317"/>
        <v>3602.5786247417773</v>
      </c>
      <c r="BV288" s="339">
        <f t="shared" si="317"/>
        <v>3986.358624741777</v>
      </c>
      <c r="BW288" s="339">
        <f t="shared" si="317"/>
        <v>4793.1786247417767</v>
      </c>
      <c r="BX288" s="339">
        <f t="shared" si="317"/>
        <v>6425.9386247417769</v>
      </c>
      <c r="BY288" s="339">
        <f t="shared" si="317"/>
        <v>8728.2786247417771</v>
      </c>
      <c r="BZ288" s="339">
        <f t="shared" si="317"/>
        <v>11788.378624741777</v>
      </c>
      <c r="CA288" s="339">
        <f t="shared" si="317"/>
        <v>16767.618624741779</v>
      </c>
      <c r="CB288" s="339">
        <f t="shared" si="317"/>
        <v>19035.250000000004</v>
      </c>
      <c r="CC288" s="339">
        <f t="shared" si="317"/>
        <v>26080.110000000004</v>
      </c>
      <c r="CD288" s="339">
        <f t="shared" si="317"/>
        <v>32630.330000000005</v>
      </c>
      <c r="CE288" s="339">
        <f t="shared" si="317"/>
        <v>39657.140000000007</v>
      </c>
      <c r="CF288" s="339">
        <f t="shared" si="317"/>
        <v>47299.840000000004</v>
      </c>
      <c r="CG288" s="339">
        <f t="shared" si="317"/>
        <v>53437.01</v>
      </c>
      <c r="CH288" s="339">
        <f t="shared" si="317"/>
        <v>58585.97</v>
      </c>
      <c r="CI288" s="339">
        <f t="shared" si="317"/>
        <v>64185.98</v>
      </c>
      <c r="CJ288" s="339">
        <f t="shared" si="317"/>
        <v>69457.25</v>
      </c>
      <c r="CK288" s="339">
        <f t="shared" si="317"/>
        <v>75397.59</v>
      </c>
      <c r="CL288" s="339">
        <f t="shared" si="317"/>
        <v>81666.89</v>
      </c>
      <c r="CM288" s="339">
        <f t="shared" si="317"/>
        <v>88619.92</v>
      </c>
      <c r="CN288" s="339">
        <f t="shared" si="317"/>
        <v>31912.799999999996</v>
      </c>
      <c r="CO288" s="339">
        <f t="shared" si="317"/>
        <v>39606.359999999993</v>
      </c>
      <c r="CP288" s="339">
        <f t="shared" si="317"/>
        <v>45294.80999999999</v>
      </c>
      <c r="CQ288" s="339">
        <f t="shared" si="317"/>
        <v>51278.779999999992</v>
      </c>
      <c r="CR288" s="339">
        <f t="shared" si="317"/>
        <v>57726.579999999994</v>
      </c>
      <c r="CS288" s="339">
        <f t="shared" si="317"/>
        <v>63568.399999999994</v>
      </c>
      <c r="CT288" s="339">
        <f t="shared" si="317"/>
        <v>68759.929999999993</v>
      </c>
      <c r="CU288" s="339">
        <f t="shared" si="317"/>
        <v>74620.149999999994</v>
      </c>
      <c r="CV288" s="339">
        <f t="shared" ref="CV288:CY288" si="318">CV279+CV287</f>
        <v>82574.39</v>
      </c>
      <c r="CW288" s="339">
        <f t="shared" si="318"/>
        <v>92251.209999999992</v>
      </c>
      <c r="CX288" s="339">
        <f t="shared" si="318"/>
        <v>92251.209999999992</v>
      </c>
      <c r="CY288" s="339">
        <f t="shared" si="318"/>
        <v>92251.209999999992</v>
      </c>
    </row>
    <row r="289" spans="1:104" x14ac:dyDescent="0.2"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95"/>
      <c r="AM289" s="95"/>
      <c r="AN289" s="95"/>
      <c r="AO289" s="95"/>
      <c r="AP289" s="95"/>
      <c r="AQ289" s="95"/>
      <c r="AR289" s="95"/>
      <c r="AS289" s="95"/>
      <c r="AT289" s="95"/>
      <c r="AU289" s="95"/>
      <c r="AV289" s="95"/>
      <c r="AW289" s="95"/>
      <c r="AX289" s="95"/>
      <c r="AY289" s="95"/>
      <c r="AZ289" s="95"/>
      <c r="BA289" s="95"/>
      <c r="BB289" s="95"/>
      <c r="BC289" s="95"/>
      <c r="BD289" s="95"/>
      <c r="BE289" s="95"/>
      <c r="BF289" s="95"/>
      <c r="BG289" s="95"/>
      <c r="BH289" s="95"/>
      <c r="BI289" s="95"/>
      <c r="BJ289" s="95"/>
      <c r="BK289" s="95"/>
      <c r="BL289" s="95"/>
      <c r="BM289" s="95"/>
      <c r="BN289" s="95"/>
      <c r="BO289" s="95"/>
      <c r="BP289" s="95"/>
      <c r="BQ289" s="95"/>
      <c r="BR289" s="95"/>
      <c r="BS289" s="95"/>
      <c r="BT289" s="95"/>
      <c r="BU289" s="95"/>
      <c r="BV289" s="95"/>
      <c r="BW289" s="95"/>
      <c r="BX289" s="95"/>
      <c r="BY289" s="95"/>
      <c r="BZ289" s="95"/>
      <c r="CA289" s="95"/>
      <c r="CB289" s="95"/>
      <c r="CC289" s="95"/>
      <c r="CD289" s="95"/>
      <c r="CE289" s="95"/>
      <c r="CF289" s="95"/>
      <c r="CG289" s="95"/>
      <c r="CH289" s="95"/>
      <c r="CI289" s="95"/>
      <c r="CJ289" s="95"/>
      <c r="CK289" s="95"/>
      <c r="CL289" s="95"/>
      <c r="CM289" s="95"/>
      <c r="CN289" s="95"/>
      <c r="CO289" s="95"/>
      <c r="CP289" s="95"/>
      <c r="CQ289" s="95"/>
      <c r="CR289" s="95"/>
      <c r="CS289" s="95"/>
      <c r="CT289" s="95"/>
      <c r="CU289" s="95"/>
      <c r="CV289" s="95"/>
      <c r="CW289" s="95"/>
      <c r="CX289" s="95"/>
      <c r="CY289" s="95"/>
      <c r="CZ289" s="95"/>
    </row>
    <row r="290" spans="1:104" x14ac:dyDescent="0.2">
      <c r="A290" s="340" t="s">
        <v>255</v>
      </c>
      <c r="C290" s="95">
        <v>18237401</v>
      </c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  <c r="BY290" s="91"/>
      <c r="BZ290" s="91"/>
      <c r="CA290" s="91"/>
      <c r="CB290" s="91"/>
      <c r="CC290" s="91"/>
      <c r="CD290" s="91"/>
      <c r="CE290" s="91"/>
      <c r="CF290" s="91"/>
      <c r="CG290" s="91"/>
      <c r="CX290" s="338"/>
      <c r="CY290" s="338"/>
      <c r="CZ290" s="338"/>
    </row>
    <row r="291" spans="1:104" x14ac:dyDescent="0.2">
      <c r="B291" s="337" t="s">
        <v>227</v>
      </c>
      <c r="C291" s="95">
        <v>25400691</v>
      </c>
      <c r="D291" s="339">
        <v>0</v>
      </c>
      <c r="E291" s="339">
        <f t="shared" ref="E291:AJ291" si="319">D297</f>
        <v>0</v>
      </c>
      <c r="F291" s="339">
        <f t="shared" si="319"/>
        <v>0</v>
      </c>
      <c r="G291" s="339">
        <f t="shared" si="319"/>
        <v>0</v>
      </c>
      <c r="H291" s="339">
        <f t="shared" si="319"/>
        <v>0</v>
      </c>
      <c r="I291" s="339">
        <f t="shared" si="319"/>
        <v>0</v>
      </c>
      <c r="J291" s="339">
        <f t="shared" si="319"/>
        <v>0</v>
      </c>
      <c r="K291" s="339">
        <f t="shared" si="319"/>
        <v>0</v>
      </c>
      <c r="L291" s="339">
        <f t="shared" si="319"/>
        <v>0</v>
      </c>
      <c r="M291" s="339">
        <f t="shared" si="319"/>
        <v>0</v>
      </c>
      <c r="N291" s="339">
        <f t="shared" si="319"/>
        <v>0</v>
      </c>
      <c r="O291" s="339">
        <f t="shared" si="319"/>
        <v>0</v>
      </c>
      <c r="P291" s="339">
        <f t="shared" si="319"/>
        <v>0</v>
      </c>
      <c r="Q291" s="339">
        <f t="shared" si="319"/>
        <v>0</v>
      </c>
      <c r="R291" s="339">
        <f t="shared" si="319"/>
        <v>0</v>
      </c>
      <c r="S291" s="339">
        <f t="shared" si="319"/>
        <v>0</v>
      </c>
      <c r="T291" s="339">
        <f t="shared" si="319"/>
        <v>0</v>
      </c>
      <c r="U291" s="339">
        <f t="shared" si="319"/>
        <v>0</v>
      </c>
      <c r="V291" s="339">
        <f t="shared" si="319"/>
        <v>0</v>
      </c>
      <c r="W291" s="339">
        <f t="shared" si="319"/>
        <v>0</v>
      </c>
      <c r="X291" s="339">
        <f t="shared" si="319"/>
        <v>0</v>
      </c>
      <c r="Y291" s="339">
        <f t="shared" si="319"/>
        <v>0</v>
      </c>
      <c r="Z291" s="339">
        <f t="shared" si="319"/>
        <v>0</v>
      </c>
      <c r="AA291" s="339">
        <f t="shared" si="319"/>
        <v>0</v>
      </c>
      <c r="AB291" s="339">
        <f t="shared" si="319"/>
        <v>0</v>
      </c>
      <c r="AC291" s="339">
        <f t="shared" si="319"/>
        <v>0</v>
      </c>
      <c r="AD291" s="339">
        <f t="shared" si="319"/>
        <v>0</v>
      </c>
      <c r="AE291" s="339">
        <f t="shared" si="319"/>
        <v>0</v>
      </c>
      <c r="AF291" s="339">
        <f t="shared" si="319"/>
        <v>0</v>
      </c>
      <c r="AG291" s="339">
        <f t="shared" si="319"/>
        <v>0</v>
      </c>
      <c r="AH291" s="339">
        <f t="shared" si="319"/>
        <v>0</v>
      </c>
      <c r="AI291" s="339">
        <f t="shared" si="319"/>
        <v>0</v>
      </c>
      <c r="AJ291" s="339">
        <f t="shared" si="319"/>
        <v>0</v>
      </c>
      <c r="AK291" s="339">
        <f t="shared" ref="AK291:BP291" si="320">AJ297</f>
        <v>0</v>
      </c>
      <c r="AL291" s="339">
        <f t="shared" si="320"/>
        <v>0</v>
      </c>
      <c r="AM291" s="339">
        <f t="shared" si="320"/>
        <v>0</v>
      </c>
      <c r="AN291" s="339">
        <f t="shared" si="320"/>
        <v>0</v>
      </c>
      <c r="AO291" s="339">
        <f t="shared" si="320"/>
        <v>0</v>
      </c>
      <c r="AP291" s="339">
        <f t="shared" si="320"/>
        <v>0</v>
      </c>
      <c r="AQ291" s="339">
        <f t="shared" si="320"/>
        <v>0</v>
      </c>
      <c r="AR291" s="339">
        <f t="shared" si="320"/>
        <v>0</v>
      </c>
      <c r="AS291" s="339">
        <f t="shared" si="320"/>
        <v>0</v>
      </c>
      <c r="AT291" s="339">
        <f t="shared" si="320"/>
        <v>0</v>
      </c>
      <c r="AU291" s="339">
        <f t="shared" si="320"/>
        <v>0</v>
      </c>
      <c r="AV291" s="339">
        <f t="shared" si="320"/>
        <v>0</v>
      </c>
      <c r="AW291" s="339">
        <f t="shared" si="320"/>
        <v>0</v>
      </c>
      <c r="AX291" s="339">
        <f t="shared" si="320"/>
        <v>0</v>
      </c>
      <c r="AY291" s="339">
        <f t="shared" si="320"/>
        <v>0</v>
      </c>
      <c r="AZ291" s="339">
        <f t="shared" si="320"/>
        <v>0</v>
      </c>
      <c r="BA291" s="339">
        <f t="shared" si="320"/>
        <v>0</v>
      </c>
      <c r="BB291" s="339">
        <f t="shared" si="320"/>
        <v>0</v>
      </c>
      <c r="BC291" s="339">
        <f t="shared" si="320"/>
        <v>0</v>
      </c>
      <c r="BD291" s="339">
        <f t="shared" si="320"/>
        <v>0</v>
      </c>
      <c r="BE291" s="339">
        <f t="shared" si="320"/>
        <v>0</v>
      </c>
      <c r="BF291" s="339">
        <f t="shared" si="320"/>
        <v>0</v>
      </c>
      <c r="BG291" s="339">
        <f t="shared" si="320"/>
        <v>0</v>
      </c>
      <c r="BH291" s="339">
        <f t="shared" si="320"/>
        <v>0</v>
      </c>
      <c r="BI291" s="339">
        <f t="shared" si="320"/>
        <v>0</v>
      </c>
      <c r="BJ291" s="339">
        <f t="shared" si="320"/>
        <v>0</v>
      </c>
      <c r="BK291" s="339">
        <f t="shared" si="320"/>
        <v>0</v>
      </c>
      <c r="BL291" s="339">
        <f t="shared" si="320"/>
        <v>-40.18143303371297</v>
      </c>
      <c r="BM291" s="339">
        <f t="shared" si="320"/>
        <v>47514.417704966283</v>
      </c>
      <c r="BN291" s="339">
        <f t="shared" si="320"/>
        <v>51793.967704966286</v>
      </c>
      <c r="BO291" s="339">
        <f t="shared" si="320"/>
        <v>55855.977704966288</v>
      </c>
      <c r="BP291" s="339">
        <f t="shared" si="320"/>
        <v>60008.717704966286</v>
      </c>
      <c r="BQ291" s="339">
        <f t="shared" ref="BQ291:CY291" si="321">BP297</f>
        <v>18148.190000000002</v>
      </c>
      <c r="BR291" s="339">
        <f t="shared" si="321"/>
        <v>20893.750000000004</v>
      </c>
      <c r="BS291" s="339">
        <f t="shared" si="321"/>
        <v>23517.58</v>
      </c>
      <c r="BT291" s="339">
        <f t="shared" si="321"/>
        <v>25878.600000000002</v>
      </c>
      <c r="BU291" s="339">
        <f t="shared" si="321"/>
        <v>27995.270000000004</v>
      </c>
      <c r="BV291" s="339">
        <f t="shared" si="321"/>
        <v>29999.530000000002</v>
      </c>
      <c r="BW291" s="339">
        <f t="shared" si="321"/>
        <v>31756.590000000004</v>
      </c>
      <c r="BX291" s="339">
        <f t="shared" si="321"/>
        <v>33274.320000000007</v>
      </c>
      <c r="BY291" s="339">
        <f t="shared" si="321"/>
        <v>34628.530000000006</v>
      </c>
      <c r="BZ291" s="339">
        <f t="shared" si="321"/>
        <v>35698.160000000003</v>
      </c>
      <c r="CA291" s="339">
        <f t="shared" si="321"/>
        <v>36477.570000000007</v>
      </c>
      <c r="CB291" s="339">
        <f t="shared" si="321"/>
        <v>37022.590000000004</v>
      </c>
      <c r="CC291" s="339">
        <f t="shared" si="321"/>
        <v>4140.6899999999951</v>
      </c>
      <c r="CD291" s="339">
        <f t="shared" si="321"/>
        <v>4501.4199999999946</v>
      </c>
      <c r="CE291" s="339">
        <f t="shared" si="321"/>
        <v>4833.7999999999947</v>
      </c>
      <c r="CF291" s="339">
        <f t="shared" si="321"/>
        <v>5129.7199999999948</v>
      </c>
      <c r="CG291" s="339">
        <f t="shared" si="321"/>
        <v>5393.2799999999952</v>
      </c>
      <c r="CH291" s="339">
        <f t="shared" si="321"/>
        <v>5626.0499999999956</v>
      </c>
      <c r="CI291" s="339">
        <f t="shared" si="321"/>
        <v>5823.1599999999953</v>
      </c>
      <c r="CJ291" s="339">
        <f t="shared" si="321"/>
        <v>5989.3999999999951</v>
      </c>
      <c r="CK291" s="339">
        <f t="shared" si="321"/>
        <v>6119.4599999999955</v>
      </c>
      <c r="CL291" s="339">
        <f t="shared" si="321"/>
        <v>6208.4099999999953</v>
      </c>
      <c r="CM291" s="339">
        <f t="shared" si="321"/>
        <v>6271.0299999999952</v>
      </c>
      <c r="CN291" s="339">
        <f t="shared" si="321"/>
        <v>6208.4099999999953</v>
      </c>
      <c r="CO291" s="339">
        <f t="shared" si="321"/>
        <v>0</v>
      </c>
      <c r="CP291" s="339">
        <f t="shared" si="321"/>
        <v>0</v>
      </c>
      <c r="CQ291" s="339">
        <f t="shared" si="321"/>
        <v>0</v>
      </c>
      <c r="CR291" s="339">
        <f t="shared" si="321"/>
        <v>0</v>
      </c>
      <c r="CS291" s="339">
        <f t="shared" si="321"/>
        <v>0</v>
      </c>
      <c r="CT291" s="339">
        <f t="shared" si="321"/>
        <v>0</v>
      </c>
      <c r="CU291" s="339">
        <f t="shared" si="321"/>
        <v>0</v>
      </c>
      <c r="CV291" s="339">
        <f t="shared" si="321"/>
        <v>0</v>
      </c>
      <c r="CW291" s="339">
        <f t="shared" si="321"/>
        <v>0</v>
      </c>
      <c r="CX291" s="339">
        <f t="shared" si="321"/>
        <v>0</v>
      </c>
      <c r="CY291" s="339">
        <f t="shared" si="321"/>
        <v>0</v>
      </c>
    </row>
    <row r="292" spans="1:104" x14ac:dyDescent="0.2">
      <c r="A292" s="96"/>
      <c r="B292" s="91" t="s">
        <v>228</v>
      </c>
      <c r="C292" s="91"/>
      <c r="D292" s="341">
        <v>0</v>
      </c>
      <c r="E292" s="341">
        <v>0</v>
      </c>
      <c r="F292" s="341">
        <v>0</v>
      </c>
      <c r="G292" s="341">
        <v>0</v>
      </c>
      <c r="H292" s="341">
        <v>0</v>
      </c>
      <c r="I292" s="341">
        <v>0</v>
      </c>
      <c r="J292" s="341">
        <v>0</v>
      </c>
      <c r="K292" s="341">
        <v>0</v>
      </c>
      <c r="L292" s="341">
        <v>0</v>
      </c>
      <c r="M292" s="341">
        <v>0</v>
      </c>
      <c r="N292" s="341">
        <v>0</v>
      </c>
      <c r="O292" s="341">
        <v>0</v>
      </c>
      <c r="P292" s="341">
        <v>0</v>
      </c>
      <c r="Q292" s="341">
        <v>0</v>
      </c>
      <c r="R292" s="341">
        <v>0</v>
      </c>
      <c r="S292" s="341">
        <v>0</v>
      </c>
      <c r="T292" s="341">
        <v>0</v>
      </c>
      <c r="U292" s="341">
        <v>0</v>
      </c>
      <c r="V292" s="341">
        <v>0</v>
      </c>
      <c r="W292" s="341">
        <v>0</v>
      </c>
      <c r="X292" s="341">
        <v>0</v>
      </c>
      <c r="Y292" s="341">
        <v>0</v>
      </c>
      <c r="Z292" s="341">
        <v>0</v>
      </c>
      <c r="AA292" s="341">
        <v>0</v>
      </c>
      <c r="AB292" s="341">
        <v>0</v>
      </c>
      <c r="AC292" s="341">
        <v>0</v>
      </c>
      <c r="AD292" s="341">
        <v>0</v>
      </c>
      <c r="AE292" s="341">
        <v>0</v>
      </c>
      <c r="AF292" s="341">
        <v>0</v>
      </c>
      <c r="AG292" s="341">
        <v>0</v>
      </c>
      <c r="AH292" s="341">
        <v>0</v>
      </c>
      <c r="AI292" s="341">
        <v>0</v>
      </c>
      <c r="AJ292" s="341">
        <v>0</v>
      </c>
      <c r="AK292" s="341">
        <v>0</v>
      </c>
      <c r="AL292" s="341">
        <v>0</v>
      </c>
      <c r="AM292" s="341">
        <v>0</v>
      </c>
      <c r="AN292" s="341">
        <v>0</v>
      </c>
      <c r="AO292" s="341">
        <v>0</v>
      </c>
      <c r="AP292" s="341">
        <v>0</v>
      </c>
      <c r="AQ292" s="341">
        <v>0</v>
      </c>
      <c r="AR292" s="341">
        <v>0</v>
      </c>
      <c r="AS292" s="341">
        <v>0</v>
      </c>
      <c r="AT292" s="341">
        <v>0</v>
      </c>
      <c r="AU292" s="341">
        <v>0</v>
      </c>
      <c r="AV292" s="341">
        <v>0</v>
      </c>
      <c r="AW292" s="341">
        <v>0</v>
      </c>
      <c r="AX292" s="341">
        <v>0</v>
      </c>
      <c r="AY292" s="341">
        <v>0</v>
      </c>
      <c r="AZ292" s="341">
        <v>0</v>
      </c>
      <c r="BA292" s="341">
        <v>0</v>
      </c>
      <c r="BB292" s="341">
        <v>0</v>
      </c>
      <c r="BC292" s="341">
        <v>0</v>
      </c>
      <c r="BD292" s="341">
        <v>0</v>
      </c>
      <c r="BE292" s="341">
        <v>0</v>
      </c>
      <c r="BF292" s="341">
        <v>0</v>
      </c>
      <c r="BG292" s="341">
        <v>0</v>
      </c>
      <c r="BH292" s="341">
        <v>0</v>
      </c>
      <c r="BI292" s="341">
        <v>0</v>
      </c>
      <c r="BJ292" s="341">
        <v>0</v>
      </c>
      <c r="BK292" s="341">
        <v>0</v>
      </c>
      <c r="BL292" s="341">
        <v>0</v>
      </c>
      <c r="BM292" s="341">
        <v>0</v>
      </c>
      <c r="BN292" s="341">
        <v>0</v>
      </c>
      <c r="BO292" s="341">
        <v>0</v>
      </c>
      <c r="BP292" s="341">
        <v>-45312.897704966286</v>
      </c>
      <c r="BQ292" s="341">
        <v>0</v>
      </c>
      <c r="BR292" s="341">
        <v>0</v>
      </c>
      <c r="BS292" s="341">
        <v>0</v>
      </c>
      <c r="BT292" s="341">
        <v>0</v>
      </c>
      <c r="BU292" s="341">
        <v>0</v>
      </c>
      <c r="BV292" s="341">
        <v>0</v>
      </c>
      <c r="BW292" s="341">
        <v>0</v>
      </c>
      <c r="BX292" s="341">
        <v>0</v>
      </c>
      <c r="BY292" s="341">
        <v>0</v>
      </c>
      <c r="BZ292" s="341">
        <v>0</v>
      </c>
      <c r="CA292" s="341">
        <v>0</v>
      </c>
      <c r="CB292" s="341">
        <v>-33274.320000000007</v>
      </c>
      <c r="CC292" s="341">
        <v>0</v>
      </c>
      <c r="CD292" s="341">
        <v>0</v>
      </c>
      <c r="CE292" s="341">
        <v>0</v>
      </c>
      <c r="CF292" s="341">
        <v>0</v>
      </c>
      <c r="CG292" s="341">
        <v>0</v>
      </c>
      <c r="CH292" s="341">
        <v>0</v>
      </c>
      <c r="CI292" s="341">
        <v>0</v>
      </c>
      <c r="CJ292" s="341">
        <v>0</v>
      </c>
      <c r="CK292" s="341">
        <v>0</v>
      </c>
      <c r="CL292" s="341">
        <v>0</v>
      </c>
      <c r="CM292" s="341">
        <v>0</v>
      </c>
      <c r="CN292" s="341">
        <v>-5989.3999999999951</v>
      </c>
      <c r="CO292" s="341">
        <v>0</v>
      </c>
      <c r="CP292" s="341">
        <v>0</v>
      </c>
      <c r="CQ292" s="341">
        <v>0</v>
      </c>
      <c r="CR292" s="341">
        <v>0</v>
      </c>
      <c r="CS292" s="341">
        <v>0</v>
      </c>
      <c r="CT292" s="341">
        <v>0</v>
      </c>
      <c r="CU292" s="341">
        <v>0</v>
      </c>
      <c r="CV292" s="341">
        <v>0</v>
      </c>
      <c r="CW292" s="341">
        <v>0</v>
      </c>
      <c r="CX292" s="341"/>
      <c r="CY292" s="341"/>
    </row>
    <row r="293" spans="1:104" x14ac:dyDescent="0.2">
      <c r="A293" s="96"/>
      <c r="B293" s="91" t="s">
        <v>250</v>
      </c>
      <c r="C293" s="91"/>
      <c r="D293" s="341">
        <v>0</v>
      </c>
      <c r="E293" s="341">
        <v>0</v>
      </c>
      <c r="F293" s="341">
        <v>0</v>
      </c>
      <c r="G293" s="341">
        <v>0</v>
      </c>
      <c r="H293" s="341">
        <v>0</v>
      </c>
      <c r="I293" s="341">
        <v>0</v>
      </c>
      <c r="J293" s="341">
        <v>0</v>
      </c>
      <c r="K293" s="341">
        <v>0</v>
      </c>
      <c r="L293" s="341">
        <v>0</v>
      </c>
      <c r="M293" s="341">
        <v>0</v>
      </c>
      <c r="N293" s="341">
        <v>0</v>
      </c>
      <c r="O293" s="341">
        <v>0</v>
      </c>
      <c r="P293" s="341">
        <v>0</v>
      </c>
      <c r="Q293" s="341">
        <v>0</v>
      </c>
      <c r="R293" s="341">
        <v>0</v>
      </c>
      <c r="S293" s="341">
        <v>0</v>
      </c>
      <c r="T293" s="341">
        <v>0</v>
      </c>
      <c r="U293" s="341">
        <v>0</v>
      </c>
      <c r="V293" s="341">
        <v>0</v>
      </c>
      <c r="W293" s="341">
        <v>0</v>
      </c>
      <c r="X293" s="341">
        <v>0</v>
      </c>
      <c r="Y293" s="341">
        <v>0</v>
      </c>
      <c r="Z293" s="341">
        <v>0</v>
      </c>
      <c r="AA293" s="341">
        <v>0</v>
      </c>
      <c r="AB293" s="341">
        <v>0</v>
      </c>
      <c r="AC293" s="341">
        <v>0</v>
      </c>
      <c r="AD293" s="341">
        <v>0</v>
      </c>
      <c r="AE293" s="341">
        <v>0</v>
      </c>
      <c r="AF293" s="341">
        <v>0</v>
      </c>
      <c r="AG293" s="341">
        <v>0</v>
      </c>
      <c r="AH293" s="341">
        <v>0</v>
      </c>
      <c r="AI293" s="341">
        <v>0</v>
      </c>
      <c r="AJ293" s="341">
        <v>0</v>
      </c>
      <c r="AK293" s="341">
        <v>0</v>
      </c>
      <c r="AL293" s="341">
        <v>0</v>
      </c>
      <c r="AM293" s="341">
        <v>0</v>
      </c>
      <c r="AN293" s="341">
        <v>0</v>
      </c>
      <c r="AO293" s="341">
        <v>0</v>
      </c>
      <c r="AP293" s="341">
        <v>0</v>
      </c>
      <c r="AQ293" s="341">
        <v>0</v>
      </c>
      <c r="AR293" s="341">
        <v>0</v>
      </c>
      <c r="AS293" s="341">
        <v>0</v>
      </c>
      <c r="AT293" s="341">
        <v>0</v>
      </c>
      <c r="AU293" s="341">
        <v>0</v>
      </c>
      <c r="AV293" s="341">
        <v>0</v>
      </c>
      <c r="AW293" s="341">
        <v>0</v>
      </c>
      <c r="AX293" s="341">
        <v>0</v>
      </c>
      <c r="AY293" s="341">
        <v>0</v>
      </c>
      <c r="AZ293" s="341">
        <v>0</v>
      </c>
      <c r="BA293" s="341">
        <v>0</v>
      </c>
      <c r="BB293" s="341">
        <v>0</v>
      </c>
      <c r="BC293" s="341">
        <v>0</v>
      </c>
      <c r="BD293" s="341">
        <v>0</v>
      </c>
      <c r="BE293" s="341">
        <v>0</v>
      </c>
      <c r="BF293" s="341">
        <v>0</v>
      </c>
      <c r="BG293" s="341">
        <v>0</v>
      </c>
      <c r="BH293" s="341">
        <v>0</v>
      </c>
      <c r="BI293" s="341">
        <v>0</v>
      </c>
      <c r="BJ293" s="341">
        <v>0</v>
      </c>
      <c r="BK293" s="341">
        <v>0</v>
      </c>
      <c r="BL293" s="341">
        <v>45353.079138000001</v>
      </c>
      <c r="BM293" s="341">
        <v>0</v>
      </c>
      <c r="BN293" s="341">
        <v>0</v>
      </c>
      <c r="BO293" s="341">
        <v>0</v>
      </c>
      <c r="BP293" s="341">
        <v>0</v>
      </c>
      <c r="BQ293" s="341">
        <v>0</v>
      </c>
      <c r="BR293" s="341">
        <v>0</v>
      </c>
      <c r="BS293" s="341">
        <v>0</v>
      </c>
      <c r="BT293" s="341">
        <v>0</v>
      </c>
      <c r="BU293" s="341">
        <v>0</v>
      </c>
      <c r="BV293" s="341">
        <v>0</v>
      </c>
      <c r="BW293" s="341">
        <v>0</v>
      </c>
      <c r="BX293" s="341">
        <v>0</v>
      </c>
      <c r="BY293" s="341">
        <v>0</v>
      </c>
      <c r="BZ293" s="341">
        <v>0</v>
      </c>
      <c r="CA293" s="341">
        <v>0</v>
      </c>
      <c r="CB293" s="341">
        <v>0</v>
      </c>
      <c r="CC293" s="341">
        <v>0</v>
      </c>
      <c r="CD293" s="341">
        <v>0</v>
      </c>
      <c r="CE293" s="341">
        <v>0</v>
      </c>
      <c r="CF293" s="341">
        <v>0</v>
      </c>
      <c r="CG293" s="341">
        <v>0</v>
      </c>
      <c r="CH293" s="341">
        <v>0</v>
      </c>
      <c r="CI293" s="341">
        <v>0</v>
      </c>
      <c r="CJ293" s="341">
        <v>0</v>
      </c>
      <c r="CK293" s="341">
        <v>0</v>
      </c>
      <c r="CL293" s="341">
        <v>0</v>
      </c>
      <c r="CM293" s="341">
        <v>0</v>
      </c>
      <c r="CN293" s="341">
        <v>0</v>
      </c>
      <c r="CO293" s="341">
        <v>0</v>
      </c>
      <c r="CP293" s="341">
        <v>0</v>
      </c>
      <c r="CQ293" s="341">
        <v>0</v>
      </c>
      <c r="CR293" s="341">
        <v>0</v>
      </c>
      <c r="CS293" s="341">
        <v>0</v>
      </c>
      <c r="CT293" s="341">
        <v>0</v>
      </c>
      <c r="CU293" s="341">
        <v>0</v>
      </c>
      <c r="CV293" s="341">
        <v>0</v>
      </c>
      <c r="CW293" s="341">
        <v>0</v>
      </c>
      <c r="CX293" s="341"/>
      <c r="CY293" s="341"/>
    </row>
    <row r="294" spans="1:104" s="91" customFormat="1" x14ac:dyDescent="0.2">
      <c r="A294" s="96"/>
      <c r="B294" s="91" t="s">
        <v>347</v>
      </c>
      <c r="C294" s="97"/>
      <c r="D294" s="341">
        <v>0</v>
      </c>
      <c r="E294" s="341">
        <v>0</v>
      </c>
      <c r="F294" s="341">
        <v>0</v>
      </c>
      <c r="G294" s="341">
        <v>0</v>
      </c>
      <c r="H294" s="341">
        <v>0</v>
      </c>
      <c r="I294" s="341">
        <v>0</v>
      </c>
      <c r="J294" s="341">
        <v>0</v>
      </c>
      <c r="K294" s="341">
        <v>0</v>
      </c>
      <c r="L294" s="341">
        <v>0</v>
      </c>
      <c r="M294" s="341">
        <v>0</v>
      </c>
      <c r="N294" s="341">
        <v>0</v>
      </c>
      <c r="O294" s="341">
        <v>0</v>
      </c>
      <c r="P294" s="341">
        <v>0</v>
      </c>
      <c r="Q294" s="341">
        <v>0</v>
      </c>
      <c r="R294" s="341">
        <v>0</v>
      </c>
      <c r="S294" s="341">
        <v>0</v>
      </c>
      <c r="T294" s="341">
        <v>0</v>
      </c>
      <c r="U294" s="341">
        <v>0</v>
      </c>
      <c r="V294" s="341">
        <v>0</v>
      </c>
      <c r="W294" s="341">
        <v>0</v>
      </c>
      <c r="X294" s="341">
        <v>0</v>
      </c>
      <c r="Y294" s="341">
        <v>0</v>
      </c>
      <c r="Z294" s="341">
        <v>0</v>
      </c>
      <c r="AA294" s="341">
        <v>0</v>
      </c>
      <c r="AB294" s="341">
        <v>0</v>
      </c>
      <c r="AC294" s="341">
        <v>0</v>
      </c>
      <c r="AD294" s="341">
        <v>0</v>
      </c>
      <c r="AE294" s="341">
        <v>0</v>
      </c>
      <c r="AF294" s="341">
        <v>0</v>
      </c>
      <c r="AG294" s="341">
        <v>0</v>
      </c>
      <c r="AH294" s="341">
        <v>0</v>
      </c>
      <c r="AI294" s="341">
        <v>0</v>
      </c>
      <c r="AJ294" s="341">
        <v>0</v>
      </c>
      <c r="AK294" s="341">
        <v>0</v>
      </c>
      <c r="AL294" s="341">
        <v>0</v>
      </c>
      <c r="AM294" s="341">
        <v>0</v>
      </c>
      <c r="AN294" s="341">
        <v>0</v>
      </c>
      <c r="AO294" s="341">
        <v>0</v>
      </c>
      <c r="AP294" s="341">
        <v>0</v>
      </c>
      <c r="AQ294" s="341">
        <v>0</v>
      </c>
      <c r="AR294" s="341">
        <v>0</v>
      </c>
      <c r="AS294" s="341">
        <v>0</v>
      </c>
      <c r="AT294" s="341">
        <v>0</v>
      </c>
      <c r="AU294" s="341">
        <v>0</v>
      </c>
      <c r="AV294" s="341">
        <v>0</v>
      </c>
      <c r="AW294" s="341">
        <v>0</v>
      </c>
      <c r="AX294" s="341">
        <v>0</v>
      </c>
      <c r="AY294" s="341">
        <v>0</v>
      </c>
      <c r="AZ294" s="341">
        <v>0</v>
      </c>
      <c r="BA294" s="341">
        <v>0</v>
      </c>
      <c r="BB294" s="341">
        <v>0</v>
      </c>
      <c r="BC294" s="341">
        <v>0</v>
      </c>
      <c r="BD294" s="341">
        <v>0</v>
      </c>
      <c r="BE294" s="341">
        <v>0</v>
      </c>
      <c r="BF294" s="341">
        <v>0</v>
      </c>
      <c r="BG294" s="341">
        <v>0</v>
      </c>
      <c r="BH294" s="341">
        <v>0</v>
      </c>
      <c r="BI294" s="341">
        <v>0</v>
      </c>
      <c r="BJ294" s="341">
        <v>0</v>
      </c>
      <c r="BK294" s="341">
        <v>0</v>
      </c>
      <c r="BL294" s="341">
        <v>0</v>
      </c>
      <c r="BM294" s="341">
        <v>0</v>
      </c>
      <c r="BN294" s="341">
        <v>0</v>
      </c>
      <c r="BO294" s="341">
        <v>0</v>
      </c>
      <c r="BP294" s="341">
        <v>0</v>
      </c>
      <c r="BQ294" s="341">
        <v>0</v>
      </c>
      <c r="BR294" s="341">
        <v>0</v>
      </c>
      <c r="BS294" s="341">
        <v>0</v>
      </c>
      <c r="BT294" s="341">
        <v>0</v>
      </c>
      <c r="BU294" s="341">
        <v>0</v>
      </c>
      <c r="BV294" s="341">
        <v>0</v>
      </c>
      <c r="BW294" s="341">
        <v>0</v>
      </c>
      <c r="BX294" s="341">
        <v>0</v>
      </c>
      <c r="BY294" s="341">
        <v>0</v>
      </c>
      <c r="BZ294" s="341">
        <v>0</v>
      </c>
      <c r="CA294" s="341">
        <v>0</v>
      </c>
      <c r="CB294" s="341">
        <v>0</v>
      </c>
      <c r="CC294" s="341">
        <v>0</v>
      </c>
      <c r="CD294" s="341">
        <v>0</v>
      </c>
      <c r="CE294" s="341">
        <v>0</v>
      </c>
      <c r="CF294" s="341">
        <v>0</v>
      </c>
      <c r="CG294" s="341">
        <v>0</v>
      </c>
      <c r="CH294" s="341">
        <v>0</v>
      </c>
      <c r="CI294" s="341">
        <v>0</v>
      </c>
      <c r="CJ294" s="341">
        <v>0</v>
      </c>
      <c r="CK294" s="341">
        <v>0</v>
      </c>
      <c r="CL294" s="341">
        <v>0</v>
      </c>
      <c r="CM294" s="341">
        <v>-106.8</v>
      </c>
      <c r="CN294" s="341">
        <v>-219.01000000000477</v>
      </c>
      <c r="CO294" s="341">
        <v>0</v>
      </c>
      <c r="CP294" s="341">
        <v>0</v>
      </c>
      <c r="CQ294" s="341">
        <v>0</v>
      </c>
      <c r="CR294" s="341">
        <v>0</v>
      </c>
      <c r="CS294" s="341">
        <v>0</v>
      </c>
      <c r="CT294" s="341">
        <v>0</v>
      </c>
      <c r="CU294" s="341">
        <v>0</v>
      </c>
      <c r="CV294" s="341">
        <v>0</v>
      </c>
      <c r="CW294" s="341">
        <v>0</v>
      </c>
      <c r="CX294" s="341"/>
      <c r="CY294" s="341"/>
    </row>
    <row r="295" spans="1:104" x14ac:dyDescent="0.2">
      <c r="A295" s="91"/>
      <c r="B295" s="91" t="s">
        <v>248</v>
      </c>
      <c r="C295" s="98"/>
      <c r="D295" s="341">
        <v>0</v>
      </c>
      <c r="E295" s="341">
        <v>0</v>
      </c>
      <c r="F295" s="341">
        <v>0</v>
      </c>
      <c r="G295" s="341">
        <v>0</v>
      </c>
      <c r="H295" s="341">
        <v>0</v>
      </c>
      <c r="I295" s="341">
        <v>0</v>
      </c>
      <c r="J295" s="341">
        <v>0</v>
      </c>
      <c r="K295" s="341">
        <v>0</v>
      </c>
      <c r="L295" s="341">
        <v>0</v>
      </c>
      <c r="M295" s="341">
        <v>0</v>
      </c>
      <c r="N295" s="341">
        <v>0</v>
      </c>
      <c r="O295" s="341">
        <v>0</v>
      </c>
      <c r="P295" s="341">
        <v>0</v>
      </c>
      <c r="Q295" s="341">
        <v>0</v>
      </c>
      <c r="R295" s="341">
        <v>0</v>
      </c>
      <c r="S295" s="341">
        <v>0</v>
      </c>
      <c r="T295" s="341">
        <v>0</v>
      </c>
      <c r="U295" s="341">
        <v>0</v>
      </c>
      <c r="V295" s="341">
        <v>0</v>
      </c>
      <c r="W295" s="341">
        <v>0</v>
      </c>
      <c r="X295" s="341">
        <v>0</v>
      </c>
      <c r="Y295" s="341">
        <v>0</v>
      </c>
      <c r="Z295" s="341">
        <v>0</v>
      </c>
      <c r="AA295" s="341">
        <v>0</v>
      </c>
      <c r="AB295" s="341">
        <v>0</v>
      </c>
      <c r="AC295" s="341">
        <v>0</v>
      </c>
      <c r="AD295" s="341">
        <v>0</v>
      </c>
      <c r="AE295" s="341">
        <v>0</v>
      </c>
      <c r="AF295" s="341">
        <v>0</v>
      </c>
      <c r="AG295" s="341">
        <v>0</v>
      </c>
      <c r="AH295" s="341">
        <v>0</v>
      </c>
      <c r="AI295" s="341">
        <v>0</v>
      </c>
      <c r="AJ295" s="341">
        <v>0</v>
      </c>
      <c r="AK295" s="341">
        <v>0</v>
      </c>
      <c r="AL295" s="341">
        <v>0</v>
      </c>
      <c r="AM295" s="341">
        <v>0</v>
      </c>
      <c r="AN295" s="341">
        <v>0</v>
      </c>
      <c r="AO295" s="341">
        <v>0</v>
      </c>
      <c r="AP295" s="341">
        <v>0</v>
      </c>
      <c r="AQ295" s="341">
        <v>0</v>
      </c>
      <c r="AR295" s="341">
        <v>0</v>
      </c>
      <c r="AS295" s="341">
        <v>0</v>
      </c>
      <c r="AT295" s="341">
        <v>0</v>
      </c>
      <c r="AU295" s="341">
        <v>0</v>
      </c>
      <c r="AV295" s="341">
        <v>0</v>
      </c>
      <c r="AW295" s="341">
        <v>0</v>
      </c>
      <c r="AX295" s="341">
        <v>0</v>
      </c>
      <c r="AY295" s="341">
        <v>0</v>
      </c>
      <c r="AZ295" s="341">
        <v>0</v>
      </c>
      <c r="BA295" s="341">
        <v>0</v>
      </c>
      <c r="BB295" s="341">
        <v>0</v>
      </c>
      <c r="BC295" s="341">
        <v>0</v>
      </c>
      <c r="BD295" s="341">
        <v>0</v>
      </c>
      <c r="BE295" s="341">
        <v>0</v>
      </c>
      <c r="BF295" s="341">
        <v>0</v>
      </c>
      <c r="BG295" s="341">
        <v>0</v>
      </c>
      <c r="BH295" s="341">
        <v>0</v>
      </c>
      <c r="BI295" s="341">
        <v>0</v>
      </c>
      <c r="BJ295" s="341">
        <v>0</v>
      </c>
      <c r="BK295" s="341">
        <v>-40.18143303371297</v>
      </c>
      <c r="BL295" s="341">
        <v>2201.52</v>
      </c>
      <c r="BM295" s="341">
        <v>4279.55</v>
      </c>
      <c r="BN295" s="341">
        <v>4062.01</v>
      </c>
      <c r="BO295" s="341">
        <v>4152.74</v>
      </c>
      <c r="BP295" s="341">
        <v>3452.37</v>
      </c>
      <c r="BQ295" s="341">
        <v>2745.56</v>
      </c>
      <c r="BR295" s="341">
        <v>2623.83</v>
      </c>
      <c r="BS295" s="341">
        <v>2361.02</v>
      </c>
      <c r="BT295" s="341">
        <v>2116.67</v>
      </c>
      <c r="BU295" s="341">
        <v>2004.26</v>
      </c>
      <c r="BV295" s="341">
        <v>1757.06</v>
      </c>
      <c r="BW295" s="341">
        <v>1517.73</v>
      </c>
      <c r="BX295" s="341">
        <v>1354.21</v>
      </c>
      <c r="BY295" s="341">
        <v>1069.6300000000001</v>
      </c>
      <c r="BZ295" s="341">
        <v>779.41</v>
      </c>
      <c r="CA295" s="341">
        <v>545.02</v>
      </c>
      <c r="CB295" s="341">
        <v>392.42</v>
      </c>
      <c r="CC295" s="341">
        <v>360.73</v>
      </c>
      <c r="CD295" s="341">
        <v>332.38</v>
      </c>
      <c r="CE295" s="341">
        <v>295.92</v>
      </c>
      <c r="CF295" s="341">
        <v>263.56</v>
      </c>
      <c r="CG295" s="341">
        <v>232.77</v>
      </c>
      <c r="CH295" s="341">
        <v>197.11</v>
      </c>
      <c r="CI295" s="341">
        <v>166.24</v>
      </c>
      <c r="CJ295" s="92">
        <f>'Schedule 46&amp;49'!C12</f>
        <v>130.06</v>
      </c>
      <c r="CK295" s="92">
        <f>'Schedule 46&amp;49'!D12</f>
        <v>88.95</v>
      </c>
      <c r="CL295" s="92">
        <f>'Schedule 46&amp;49'!E12</f>
        <v>62.62</v>
      </c>
      <c r="CM295" s="92">
        <f>'Schedule 46&amp;49'!F12</f>
        <v>44.18</v>
      </c>
      <c r="CN295" s="92">
        <f>'Schedule 46&amp;49'!G12</f>
        <v>0</v>
      </c>
      <c r="CO295" s="92">
        <f>'Schedule 46&amp;49'!H12</f>
        <v>0</v>
      </c>
      <c r="CP295" s="92">
        <f>'Schedule 46&amp;49'!I12</f>
        <v>0</v>
      </c>
      <c r="CQ295" s="92">
        <f>'Schedule 46&amp;49'!J12</f>
        <v>0</v>
      </c>
      <c r="CR295" s="92">
        <f>'Schedule 46&amp;49'!K12</f>
        <v>0</v>
      </c>
      <c r="CS295" s="92">
        <f>'Schedule 46&amp;49'!L12</f>
        <v>0</v>
      </c>
      <c r="CT295" s="92">
        <f>'Schedule 46&amp;49'!M12</f>
        <v>0</v>
      </c>
      <c r="CU295" s="92">
        <f>'Schedule 46&amp;49'!N12</f>
        <v>0</v>
      </c>
      <c r="CV295" s="92">
        <f>'Schedule 46&amp;49'!O12</f>
        <v>0</v>
      </c>
      <c r="CW295" s="92">
        <f>'Schedule 46&amp;49'!P12</f>
        <v>0</v>
      </c>
      <c r="CX295" s="341"/>
      <c r="CY295" s="341"/>
    </row>
    <row r="296" spans="1:104" x14ac:dyDescent="0.2">
      <c r="B296" s="337" t="s">
        <v>230</v>
      </c>
      <c r="D296" s="93">
        <f t="shared" ref="D296:AI296" si="322">SUM(D292:D295)</f>
        <v>0</v>
      </c>
      <c r="E296" s="93">
        <f t="shared" si="322"/>
        <v>0</v>
      </c>
      <c r="F296" s="93">
        <f t="shared" si="322"/>
        <v>0</v>
      </c>
      <c r="G296" s="93">
        <f t="shared" si="322"/>
        <v>0</v>
      </c>
      <c r="H296" s="93">
        <f t="shared" si="322"/>
        <v>0</v>
      </c>
      <c r="I296" s="93">
        <f t="shared" si="322"/>
        <v>0</v>
      </c>
      <c r="J296" s="93">
        <f t="shared" si="322"/>
        <v>0</v>
      </c>
      <c r="K296" s="93">
        <f t="shared" si="322"/>
        <v>0</v>
      </c>
      <c r="L296" s="93">
        <f t="shared" si="322"/>
        <v>0</v>
      </c>
      <c r="M296" s="93">
        <f t="shared" si="322"/>
        <v>0</v>
      </c>
      <c r="N296" s="93">
        <f t="shared" si="322"/>
        <v>0</v>
      </c>
      <c r="O296" s="93">
        <f t="shared" si="322"/>
        <v>0</v>
      </c>
      <c r="P296" s="93">
        <f t="shared" si="322"/>
        <v>0</v>
      </c>
      <c r="Q296" s="93">
        <f t="shared" si="322"/>
        <v>0</v>
      </c>
      <c r="R296" s="93">
        <f t="shared" si="322"/>
        <v>0</v>
      </c>
      <c r="S296" s="93">
        <f t="shared" si="322"/>
        <v>0</v>
      </c>
      <c r="T296" s="93">
        <f t="shared" si="322"/>
        <v>0</v>
      </c>
      <c r="U296" s="93">
        <f t="shared" si="322"/>
        <v>0</v>
      </c>
      <c r="V296" s="93">
        <f t="shared" si="322"/>
        <v>0</v>
      </c>
      <c r="W296" s="93">
        <f t="shared" si="322"/>
        <v>0</v>
      </c>
      <c r="X296" s="93">
        <f t="shared" si="322"/>
        <v>0</v>
      </c>
      <c r="Y296" s="93">
        <f t="shared" si="322"/>
        <v>0</v>
      </c>
      <c r="Z296" s="93">
        <f t="shared" si="322"/>
        <v>0</v>
      </c>
      <c r="AA296" s="93">
        <f t="shared" si="322"/>
        <v>0</v>
      </c>
      <c r="AB296" s="93">
        <f t="shared" si="322"/>
        <v>0</v>
      </c>
      <c r="AC296" s="93">
        <f t="shared" si="322"/>
        <v>0</v>
      </c>
      <c r="AD296" s="93">
        <f t="shared" si="322"/>
        <v>0</v>
      </c>
      <c r="AE296" s="93">
        <f t="shared" si="322"/>
        <v>0</v>
      </c>
      <c r="AF296" s="93">
        <f t="shared" si="322"/>
        <v>0</v>
      </c>
      <c r="AG296" s="93">
        <f t="shared" si="322"/>
        <v>0</v>
      </c>
      <c r="AH296" s="93">
        <f t="shared" si="322"/>
        <v>0</v>
      </c>
      <c r="AI296" s="93">
        <f t="shared" si="322"/>
        <v>0</v>
      </c>
      <c r="AJ296" s="93">
        <f t="shared" ref="AJ296:BO296" si="323">SUM(AJ292:AJ295)</f>
        <v>0</v>
      </c>
      <c r="AK296" s="93">
        <f t="shared" si="323"/>
        <v>0</v>
      </c>
      <c r="AL296" s="93">
        <f t="shared" si="323"/>
        <v>0</v>
      </c>
      <c r="AM296" s="93">
        <f t="shared" si="323"/>
        <v>0</v>
      </c>
      <c r="AN296" s="93">
        <f t="shared" si="323"/>
        <v>0</v>
      </c>
      <c r="AO296" s="93">
        <f t="shared" si="323"/>
        <v>0</v>
      </c>
      <c r="AP296" s="93">
        <f t="shared" si="323"/>
        <v>0</v>
      </c>
      <c r="AQ296" s="93">
        <f t="shared" si="323"/>
        <v>0</v>
      </c>
      <c r="AR296" s="93">
        <f t="shared" si="323"/>
        <v>0</v>
      </c>
      <c r="AS296" s="93">
        <f t="shared" si="323"/>
        <v>0</v>
      </c>
      <c r="AT296" s="93">
        <f t="shared" si="323"/>
        <v>0</v>
      </c>
      <c r="AU296" s="93">
        <f t="shared" si="323"/>
        <v>0</v>
      </c>
      <c r="AV296" s="93">
        <f t="shared" si="323"/>
        <v>0</v>
      </c>
      <c r="AW296" s="93">
        <f t="shared" si="323"/>
        <v>0</v>
      </c>
      <c r="AX296" s="93">
        <f t="shared" si="323"/>
        <v>0</v>
      </c>
      <c r="AY296" s="93">
        <f t="shared" si="323"/>
        <v>0</v>
      </c>
      <c r="AZ296" s="93">
        <f t="shared" si="323"/>
        <v>0</v>
      </c>
      <c r="BA296" s="93">
        <f t="shared" si="323"/>
        <v>0</v>
      </c>
      <c r="BB296" s="93">
        <f t="shared" si="323"/>
        <v>0</v>
      </c>
      <c r="BC296" s="93">
        <f t="shared" si="323"/>
        <v>0</v>
      </c>
      <c r="BD296" s="93">
        <f t="shared" si="323"/>
        <v>0</v>
      </c>
      <c r="BE296" s="93">
        <f t="shared" si="323"/>
        <v>0</v>
      </c>
      <c r="BF296" s="93">
        <f t="shared" si="323"/>
        <v>0</v>
      </c>
      <c r="BG296" s="93">
        <f t="shared" si="323"/>
        <v>0</v>
      </c>
      <c r="BH296" s="93">
        <f t="shared" si="323"/>
        <v>0</v>
      </c>
      <c r="BI296" s="93">
        <f t="shared" si="323"/>
        <v>0</v>
      </c>
      <c r="BJ296" s="93">
        <f t="shared" si="323"/>
        <v>0</v>
      </c>
      <c r="BK296" s="93">
        <f t="shared" si="323"/>
        <v>-40.18143303371297</v>
      </c>
      <c r="BL296" s="93">
        <f t="shared" si="323"/>
        <v>47554.599137999998</v>
      </c>
      <c r="BM296" s="93">
        <f t="shared" si="323"/>
        <v>4279.55</v>
      </c>
      <c r="BN296" s="93">
        <f t="shared" si="323"/>
        <v>4062.01</v>
      </c>
      <c r="BO296" s="93">
        <f t="shared" si="323"/>
        <v>4152.74</v>
      </c>
      <c r="BP296" s="93">
        <f t="shared" ref="BP296:CU296" si="324">SUM(BP292:BP295)</f>
        <v>-41860.527704966284</v>
      </c>
      <c r="BQ296" s="93">
        <f t="shared" si="324"/>
        <v>2745.56</v>
      </c>
      <c r="BR296" s="93">
        <f t="shared" si="324"/>
        <v>2623.83</v>
      </c>
      <c r="BS296" s="93">
        <f t="shared" si="324"/>
        <v>2361.02</v>
      </c>
      <c r="BT296" s="93">
        <f t="shared" si="324"/>
        <v>2116.67</v>
      </c>
      <c r="BU296" s="93">
        <f t="shared" si="324"/>
        <v>2004.26</v>
      </c>
      <c r="BV296" s="93">
        <f t="shared" si="324"/>
        <v>1757.06</v>
      </c>
      <c r="BW296" s="93">
        <f t="shared" si="324"/>
        <v>1517.73</v>
      </c>
      <c r="BX296" s="93">
        <f t="shared" si="324"/>
        <v>1354.21</v>
      </c>
      <c r="BY296" s="93">
        <f t="shared" si="324"/>
        <v>1069.6300000000001</v>
      </c>
      <c r="BZ296" s="93">
        <f t="shared" si="324"/>
        <v>779.41</v>
      </c>
      <c r="CA296" s="93">
        <f t="shared" si="324"/>
        <v>545.02</v>
      </c>
      <c r="CB296" s="93">
        <f t="shared" si="324"/>
        <v>-32881.900000000009</v>
      </c>
      <c r="CC296" s="93">
        <f t="shared" si="324"/>
        <v>360.73</v>
      </c>
      <c r="CD296" s="93">
        <f t="shared" si="324"/>
        <v>332.38</v>
      </c>
      <c r="CE296" s="93">
        <f t="shared" si="324"/>
        <v>295.92</v>
      </c>
      <c r="CF296" s="93">
        <f t="shared" si="324"/>
        <v>263.56</v>
      </c>
      <c r="CG296" s="93">
        <f t="shared" si="324"/>
        <v>232.77</v>
      </c>
      <c r="CH296" s="93">
        <f t="shared" si="324"/>
        <v>197.11</v>
      </c>
      <c r="CI296" s="93">
        <f t="shared" si="324"/>
        <v>166.24</v>
      </c>
      <c r="CJ296" s="93">
        <f t="shared" si="324"/>
        <v>130.06</v>
      </c>
      <c r="CK296" s="93">
        <f t="shared" si="324"/>
        <v>88.95</v>
      </c>
      <c r="CL296" s="93">
        <f t="shared" si="324"/>
        <v>62.62</v>
      </c>
      <c r="CM296" s="93">
        <f t="shared" si="324"/>
        <v>-62.62</v>
      </c>
      <c r="CN296" s="93">
        <f t="shared" si="324"/>
        <v>-6208.41</v>
      </c>
      <c r="CO296" s="93">
        <f t="shared" si="324"/>
        <v>0</v>
      </c>
      <c r="CP296" s="93">
        <f t="shared" si="324"/>
        <v>0</v>
      </c>
      <c r="CQ296" s="93">
        <f t="shared" si="324"/>
        <v>0</v>
      </c>
      <c r="CR296" s="93">
        <f t="shared" si="324"/>
        <v>0</v>
      </c>
      <c r="CS296" s="93">
        <f t="shared" si="324"/>
        <v>0</v>
      </c>
      <c r="CT296" s="93">
        <f t="shared" si="324"/>
        <v>0</v>
      </c>
      <c r="CU296" s="93">
        <f t="shared" si="324"/>
        <v>0</v>
      </c>
      <c r="CV296" s="93">
        <f t="shared" ref="CV296:CY296" si="325">SUM(CV292:CV295)</f>
        <v>0</v>
      </c>
      <c r="CW296" s="93">
        <f t="shared" si="325"/>
        <v>0</v>
      </c>
      <c r="CX296" s="93">
        <f t="shared" si="325"/>
        <v>0</v>
      </c>
      <c r="CY296" s="93">
        <f t="shared" si="325"/>
        <v>0</v>
      </c>
    </row>
    <row r="297" spans="1:104" s="338" customFormat="1" x14ac:dyDescent="0.2">
      <c r="B297" s="338" t="s">
        <v>231</v>
      </c>
      <c r="D297" s="339">
        <f t="shared" ref="D297:AI297" si="326">D291+D296</f>
        <v>0</v>
      </c>
      <c r="E297" s="339">
        <f t="shared" si="326"/>
        <v>0</v>
      </c>
      <c r="F297" s="339">
        <f t="shared" si="326"/>
        <v>0</v>
      </c>
      <c r="G297" s="339">
        <f t="shared" si="326"/>
        <v>0</v>
      </c>
      <c r="H297" s="339">
        <f t="shared" si="326"/>
        <v>0</v>
      </c>
      <c r="I297" s="339">
        <f t="shared" si="326"/>
        <v>0</v>
      </c>
      <c r="J297" s="339">
        <f t="shared" si="326"/>
        <v>0</v>
      </c>
      <c r="K297" s="339">
        <f t="shared" si="326"/>
        <v>0</v>
      </c>
      <c r="L297" s="339">
        <f t="shared" si="326"/>
        <v>0</v>
      </c>
      <c r="M297" s="339">
        <f t="shared" si="326"/>
        <v>0</v>
      </c>
      <c r="N297" s="339">
        <f t="shared" si="326"/>
        <v>0</v>
      </c>
      <c r="O297" s="339">
        <f t="shared" si="326"/>
        <v>0</v>
      </c>
      <c r="P297" s="339">
        <f t="shared" si="326"/>
        <v>0</v>
      </c>
      <c r="Q297" s="339">
        <f t="shared" si="326"/>
        <v>0</v>
      </c>
      <c r="R297" s="339">
        <f t="shared" si="326"/>
        <v>0</v>
      </c>
      <c r="S297" s="339">
        <f t="shared" si="326"/>
        <v>0</v>
      </c>
      <c r="T297" s="339">
        <f t="shared" si="326"/>
        <v>0</v>
      </c>
      <c r="U297" s="339">
        <f t="shared" si="326"/>
        <v>0</v>
      </c>
      <c r="V297" s="339">
        <f t="shared" si="326"/>
        <v>0</v>
      </c>
      <c r="W297" s="339">
        <f t="shared" si="326"/>
        <v>0</v>
      </c>
      <c r="X297" s="339">
        <f t="shared" si="326"/>
        <v>0</v>
      </c>
      <c r="Y297" s="339">
        <f t="shared" si="326"/>
        <v>0</v>
      </c>
      <c r="Z297" s="339">
        <f t="shared" si="326"/>
        <v>0</v>
      </c>
      <c r="AA297" s="339">
        <f t="shared" si="326"/>
        <v>0</v>
      </c>
      <c r="AB297" s="339">
        <f t="shared" si="326"/>
        <v>0</v>
      </c>
      <c r="AC297" s="339">
        <f t="shared" si="326"/>
        <v>0</v>
      </c>
      <c r="AD297" s="339">
        <f t="shared" si="326"/>
        <v>0</v>
      </c>
      <c r="AE297" s="339">
        <f t="shared" si="326"/>
        <v>0</v>
      </c>
      <c r="AF297" s="339">
        <f t="shared" si="326"/>
        <v>0</v>
      </c>
      <c r="AG297" s="339">
        <f t="shared" si="326"/>
        <v>0</v>
      </c>
      <c r="AH297" s="339">
        <f t="shared" si="326"/>
        <v>0</v>
      </c>
      <c r="AI297" s="339">
        <f t="shared" si="326"/>
        <v>0</v>
      </c>
      <c r="AJ297" s="339">
        <f t="shared" ref="AJ297:BO297" si="327">AJ291+AJ296</f>
        <v>0</v>
      </c>
      <c r="AK297" s="339">
        <f t="shared" si="327"/>
        <v>0</v>
      </c>
      <c r="AL297" s="339">
        <f t="shared" si="327"/>
        <v>0</v>
      </c>
      <c r="AM297" s="339">
        <f t="shared" si="327"/>
        <v>0</v>
      </c>
      <c r="AN297" s="339">
        <f t="shared" si="327"/>
        <v>0</v>
      </c>
      <c r="AO297" s="339">
        <f t="shared" si="327"/>
        <v>0</v>
      </c>
      <c r="AP297" s="339">
        <f t="shared" si="327"/>
        <v>0</v>
      </c>
      <c r="AQ297" s="339">
        <f t="shared" si="327"/>
        <v>0</v>
      </c>
      <c r="AR297" s="339">
        <f t="shared" si="327"/>
        <v>0</v>
      </c>
      <c r="AS297" s="339">
        <f t="shared" si="327"/>
        <v>0</v>
      </c>
      <c r="AT297" s="339">
        <f t="shared" si="327"/>
        <v>0</v>
      </c>
      <c r="AU297" s="339">
        <f t="shared" si="327"/>
        <v>0</v>
      </c>
      <c r="AV297" s="339">
        <f t="shared" si="327"/>
        <v>0</v>
      </c>
      <c r="AW297" s="339">
        <f t="shared" si="327"/>
        <v>0</v>
      </c>
      <c r="AX297" s="339">
        <f t="shared" si="327"/>
        <v>0</v>
      </c>
      <c r="AY297" s="339">
        <f t="shared" si="327"/>
        <v>0</v>
      </c>
      <c r="AZ297" s="339">
        <f t="shared" si="327"/>
        <v>0</v>
      </c>
      <c r="BA297" s="339">
        <f t="shared" si="327"/>
        <v>0</v>
      </c>
      <c r="BB297" s="339">
        <f t="shared" si="327"/>
        <v>0</v>
      </c>
      <c r="BC297" s="339">
        <f t="shared" si="327"/>
        <v>0</v>
      </c>
      <c r="BD297" s="339">
        <f t="shared" si="327"/>
        <v>0</v>
      </c>
      <c r="BE297" s="339">
        <f t="shared" si="327"/>
        <v>0</v>
      </c>
      <c r="BF297" s="339">
        <f t="shared" si="327"/>
        <v>0</v>
      </c>
      <c r="BG297" s="339">
        <f t="shared" si="327"/>
        <v>0</v>
      </c>
      <c r="BH297" s="339">
        <f t="shared" si="327"/>
        <v>0</v>
      </c>
      <c r="BI297" s="339">
        <f t="shared" si="327"/>
        <v>0</v>
      </c>
      <c r="BJ297" s="339">
        <f t="shared" si="327"/>
        <v>0</v>
      </c>
      <c r="BK297" s="339">
        <f t="shared" si="327"/>
        <v>-40.18143303371297</v>
      </c>
      <c r="BL297" s="339">
        <f t="shared" si="327"/>
        <v>47514.417704966283</v>
      </c>
      <c r="BM297" s="339">
        <f t="shared" si="327"/>
        <v>51793.967704966286</v>
      </c>
      <c r="BN297" s="339">
        <f t="shared" si="327"/>
        <v>55855.977704966288</v>
      </c>
      <c r="BO297" s="339">
        <f t="shared" si="327"/>
        <v>60008.717704966286</v>
      </c>
      <c r="BP297" s="339">
        <f t="shared" ref="BP297:CU297" si="328">BP291+BP296</f>
        <v>18148.190000000002</v>
      </c>
      <c r="BQ297" s="339">
        <f t="shared" si="328"/>
        <v>20893.750000000004</v>
      </c>
      <c r="BR297" s="339">
        <f t="shared" si="328"/>
        <v>23517.58</v>
      </c>
      <c r="BS297" s="339">
        <f t="shared" si="328"/>
        <v>25878.600000000002</v>
      </c>
      <c r="BT297" s="339">
        <f t="shared" si="328"/>
        <v>27995.270000000004</v>
      </c>
      <c r="BU297" s="339">
        <f t="shared" si="328"/>
        <v>29999.530000000002</v>
      </c>
      <c r="BV297" s="339">
        <f t="shared" si="328"/>
        <v>31756.590000000004</v>
      </c>
      <c r="BW297" s="339">
        <f t="shared" si="328"/>
        <v>33274.320000000007</v>
      </c>
      <c r="BX297" s="339">
        <f t="shared" si="328"/>
        <v>34628.530000000006</v>
      </c>
      <c r="BY297" s="339">
        <f t="shared" si="328"/>
        <v>35698.160000000003</v>
      </c>
      <c r="BZ297" s="339">
        <f t="shared" si="328"/>
        <v>36477.570000000007</v>
      </c>
      <c r="CA297" s="339">
        <f t="shared" si="328"/>
        <v>37022.590000000004</v>
      </c>
      <c r="CB297" s="339">
        <f t="shared" si="328"/>
        <v>4140.6899999999951</v>
      </c>
      <c r="CC297" s="339">
        <f t="shared" si="328"/>
        <v>4501.4199999999946</v>
      </c>
      <c r="CD297" s="339">
        <f t="shared" si="328"/>
        <v>4833.7999999999947</v>
      </c>
      <c r="CE297" s="339">
        <f t="shared" si="328"/>
        <v>5129.7199999999948</v>
      </c>
      <c r="CF297" s="339">
        <f t="shared" si="328"/>
        <v>5393.2799999999952</v>
      </c>
      <c r="CG297" s="339">
        <f t="shared" si="328"/>
        <v>5626.0499999999956</v>
      </c>
      <c r="CH297" s="339">
        <f t="shared" si="328"/>
        <v>5823.1599999999953</v>
      </c>
      <c r="CI297" s="339">
        <f t="shared" si="328"/>
        <v>5989.3999999999951</v>
      </c>
      <c r="CJ297" s="339">
        <f t="shared" si="328"/>
        <v>6119.4599999999955</v>
      </c>
      <c r="CK297" s="339">
        <f t="shared" si="328"/>
        <v>6208.4099999999953</v>
      </c>
      <c r="CL297" s="339">
        <f t="shared" si="328"/>
        <v>6271.0299999999952</v>
      </c>
      <c r="CM297" s="339">
        <f t="shared" si="328"/>
        <v>6208.4099999999953</v>
      </c>
      <c r="CN297" s="339">
        <f t="shared" si="328"/>
        <v>0</v>
      </c>
      <c r="CO297" s="339">
        <f t="shared" si="328"/>
        <v>0</v>
      </c>
      <c r="CP297" s="339">
        <f t="shared" si="328"/>
        <v>0</v>
      </c>
      <c r="CQ297" s="339">
        <f t="shared" si="328"/>
        <v>0</v>
      </c>
      <c r="CR297" s="339">
        <f t="shared" si="328"/>
        <v>0</v>
      </c>
      <c r="CS297" s="339">
        <f t="shared" si="328"/>
        <v>0</v>
      </c>
      <c r="CT297" s="339">
        <f t="shared" si="328"/>
        <v>0</v>
      </c>
      <c r="CU297" s="339">
        <f t="shared" si="328"/>
        <v>0</v>
      </c>
      <c r="CV297" s="339">
        <f t="shared" ref="CV297:CY297" si="329">CV291+CV296</f>
        <v>0</v>
      </c>
      <c r="CW297" s="339">
        <f t="shared" si="329"/>
        <v>0</v>
      </c>
      <c r="CX297" s="339">
        <f t="shared" si="329"/>
        <v>0</v>
      </c>
      <c r="CY297" s="339">
        <f t="shared" si="329"/>
        <v>0</v>
      </c>
    </row>
    <row r="298" spans="1:104" ht="10.9" customHeight="1" x14ac:dyDescent="0.2"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0"/>
      <c r="BB298" s="90"/>
      <c r="BC298" s="90"/>
      <c r="BD298" s="90"/>
      <c r="BE298" s="90"/>
      <c r="BF298" s="90"/>
      <c r="BG298" s="90"/>
      <c r="BH298" s="90"/>
      <c r="BI298" s="90"/>
      <c r="BJ298" s="90"/>
      <c r="BK298" s="90"/>
      <c r="BL298" s="90"/>
      <c r="BM298" s="90"/>
      <c r="BN298" s="90"/>
      <c r="BO298" s="90"/>
      <c r="BP298" s="90"/>
      <c r="BQ298" s="90"/>
      <c r="BR298" s="90"/>
      <c r="BS298" s="90"/>
      <c r="BT298" s="90"/>
      <c r="BU298" s="90"/>
      <c r="BV298" s="90"/>
      <c r="BW298" s="90"/>
      <c r="BX298" s="90"/>
      <c r="BY298" s="90"/>
      <c r="BZ298" s="90"/>
      <c r="CA298" s="90"/>
      <c r="CB298" s="90"/>
      <c r="CC298" s="90"/>
      <c r="CD298" s="90"/>
      <c r="CE298" s="90"/>
      <c r="CF298" s="90"/>
      <c r="CG298" s="90"/>
      <c r="CH298" s="90"/>
      <c r="CI298" s="90"/>
      <c r="CJ298" s="90"/>
      <c r="CK298" s="90"/>
      <c r="CL298" s="90"/>
      <c r="CM298" s="90"/>
      <c r="CN298" s="90"/>
      <c r="CO298" s="90"/>
      <c r="CP298" s="90"/>
      <c r="CQ298" s="90"/>
      <c r="CR298" s="90"/>
      <c r="CS298" s="90"/>
      <c r="CT298" s="90"/>
      <c r="CU298" s="90"/>
      <c r="CV298" s="90"/>
      <c r="CW298" s="90"/>
      <c r="CX298" s="90"/>
      <c r="CY298" s="339"/>
    </row>
    <row r="299" spans="1:104" x14ac:dyDescent="0.2">
      <c r="A299" s="88" t="s">
        <v>256</v>
      </c>
      <c r="B299" s="89"/>
      <c r="C299" s="8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  <c r="AN299" s="99"/>
      <c r="AO299" s="99"/>
      <c r="AP299" s="99"/>
      <c r="AQ299" s="99"/>
      <c r="AR299" s="99"/>
      <c r="AS299" s="99"/>
      <c r="AT299" s="99"/>
      <c r="AU299" s="99"/>
      <c r="AV299" s="99"/>
      <c r="AW299" s="99"/>
      <c r="AX299" s="99"/>
      <c r="AY299" s="99"/>
      <c r="AZ299" s="99"/>
      <c r="BA299" s="99"/>
      <c r="BB299" s="99"/>
      <c r="BC299" s="99"/>
      <c r="BD299" s="99"/>
      <c r="BE299" s="99"/>
      <c r="BF299" s="99"/>
      <c r="BG299" s="99"/>
      <c r="BH299" s="99"/>
      <c r="BI299" s="99"/>
      <c r="BJ299" s="99"/>
      <c r="BK299" s="99"/>
      <c r="BL299" s="99"/>
      <c r="BM299" s="99"/>
      <c r="BN299" s="99"/>
      <c r="BO299" s="99"/>
      <c r="BP299" s="99"/>
      <c r="BQ299" s="99"/>
      <c r="BR299" s="99"/>
      <c r="BS299" s="99"/>
      <c r="BT299" s="99"/>
      <c r="BU299" s="99"/>
      <c r="BV299" s="99"/>
      <c r="BW299" s="99"/>
      <c r="BX299" s="99"/>
      <c r="BY299" s="99"/>
      <c r="BZ299" s="99"/>
      <c r="CA299" s="99"/>
      <c r="CB299" s="99"/>
      <c r="CC299" s="99"/>
      <c r="CD299" s="99"/>
      <c r="CE299" s="99"/>
      <c r="CF299" s="99"/>
      <c r="CG299" s="99"/>
      <c r="CH299" s="99"/>
      <c r="CI299" s="99"/>
      <c r="CJ299" s="99"/>
      <c r="CK299" s="99"/>
      <c r="CL299" s="99"/>
      <c r="CM299" s="99"/>
      <c r="CN299" s="99"/>
      <c r="CO299" s="99"/>
      <c r="CP299" s="99"/>
      <c r="CQ299" s="99"/>
      <c r="CR299" s="99"/>
      <c r="CS299" s="99"/>
      <c r="CT299" s="99"/>
      <c r="CU299" s="99"/>
      <c r="CV299" s="99"/>
      <c r="CW299" s="99"/>
      <c r="CX299" s="99"/>
      <c r="CY299" s="99"/>
    </row>
    <row r="300" spans="1:104" x14ac:dyDescent="0.2">
      <c r="A300" s="4" t="s">
        <v>226</v>
      </c>
      <c r="C300" s="90">
        <v>18237451</v>
      </c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  <c r="BA300" s="90"/>
      <c r="BB300" s="90"/>
      <c r="BC300" s="90"/>
      <c r="BD300" s="90"/>
      <c r="BE300" s="90"/>
      <c r="BF300" s="90"/>
      <c r="BG300" s="90"/>
      <c r="BH300" s="90"/>
      <c r="BI300" s="90"/>
      <c r="BJ300" s="90"/>
      <c r="BK300" s="90"/>
      <c r="BL300" s="90"/>
      <c r="BM300" s="90"/>
      <c r="BN300" s="90"/>
      <c r="BO300" s="90"/>
      <c r="BP300" s="90"/>
      <c r="BQ300" s="90"/>
      <c r="BR300" s="90"/>
      <c r="BS300" s="90"/>
      <c r="BT300" s="90"/>
      <c r="BU300" s="90"/>
      <c r="BV300" s="90"/>
      <c r="BW300" s="90"/>
      <c r="BX300" s="90"/>
      <c r="BY300" s="90"/>
      <c r="BZ300" s="90"/>
      <c r="CA300" s="90"/>
      <c r="CB300" s="90"/>
      <c r="CC300" s="90"/>
      <c r="CD300" s="90"/>
      <c r="CE300" s="90"/>
      <c r="CF300" s="90"/>
      <c r="CG300" s="90"/>
      <c r="CH300" s="90"/>
      <c r="CI300" s="90"/>
      <c r="CJ300" s="90"/>
      <c r="CK300" s="90"/>
      <c r="CL300" s="90"/>
      <c r="CM300" s="90"/>
      <c r="CN300" s="90"/>
      <c r="CO300" s="90"/>
      <c r="CP300" s="90"/>
      <c r="CQ300" s="90"/>
      <c r="CR300" s="90"/>
      <c r="CS300" s="90"/>
      <c r="CT300" s="90"/>
    </row>
    <row r="301" spans="1:104" x14ac:dyDescent="0.2">
      <c r="B301" s="337" t="s">
        <v>227</v>
      </c>
      <c r="C301" s="90">
        <v>25400851</v>
      </c>
      <c r="D301" s="339">
        <f t="shared" ref="D301:AI301" si="330">C307</f>
        <v>0</v>
      </c>
      <c r="E301" s="339">
        <f t="shared" si="330"/>
        <v>0</v>
      </c>
      <c r="F301" s="339">
        <f t="shared" si="330"/>
        <v>0</v>
      </c>
      <c r="G301" s="339">
        <f t="shared" si="330"/>
        <v>0</v>
      </c>
      <c r="H301" s="339">
        <f t="shared" si="330"/>
        <v>0</v>
      </c>
      <c r="I301" s="339">
        <f t="shared" si="330"/>
        <v>0</v>
      </c>
      <c r="J301" s="339">
        <f t="shared" si="330"/>
        <v>0</v>
      </c>
      <c r="K301" s="339">
        <f t="shared" si="330"/>
        <v>0</v>
      </c>
      <c r="L301" s="339">
        <f t="shared" si="330"/>
        <v>0</v>
      </c>
      <c r="M301" s="339">
        <f t="shared" si="330"/>
        <v>0</v>
      </c>
      <c r="N301" s="339">
        <f t="shared" si="330"/>
        <v>0</v>
      </c>
      <c r="O301" s="339">
        <f t="shared" si="330"/>
        <v>0</v>
      </c>
      <c r="P301" s="339">
        <f t="shared" si="330"/>
        <v>0</v>
      </c>
      <c r="Q301" s="339">
        <f t="shared" si="330"/>
        <v>0</v>
      </c>
      <c r="R301" s="339">
        <f t="shared" si="330"/>
        <v>0</v>
      </c>
      <c r="S301" s="339">
        <f t="shared" si="330"/>
        <v>0</v>
      </c>
      <c r="T301" s="339">
        <f t="shared" si="330"/>
        <v>0</v>
      </c>
      <c r="U301" s="339">
        <f t="shared" si="330"/>
        <v>0</v>
      </c>
      <c r="V301" s="339">
        <f t="shared" si="330"/>
        <v>0</v>
      </c>
      <c r="W301" s="339">
        <f t="shared" si="330"/>
        <v>0</v>
      </c>
      <c r="X301" s="339">
        <f t="shared" si="330"/>
        <v>0</v>
      </c>
      <c r="Y301" s="339">
        <f t="shared" si="330"/>
        <v>0</v>
      </c>
      <c r="Z301" s="339">
        <f t="shared" si="330"/>
        <v>0</v>
      </c>
      <c r="AA301" s="339">
        <f t="shared" si="330"/>
        <v>0</v>
      </c>
      <c r="AB301" s="339">
        <f t="shared" si="330"/>
        <v>0</v>
      </c>
      <c r="AC301" s="339">
        <f t="shared" si="330"/>
        <v>0</v>
      </c>
      <c r="AD301" s="339">
        <f t="shared" si="330"/>
        <v>0</v>
      </c>
      <c r="AE301" s="339">
        <f t="shared" si="330"/>
        <v>0</v>
      </c>
      <c r="AF301" s="339">
        <f t="shared" si="330"/>
        <v>0</v>
      </c>
      <c r="AG301" s="339">
        <f t="shared" si="330"/>
        <v>0</v>
      </c>
      <c r="AH301" s="339">
        <f t="shared" si="330"/>
        <v>0</v>
      </c>
      <c r="AI301" s="339">
        <f t="shared" si="330"/>
        <v>0</v>
      </c>
      <c r="AJ301" s="339">
        <f t="shared" ref="AJ301:BO301" si="331">AI307</f>
        <v>0</v>
      </c>
      <c r="AK301" s="339">
        <f t="shared" si="331"/>
        <v>0</v>
      </c>
      <c r="AL301" s="339">
        <f t="shared" si="331"/>
        <v>0</v>
      </c>
      <c r="AM301" s="339">
        <f t="shared" si="331"/>
        <v>0</v>
      </c>
      <c r="AN301" s="339">
        <f t="shared" si="331"/>
        <v>0</v>
      </c>
      <c r="AO301" s="339">
        <f t="shared" si="331"/>
        <v>0</v>
      </c>
      <c r="AP301" s="339">
        <f t="shared" si="331"/>
        <v>0</v>
      </c>
      <c r="AQ301" s="339">
        <f t="shared" si="331"/>
        <v>0</v>
      </c>
      <c r="AR301" s="339">
        <f t="shared" si="331"/>
        <v>0</v>
      </c>
      <c r="AS301" s="339">
        <f t="shared" si="331"/>
        <v>0</v>
      </c>
      <c r="AT301" s="339">
        <f t="shared" si="331"/>
        <v>0</v>
      </c>
      <c r="AU301" s="339">
        <f t="shared" si="331"/>
        <v>0</v>
      </c>
      <c r="AV301" s="339">
        <f t="shared" si="331"/>
        <v>0</v>
      </c>
      <c r="AW301" s="339">
        <f t="shared" si="331"/>
        <v>0</v>
      </c>
      <c r="AX301" s="339">
        <f t="shared" si="331"/>
        <v>0</v>
      </c>
      <c r="AY301" s="339">
        <f t="shared" si="331"/>
        <v>0</v>
      </c>
      <c r="AZ301" s="339">
        <f t="shared" si="331"/>
        <v>0</v>
      </c>
      <c r="BA301" s="339">
        <f t="shared" si="331"/>
        <v>0</v>
      </c>
      <c r="BB301" s="339">
        <f t="shared" si="331"/>
        <v>0</v>
      </c>
      <c r="BC301" s="339">
        <f t="shared" si="331"/>
        <v>0</v>
      </c>
      <c r="BD301" s="339">
        <f t="shared" si="331"/>
        <v>0</v>
      </c>
      <c r="BE301" s="339">
        <f t="shared" si="331"/>
        <v>0</v>
      </c>
      <c r="BF301" s="339">
        <f t="shared" si="331"/>
        <v>0</v>
      </c>
      <c r="BG301" s="339">
        <f t="shared" si="331"/>
        <v>0</v>
      </c>
      <c r="BH301" s="339">
        <f t="shared" si="331"/>
        <v>0</v>
      </c>
      <c r="BI301" s="339">
        <f t="shared" si="331"/>
        <v>0</v>
      </c>
      <c r="BJ301" s="339">
        <f t="shared" si="331"/>
        <v>0</v>
      </c>
      <c r="BK301" s="339">
        <f t="shared" si="331"/>
        <v>0</v>
      </c>
      <c r="BL301" s="339">
        <f t="shared" si="331"/>
        <v>0</v>
      </c>
      <c r="BM301" s="339">
        <f t="shared" si="331"/>
        <v>0</v>
      </c>
      <c r="BN301" s="339">
        <f t="shared" si="331"/>
        <v>0</v>
      </c>
      <c r="BO301" s="339">
        <f t="shared" si="331"/>
        <v>0</v>
      </c>
      <c r="BP301" s="339">
        <f t="shared" ref="BP301:CY301" si="332">BO307</f>
        <v>0</v>
      </c>
      <c r="BQ301" s="339">
        <f t="shared" si="332"/>
        <v>-1148339.569315165</v>
      </c>
      <c r="BR301" s="339">
        <f t="shared" si="332"/>
        <v>-1072693.1393151651</v>
      </c>
      <c r="BS301" s="339">
        <f t="shared" si="332"/>
        <v>-987439.4993151651</v>
      </c>
      <c r="BT301" s="339">
        <f t="shared" si="332"/>
        <v>-906842.97931516508</v>
      </c>
      <c r="BU301" s="339">
        <f t="shared" si="332"/>
        <v>-832300.25931516511</v>
      </c>
      <c r="BV301" s="339">
        <f t="shared" si="332"/>
        <v>-737333.8693151651</v>
      </c>
      <c r="BW301" s="339">
        <f t="shared" si="332"/>
        <v>-624153.6293151651</v>
      </c>
      <c r="BX301" s="339">
        <f t="shared" si="332"/>
        <v>-484311.17931516509</v>
      </c>
      <c r="BY301" s="339">
        <f t="shared" si="332"/>
        <v>-349343.17931516509</v>
      </c>
      <c r="BZ301" s="339">
        <f t="shared" si="332"/>
        <v>-206588.26931516509</v>
      </c>
      <c r="CA301" s="339">
        <f t="shared" si="332"/>
        <v>-85903.729315165096</v>
      </c>
      <c r="CB301" s="339">
        <f t="shared" si="332"/>
        <v>9931.4506848348974</v>
      </c>
      <c r="CC301" s="339">
        <f t="shared" si="332"/>
        <v>-1426981.4393151647</v>
      </c>
      <c r="CD301" s="339">
        <f t="shared" si="332"/>
        <v>-1335180.5593151646</v>
      </c>
      <c r="CE301" s="339">
        <f t="shared" si="332"/>
        <v>-1242275.8493151646</v>
      </c>
      <c r="CF301" s="339">
        <f t="shared" si="332"/>
        <v>-1140382.4093151647</v>
      </c>
      <c r="CG301" s="339">
        <f t="shared" si="332"/>
        <v>-1047682.8793151646</v>
      </c>
      <c r="CH301" s="339">
        <f t="shared" si="332"/>
        <v>-918705.3393151646</v>
      </c>
      <c r="CI301" s="339">
        <f t="shared" si="332"/>
        <v>-779545.3393151646</v>
      </c>
      <c r="CJ301" s="339">
        <f t="shared" si="332"/>
        <v>-611699.4593151646</v>
      </c>
      <c r="CK301" s="339">
        <f t="shared" si="332"/>
        <v>-448677.29931516456</v>
      </c>
      <c r="CL301" s="339">
        <f t="shared" si="332"/>
        <v>-294739.02931516455</v>
      </c>
      <c r="CM301" s="339">
        <f t="shared" si="332"/>
        <v>-139699.00931516456</v>
      </c>
      <c r="CN301" s="339">
        <f t="shared" si="332"/>
        <v>-25916.829315164563</v>
      </c>
      <c r="CO301" s="339">
        <f t="shared" si="332"/>
        <v>1370164.490684835</v>
      </c>
      <c r="CP301" s="339">
        <f t="shared" si="332"/>
        <v>1281638.8606848349</v>
      </c>
      <c r="CQ301" s="339">
        <f t="shared" si="332"/>
        <v>1177985.2806848348</v>
      </c>
      <c r="CR301" s="339">
        <f t="shared" si="332"/>
        <v>1075863.5806848349</v>
      </c>
      <c r="CS301" s="339">
        <f t="shared" si="332"/>
        <v>979528.06068483484</v>
      </c>
      <c r="CT301" s="339">
        <f t="shared" si="332"/>
        <v>-214656.33000000007</v>
      </c>
      <c r="CU301" s="339">
        <f t="shared" si="332"/>
        <v>-365584.45000000007</v>
      </c>
      <c r="CV301" s="339">
        <f t="shared" si="332"/>
        <v>-538128.10000000009</v>
      </c>
      <c r="CW301" s="339">
        <f t="shared" si="332"/>
        <v>-530283.41000000015</v>
      </c>
      <c r="CX301" s="339">
        <f t="shared" si="332"/>
        <v>-535041.25000000012</v>
      </c>
      <c r="CY301" s="339">
        <f t="shared" si="332"/>
        <v>-535041.25000000012</v>
      </c>
    </row>
    <row r="302" spans="1:104" x14ac:dyDescent="0.2">
      <c r="B302" s="91" t="s">
        <v>228</v>
      </c>
      <c r="C302" s="90"/>
      <c r="D302" s="341">
        <v>0</v>
      </c>
      <c r="E302" s="341">
        <v>0</v>
      </c>
      <c r="F302" s="341">
        <v>0</v>
      </c>
      <c r="G302" s="341">
        <v>0</v>
      </c>
      <c r="H302" s="341">
        <v>0</v>
      </c>
      <c r="I302" s="341">
        <v>0</v>
      </c>
      <c r="J302" s="341">
        <v>0</v>
      </c>
      <c r="K302" s="341">
        <v>0</v>
      </c>
      <c r="L302" s="341">
        <v>0</v>
      </c>
      <c r="M302" s="341">
        <v>0</v>
      </c>
      <c r="N302" s="341">
        <v>0</v>
      </c>
      <c r="O302" s="341">
        <v>0</v>
      </c>
      <c r="P302" s="341">
        <v>0</v>
      </c>
      <c r="Q302" s="341">
        <v>0</v>
      </c>
      <c r="R302" s="341">
        <v>0</v>
      </c>
      <c r="S302" s="341">
        <v>0</v>
      </c>
      <c r="T302" s="341">
        <v>0</v>
      </c>
      <c r="U302" s="341">
        <v>0</v>
      </c>
      <c r="V302" s="341">
        <v>0</v>
      </c>
      <c r="W302" s="341">
        <v>0</v>
      </c>
      <c r="X302" s="341">
        <v>0</v>
      </c>
      <c r="Y302" s="341">
        <v>0</v>
      </c>
      <c r="Z302" s="341">
        <v>0</v>
      </c>
      <c r="AA302" s="341">
        <v>0</v>
      </c>
      <c r="AB302" s="341">
        <v>0</v>
      </c>
      <c r="AC302" s="341">
        <v>0</v>
      </c>
      <c r="AD302" s="341">
        <v>0</v>
      </c>
      <c r="AE302" s="341">
        <v>0</v>
      </c>
      <c r="AF302" s="341">
        <v>0</v>
      </c>
      <c r="AG302" s="341">
        <v>0</v>
      </c>
      <c r="AH302" s="341">
        <v>0</v>
      </c>
      <c r="AI302" s="341">
        <v>0</v>
      </c>
      <c r="AJ302" s="341">
        <v>0</v>
      </c>
      <c r="AK302" s="341">
        <v>0</v>
      </c>
      <c r="AL302" s="341">
        <v>0</v>
      </c>
      <c r="AM302" s="341">
        <v>0</v>
      </c>
      <c r="AN302" s="341">
        <v>0</v>
      </c>
      <c r="AO302" s="341">
        <v>0</v>
      </c>
      <c r="AP302" s="341">
        <v>0</v>
      </c>
      <c r="AQ302" s="341">
        <v>0</v>
      </c>
      <c r="AR302" s="341">
        <v>0</v>
      </c>
      <c r="AS302" s="341">
        <v>0</v>
      </c>
      <c r="AT302" s="341">
        <v>0</v>
      </c>
      <c r="AU302" s="341">
        <v>0</v>
      </c>
      <c r="AV302" s="341">
        <v>0</v>
      </c>
      <c r="AW302" s="341">
        <v>0</v>
      </c>
      <c r="AX302" s="341">
        <v>0</v>
      </c>
      <c r="AY302" s="341">
        <v>0</v>
      </c>
      <c r="AZ302" s="341">
        <v>0</v>
      </c>
      <c r="BA302" s="341">
        <v>0</v>
      </c>
      <c r="BB302" s="341">
        <v>0</v>
      </c>
      <c r="BC302" s="341">
        <v>0</v>
      </c>
      <c r="BD302" s="341">
        <v>0</v>
      </c>
      <c r="BE302" s="341">
        <v>0</v>
      </c>
      <c r="BF302" s="341">
        <v>0</v>
      </c>
      <c r="BG302" s="341">
        <v>0</v>
      </c>
      <c r="BH302" s="341">
        <v>0</v>
      </c>
      <c r="BI302" s="341">
        <v>0</v>
      </c>
      <c r="BJ302" s="341">
        <v>0</v>
      </c>
      <c r="BK302" s="341">
        <v>0</v>
      </c>
      <c r="BL302" s="341">
        <v>0</v>
      </c>
      <c r="BM302" s="341">
        <v>0</v>
      </c>
      <c r="BN302" s="341">
        <v>0</v>
      </c>
      <c r="BO302" s="341">
        <v>0</v>
      </c>
      <c r="BP302" s="341">
        <v>-1231101.069315165</v>
      </c>
      <c r="BQ302" s="341">
        <v>0</v>
      </c>
      <c r="BR302" s="341">
        <v>0</v>
      </c>
      <c r="BS302" s="341">
        <v>0</v>
      </c>
      <c r="BT302" s="341">
        <v>0</v>
      </c>
      <c r="BU302" s="341">
        <v>0</v>
      </c>
      <c r="BV302" s="341">
        <v>0</v>
      </c>
      <c r="BW302" s="341">
        <v>0</v>
      </c>
      <c r="BX302" s="341">
        <v>0</v>
      </c>
      <c r="BY302" s="341">
        <v>0</v>
      </c>
      <c r="BZ302" s="341">
        <v>0</v>
      </c>
      <c r="CA302" s="341">
        <v>0</v>
      </c>
      <c r="CB302" s="341">
        <v>-1534079.3699999996</v>
      </c>
      <c r="CC302" s="341">
        <v>0</v>
      </c>
      <c r="CD302" s="341">
        <v>0</v>
      </c>
      <c r="CE302" s="341">
        <v>0</v>
      </c>
      <c r="CF302" s="341">
        <v>0</v>
      </c>
      <c r="CG302" s="341">
        <v>0</v>
      </c>
      <c r="CH302" s="341">
        <v>0</v>
      </c>
      <c r="CI302" s="341">
        <v>0</v>
      </c>
      <c r="CJ302" s="341">
        <v>0</v>
      </c>
      <c r="CK302" s="341">
        <v>0</v>
      </c>
      <c r="CL302" s="341">
        <v>0</v>
      </c>
      <c r="CM302" s="341">
        <v>0</v>
      </c>
      <c r="CN302" s="341">
        <v>1520935.9799999995</v>
      </c>
      <c r="CO302" s="341">
        <v>0</v>
      </c>
      <c r="CP302" s="341">
        <v>0</v>
      </c>
      <c r="CQ302" s="341">
        <v>0</v>
      </c>
      <c r="CR302" s="341">
        <v>0</v>
      </c>
      <c r="CS302" s="341">
        <v>0</v>
      </c>
      <c r="CT302" s="341">
        <v>0</v>
      </c>
      <c r="CU302" s="341">
        <v>0</v>
      </c>
      <c r="CV302" s="341">
        <v>0</v>
      </c>
      <c r="CW302" s="341">
        <v>0</v>
      </c>
      <c r="CX302" s="341"/>
      <c r="CY302" s="341"/>
    </row>
    <row r="303" spans="1:104" x14ac:dyDescent="0.2">
      <c r="B303" s="91" t="s">
        <v>441</v>
      </c>
      <c r="C303" s="94"/>
      <c r="D303" s="341">
        <v>0</v>
      </c>
      <c r="E303" s="341">
        <v>0</v>
      </c>
      <c r="F303" s="341">
        <v>0</v>
      </c>
      <c r="G303" s="341">
        <v>0</v>
      </c>
      <c r="H303" s="341">
        <v>0</v>
      </c>
      <c r="I303" s="341">
        <v>0</v>
      </c>
      <c r="J303" s="341">
        <v>0</v>
      </c>
      <c r="K303" s="341">
        <v>0</v>
      </c>
      <c r="L303" s="341">
        <v>0</v>
      </c>
      <c r="M303" s="341">
        <v>0</v>
      </c>
      <c r="N303" s="341">
        <v>0</v>
      </c>
      <c r="O303" s="341">
        <v>0</v>
      </c>
      <c r="P303" s="341">
        <v>0</v>
      </c>
      <c r="Q303" s="341">
        <v>0</v>
      </c>
      <c r="R303" s="341">
        <v>0</v>
      </c>
      <c r="S303" s="341">
        <v>0</v>
      </c>
      <c r="T303" s="341">
        <v>0</v>
      </c>
      <c r="U303" s="341">
        <v>0</v>
      </c>
      <c r="V303" s="341">
        <v>0</v>
      </c>
      <c r="W303" s="341">
        <v>0</v>
      </c>
      <c r="X303" s="341">
        <v>0</v>
      </c>
      <c r="Y303" s="341">
        <v>0</v>
      </c>
      <c r="Z303" s="341">
        <v>0</v>
      </c>
      <c r="AA303" s="341">
        <v>0</v>
      </c>
      <c r="AB303" s="341">
        <v>0</v>
      </c>
      <c r="AC303" s="341">
        <v>0</v>
      </c>
      <c r="AD303" s="341">
        <v>0</v>
      </c>
      <c r="AE303" s="341">
        <v>0</v>
      </c>
      <c r="AF303" s="341">
        <v>0</v>
      </c>
      <c r="AG303" s="341">
        <v>0</v>
      </c>
      <c r="AH303" s="341">
        <v>0</v>
      </c>
      <c r="AI303" s="341">
        <v>0</v>
      </c>
      <c r="AJ303" s="341">
        <v>0</v>
      </c>
      <c r="AK303" s="341">
        <v>0</v>
      </c>
      <c r="AL303" s="341">
        <v>0</v>
      </c>
      <c r="AM303" s="341">
        <v>0</v>
      </c>
      <c r="AN303" s="341">
        <v>0</v>
      </c>
      <c r="AO303" s="341">
        <v>0</v>
      </c>
      <c r="AP303" s="341">
        <v>0</v>
      </c>
      <c r="AQ303" s="341">
        <v>0</v>
      </c>
      <c r="AR303" s="341">
        <v>0</v>
      </c>
      <c r="AS303" s="341">
        <v>0</v>
      </c>
      <c r="AT303" s="341">
        <v>0</v>
      </c>
      <c r="AU303" s="341">
        <v>0</v>
      </c>
      <c r="AV303" s="341">
        <v>0</v>
      </c>
      <c r="AW303" s="341">
        <v>0</v>
      </c>
      <c r="AX303" s="341">
        <v>0</v>
      </c>
      <c r="AY303" s="341">
        <v>0</v>
      </c>
      <c r="AZ303" s="341">
        <v>0</v>
      </c>
      <c r="BA303" s="341">
        <v>0</v>
      </c>
      <c r="BB303" s="341">
        <v>0</v>
      </c>
      <c r="BC303" s="341">
        <v>0</v>
      </c>
      <c r="BD303" s="341">
        <v>0</v>
      </c>
      <c r="BE303" s="341">
        <v>0</v>
      </c>
      <c r="BF303" s="341">
        <v>0</v>
      </c>
      <c r="BG303" s="341">
        <v>0</v>
      </c>
      <c r="BH303" s="341">
        <v>0</v>
      </c>
      <c r="BI303" s="341">
        <v>0</v>
      </c>
      <c r="BJ303" s="341">
        <v>0</v>
      </c>
      <c r="BK303" s="341">
        <v>0</v>
      </c>
      <c r="BL303" s="341">
        <v>0</v>
      </c>
      <c r="BM303" s="341">
        <v>0</v>
      </c>
      <c r="BN303" s="341">
        <v>0</v>
      </c>
      <c r="BO303" s="341">
        <v>0</v>
      </c>
      <c r="BP303" s="341">
        <v>0</v>
      </c>
      <c r="BQ303" s="341">
        <v>0</v>
      </c>
      <c r="BR303" s="341">
        <v>0</v>
      </c>
      <c r="BS303" s="341">
        <v>0</v>
      </c>
      <c r="BT303" s="341">
        <v>0</v>
      </c>
      <c r="BU303" s="341">
        <v>0</v>
      </c>
      <c r="BV303" s="341">
        <v>0</v>
      </c>
      <c r="BW303" s="341">
        <v>0</v>
      </c>
      <c r="BX303" s="341">
        <v>0</v>
      </c>
      <c r="BY303" s="341">
        <v>0</v>
      </c>
      <c r="BZ303" s="341">
        <v>0</v>
      </c>
      <c r="CA303" s="341">
        <v>0</v>
      </c>
      <c r="CB303" s="341">
        <v>0</v>
      </c>
      <c r="CC303" s="341">
        <v>0</v>
      </c>
      <c r="CD303" s="341">
        <v>0</v>
      </c>
      <c r="CE303" s="341">
        <v>0</v>
      </c>
      <c r="CF303" s="341">
        <v>0</v>
      </c>
      <c r="CG303" s="341">
        <v>0</v>
      </c>
      <c r="CH303" s="341">
        <v>0</v>
      </c>
      <c r="CI303" s="341">
        <v>0</v>
      </c>
      <c r="CJ303" s="341">
        <v>0</v>
      </c>
      <c r="CK303" s="341">
        <v>0</v>
      </c>
      <c r="CL303" s="341">
        <v>0</v>
      </c>
      <c r="CM303" s="341">
        <v>0</v>
      </c>
      <c r="CN303" s="341">
        <v>0</v>
      </c>
      <c r="CO303" s="341">
        <v>0</v>
      </c>
      <c r="CP303" s="341">
        <v>0</v>
      </c>
      <c r="CQ303" s="341">
        <v>0</v>
      </c>
      <c r="CR303" s="341">
        <v>0</v>
      </c>
      <c r="CS303" s="530">
        <f>-'2019 GRC - SCH 40 Re-class'!$K$18</f>
        <v>-1075863.5806848349</v>
      </c>
      <c r="CT303" s="341">
        <v>0</v>
      </c>
      <c r="CU303" s="341">
        <v>0</v>
      </c>
      <c r="CV303" s="341">
        <v>0</v>
      </c>
      <c r="CW303" s="341">
        <v>0</v>
      </c>
      <c r="CX303" s="341"/>
      <c r="CY303" s="341"/>
    </row>
    <row r="304" spans="1:104" x14ac:dyDescent="0.2">
      <c r="B304" s="91" t="s">
        <v>347</v>
      </c>
      <c r="C304" s="94"/>
      <c r="D304" s="341">
        <v>0</v>
      </c>
      <c r="E304" s="341">
        <v>0</v>
      </c>
      <c r="F304" s="341">
        <v>0</v>
      </c>
      <c r="G304" s="341">
        <v>0</v>
      </c>
      <c r="H304" s="341">
        <v>0</v>
      </c>
      <c r="I304" s="341">
        <v>0</v>
      </c>
      <c r="J304" s="341">
        <v>0</v>
      </c>
      <c r="K304" s="341">
        <v>0</v>
      </c>
      <c r="L304" s="341">
        <v>0</v>
      </c>
      <c r="M304" s="341">
        <v>0</v>
      </c>
      <c r="N304" s="341">
        <v>0</v>
      </c>
      <c r="O304" s="341">
        <v>0</v>
      </c>
      <c r="P304" s="341">
        <v>0</v>
      </c>
      <c r="Q304" s="341">
        <v>0</v>
      </c>
      <c r="R304" s="341">
        <v>0</v>
      </c>
      <c r="S304" s="341">
        <v>0</v>
      </c>
      <c r="T304" s="341">
        <v>0</v>
      </c>
      <c r="U304" s="341">
        <v>0</v>
      </c>
      <c r="V304" s="341">
        <v>0</v>
      </c>
      <c r="W304" s="341">
        <v>0</v>
      </c>
      <c r="X304" s="341">
        <v>0</v>
      </c>
      <c r="Y304" s="341">
        <v>0</v>
      </c>
      <c r="Z304" s="341">
        <v>0</v>
      </c>
      <c r="AA304" s="341">
        <v>0</v>
      </c>
      <c r="AB304" s="341">
        <v>0</v>
      </c>
      <c r="AC304" s="341">
        <v>0</v>
      </c>
      <c r="AD304" s="341">
        <v>0</v>
      </c>
      <c r="AE304" s="341">
        <v>0</v>
      </c>
      <c r="AF304" s="341">
        <v>0</v>
      </c>
      <c r="AG304" s="341">
        <v>0</v>
      </c>
      <c r="AH304" s="341">
        <v>0</v>
      </c>
      <c r="AI304" s="341">
        <v>0</v>
      </c>
      <c r="AJ304" s="341">
        <v>0</v>
      </c>
      <c r="AK304" s="341">
        <v>0</v>
      </c>
      <c r="AL304" s="341">
        <v>0</v>
      </c>
      <c r="AM304" s="341">
        <v>0</v>
      </c>
      <c r="AN304" s="341">
        <v>0</v>
      </c>
      <c r="AO304" s="341">
        <v>0</v>
      </c>
      <c r="AP304" s="341">
        <v>0</v>
      </c>
      <c r="AQ304" s="341">
        <v>0</v>
      </c>
      <c r="AR304" s="341">
        <v>0</v>
      </c>
      <c r="AS304" s="341">
        <v>0</v>
      </c>
      <c r="AT304" s="341">
        <v>0</v>
      </c>
      <c r="AU304" s="341">
        <v>0</v>
      </c>
      <c r="AV304" s="341">
        <v>0</v>
      </c>
      <c r="AW304" s="341">
        <v>0</v>
      </c>
      <c r="AX304" s="341">
        <v>0</v>
      </c>
      <c r="AY304" s="341">
        <v>0</v>
      </c>
      <c r="AZ304" s="341">
        <v>0</v>
      </c>
      <c r="BA304" s="341">
        <v>0</v>
      </c>
      <c r="BB304" s="341">
        <v>0</v>
      </c>
      <c r="BC304" s="341">
        <v>0</v>
      </c>
      <c r="BD304" s="341">
        <v>0</v>
      </c>
      <c r="BE304" s="341">
        <v>0</v>
      </c>
      <c r="BF304" s="341">
        <v>0</v>
      </c>
      <c r="BG304" s="341">
        <v>0</v>
      </c>
      <c r="BH304" s="341">
        <v>0</v>
      </c>
      <c r="BI304" s="341">
        <v>0</v>
      </c>
      <c r="BJ304" s="341">
        <v>0</v>
      </c>
      <c r="BK304" s="341">
        <v>0</v>
      </c>
      <c r="BL304" s="341">
        <v>0</v>
      </c>
      <c r="BM304" s="341">
        <v>0</v>
      </c>
      <c r="BN304" s="341">
        <v>0</v>
      </c>
      <c r="BO304" s="341">
        <v>0</v>
      </c>
      <c r="BP304" s="341">
        <v>0</v>
      </c>
      <c r="BQ304" s="341">
        <v>0</v>
      </c>
      <c r="BR304" s="341">
        <v>0</v>
      </c>
      <c r="BS304" s="341">
        <v>0</v>
      </c>
      <c r="BT304" s="341">
        <v>0</v>
      </c>
      <c r="BU304" s="341">
        <v>0</v>
      </c>
      <c r="BV304" s="341">
        <v>0</v>
      </c>
      <c r="BW304" s="341">
        <v>0</v>
      </c>
      <c r="BX304" s="341">
        <v>0</v>
      </c>
      <c r="BY304" s="341">
        <v>0</v>
      </c>
      <c r="BZ304" s="341">
        <v>0</v>
      </c>
      <c r="CA304" s="341">
        <v>0</v>
      </c>
      <c r="CB304" s="341">
        <v>0</v>
      </c>
      <c r="CC304" s="341">
        <v>0</v>
      </c>
      <c r="CD304" s="341">
        <v>0</v>
      </c>
      <c r="CE304" s="341">
        <v>0</v>
      </c>
      <c r="CF304" s="341">
        <v>0</v>
      </c>
      <c r="CG304" s="341">
        <v>0</v>
      </c>
      <c r="CH304" s="341">
        <v>0</v>
      </c>
      <c r="CI304" s="341">
        <v>0</v>
      </c>
      <c r="CJ304" s="341">
        <v>0</v>
      </c>
      <c r="CK304" s="341">
        <v>0</v>
      </c>
      <c r="CL304" s="341">
        <v>0</v>
      </c>
      <c r="CM304" s="341">
        <v>-5.71</v>
      </c>
      <c r="CN304" s="341">
        <v>0</v>
      </c>
      <c r="CO304" s="341">
        <v>0</v>
      </c>
      <c r="CP304" s="341">
        <v>0</v>
      </c>
      <c r="CQ304" s="341">
        <v>0</v>
      </c>
      <c r="CR304" s="341">
        <v>0</v>
      </c>
      <c r="CS304" s="341">
        <v>0</v>
      </c>
      <c r="CT304" s="341">
        <v>0</v>
      </c>
      <c r="CU304" s="341">
        <v>0</v>
      </c>
      <c r="CV304" s="341">
        <v>0</v>
      </c>
      <c r="CW304" s="341">
        <v>0</v>
      </c>
      <c r="CX304" s="341"/>
      <c r="CY304" s="341"/>
    </row>
    <row r="305" spans="1:104" x14ac:dyDescent="0.2">
      <c r="B305" s="91" t="s">
        <v>229</v>
      </c>
      <c r="D305" s="341">
        <v>0</v>
      </c>
      <c r="E305" s="341">
        <v>0</v>
      </c>
      <c r="F305" s="341">
        <v>0</v>
      </c>
      <c r="G305" s="341">
        <v>0</v>
      </c>
      <c r="H305" s="341">
        <v>0</v>
      </c>
      <c r="I305" s="341">
        <v>0</v>
      </c>
      <c r="J305" s="341">
        <v>0</v>
      </c>
      <c r="K305" s="341">
        <v>0</v>
      </c>
      <c r="L305" s="341">
        <v>0</v>
      </c>
      <c r="M305" s="341">
        <v>0</v>
      </c>
      <c r="N305" s="341">
        <v>0</v>
      </c>
      <c r="O305" s="341">
        <v>0</v>
      </c>
      <c r="P305" s="341">
        <v>0</v>
      </c>
      <c r="Q305" s="341">
        <v>0</v>
      </c>
      <c r="R305" s="341">
        <v>0</v>
      </c>
      <c r="S305" s="341">
        <v>0</v>
      </c>
      <c r="T305" s="341">
        <v>0</v>
      </c>
      <c r="U305" s="341">
        <v>0</v>
      </c>
      <c r="V305" s="341">
        <v>0</v>
      </c>
      <c r="W305" s="341">
        <v>0</v>
      </c>
      <c r="X305" s="341">
        <v>0</v>
      </c>
      <c r="Y305" s="341">
        <v>0</v>
      </c>
      <c r="Z305" s="341">
        <v>0</v>
      </c>
      <c r="AA305" s="341">
        <v>0</v>
      </c>
      <c r="AB305" s="341">
        <v>0</v>
      </c>
      <c r="AC305" s="341">
        <v>0</v>
      </c>
      <c r="AD305" s="341">
        <v>0</v>
      </c>
      <c r="AE305" s="341">
        <v>0</v>
      </c>
      <c r="AF305" s="341">
        <v>0</v>
      </c>
      <c r="AG305" s="341">
        <v>0</v>
      </c>
      <c r="AH305" s="341">
        <v>0</v>
      </c>
      <c r="AI305" s="341">
        <v>0</v>
      </c>
      <c r="AJ305" s="341">
        <v>0</v>
      </c>
      <c r="AK305" s="341">
        <v>0</v>
      </c>
      <c r="AL305" s="341">
        <v>0</v>
      </c>
      <c r="AM305" s="341">
        <v>0</v>
      </c>
      <c r="AN305" s="341">
        <v>0</v>
      </c>
      <c r="AO305" s="341">
        <v>0</v>
      </c>
      <c r="AP305" s="341">
        <v>0</v>
      </c>
      <c r="AQ305" s="341">
        <v>0</v>
      </c>
      <c r="AR305" s="341">
        <v>0</v>
      </c>
      <c r="AS305" s="341">
        <v>0</v>
      </c>
      <c r="AT305" s="341">
        <v>0</v>
      </c>
      <c r="AU305" s="341">
        <v>0</v>
      </c>
      <c r="AV305" s="341">
        <v>0</v>
      </c>
      <c r="AW305" s="341">
        <v>0</v>
      </c>
      <c r="AX305" s="341">
        <v>0</v>
      </c>
      <c r="AY305" s="341">
        <v>0</v>
      </c>
      <c r="AZ305" s="341">
        <v>0</v>
      </c>
      <c r="BA305" s="341">
        <v>0</v>
      </c>
      <c r="BB305" s="341">
        <v>0</v>
      </c>
      <c r="BC305" s="341">
        <v>0</v>
      </c>
      <c r="BD305" s="341">
        <v>0</v>
      </c>
      <c r="BE305" s="341">
        <v>0</v>
      </c>
      <c r="BF305" s="341">
        <v>0</v>
      </c>
      <c r="BG305" s="341">
        <v>0</v>
      </c>
      <c r="BH305" s="341">
        <v>0</v>
      </c>
      <c r="BI305" s="341">
        <v>0</v>
      </c>
      <c r="BJ305" s="341">
        <v>0</v>
      </c>
      <c r="BK305" s="341">
        <v>0</v>
      </c>
      <c r="BL305" s="341">
        <v>0</v>
      </c>
      <c r="BM305" s="341">
        <v>0</v>
      </c>
      <c r="BN305" s="341">
        <v>0</v>
      </c>
      <c r="BO305" s="341">
        <v>0</v>
      </c>
      <c r="BP305" s="341">
        <v>82761.5</v>
      </c>
      <c r="BQ305" s="341">
        <v>75646.429999999993</v>
      </c>
      <c r="BR305" s="341">
        <v>85253.64</v>
      </c>
      <c r="BS305" s="341">
        <v>80596.52</v>
      </c>
      <c r="BT305" s="341">
        <v>74542.720000000001</v>
      </c>
      <c r="BU305" s="341">
        <v>94966.39</v>
      </c>
      <c r="BV305" s="341">
        <v>113180.24</v>
      </c>
      <c r="BW305" s="341">
        <v>139842.45000000001</v>
      </c>
      <c r="BX305" s="341">
        <v>134968</v>
      </c>
      <c r="BY305" s="341">
        <v>142754.91</v>
      </c>
      <c r="BZ305" s="341">
        <v>120684.54</v>
      </c>
      <c r="CA305" s="341">
        <v>95835.18</v>
      </c>
      <c r="CB305" s="341">
        <v>97166.48</v>
      </c>
      <c r="CC305" s="341">
        <v>91800.88</v>
      </c>
      <c r="CD305" s="341">
        <v>92904.71</v>
      </c>
      <c r="CE305" s="341">
        <v>101893.44</v>
      </c>
      <c r="CF305" s="341">
        <v>92699.53</v>
      </c>
      <c r="CG305" s="341">
        <v>128977.54</v>
      </c>
      <c r="CH305" s="341">
        <v>139160</v>
      </c>
      <c r="CI305" s="341">
        <v>167845.88</v>
      </c>
      <c r="CJ305" s="92">
        <f>-'FPC Sch 7'!C46</f>
        <v>163022.16</v>
      </c>
      <c r="CK305" s="92">
        <f>-'FPC Sch 7'!D46</f>
        <v>153938.26999999999</v>
      </c>
      <c r="CL305" s="92">
        <f>-'FPC Sch 7'!E46</f>
        <v>155040.01999999999</v>
      </c>
      <c r="CM305" s="92">
        <f>-'FPC Sch 7'!F46</f>
        <v>113787.89</v>
      </c>
      <c r="CN305" s="92">
        <f>-'FPC Sch 7'!G46</f>
        <v>-124854.66</v>
      </c>
      <c r="CO305" s="92">
        <f>-'FPC Sch 7'!H46</f>
        <v>-88525.63</v>
      </c>
      <c r="CP305" s="92">
        <f>-'FPC Sch 7'!I46</f>
        <v>-103653.58</v>
      </c>
      <c r="CQ305" s="92">
        <f>-'FPC Sch 7'!J46</f>
        <v>-102121.7</v>
      </c>
      <c r="CR305" s="92">
        <f>-'FPC Sch 7'!K46</f>
        <v>-96335.52</v>
      </c>
      <c r="CS305" s="92">
        <f>-('FPC Sch 7'!L46+'FPC Sch 7'!M46)</f>
        <v>-118320.81</v>
      </c>
      <c r="CT305" s="92">
        <f>-'FPC Sch 7'!N46</f>
        <v>-150928.12</v>
      </c>
      <c r="CU305" s="92">
        <f>-('FPC Sch 7'!P46+'FPC Sch 7'!O46)</f>
        <v>-172543.65</v>
      </c>
      <c r="CV305" s="92">
        <f>-'FPC Sch 7'!Q46</f>
        <v>7844.69</v>
      </c>
      <c r="CW305" s="92">
        <f>-'FPC Sch 7'!R46</f>
        <v>-4757.84</v>
      </c>
      <c r="CX305" s="92">
        <f>-'Amort Estimate'!I14</f>
        <v>0</v>
      </c>
      <c r="CY305" s="92">
        <f>-'Amort Estimate'!J14</f>
        <v>0</v>
      </c>
    </row>
    <row r="306" spans="1:104" x14ac:dyDescent="0.2">
      <c r="B306" s="337" t="s">
        <v>230</v>
      </c>
      <c r="D306" s="93">
        <f t="shared" ref="D306:AI306" si="333">SUM(D302:D305)</f>
        <v>0</v>
      </c>
      <c r="E306" s="93">
        <f t="shared" si="333"/>
        <v>0</v>
      </c>
      <c r="F306" s="93">
        <f t="shared" si="333"/>
        <v>0</v>
      </c>
      <c r="G306" s="93">
        <f t="shared" si="333"/>
        <v>0</v>
      </c>
      <c r="H306" s="93">
        <f t="shared" si="333"/>
        <v>0</v>
      </c>
      <c r="I306" s="93">
        <f t="shared" si="333"/>
        <v>0</v>
      </c>
      <c r="J306" s="93">
        <f t="shared" si="333"/>
        <v>0</v>
      </c>
      <c r="K306" s="93">
        <f t="shared" si="333"/>
        <v>0</v>
      </c>
      <c r="L306" s="93">
        <f t="shared" si="333"/>
        <v>0</v>
      </c>
      <c r="M306" s="93">
        <f t="shared" si="333"/>
        <v>0</v>
      </c>
      <c r="N306" s="93">
        <f t="shared" si="333"/>
        <v>0</v>
      </c>
      <c r="O306" s="93">
        <f t="shared" si="333"/>
        <v>0</v>
      </c>
      <c r="P306" s="93">
        <f t="shared" si="333"/>
        <v>0</v>
      </c>
      <c r="Q306" s="93">
        <f t="shared" si="333"/>
        <v>0</v>
      </c>
      <c r="R306" s="93">
        <f t="shared" si="333"/>
        <v>0</v>
      </c>
      <c r="S306" s="93">
        <f t="shared" si="333"/>
        <v>0</v>
      </c>
      <c r="T306" s="93">
        <f t="shared" si="333"/>
        <v>0</v>
      </c>
      <c r="U306" s="93">
        <f t="shared" si="333"/>
        <v>0</v>
      </c>
      <c r="V306" s="93">
        <f t="shared" si="333"/>
        <v>0</v>
      </c>
      <c r="W306" s="93">
        <f t="shared" si="333"/>
        <v>0</v>
      </c>
      <c r="X306" s="93">
        <f t="shared" si="333"/>
        <v>0</v>
      </c>
      <c r="Y306" s="93">
        <f t="shared" si="333"/>
        <v>0</v>
      </c>
      <c r="Z306" s="93">
        <f t="shared" si="333"/>
        <v>0</v>
      </c>
      <c r="AA306" s="93">
        <f t="shared" si="333"/>
        <v>0</v>
      </c>
      <c r="AB306" s="93">
        <f t="shared" si="333"/>
        <v>0</v>
      </c>
      <c r="AC306" s="93">
        <f t="shared" si="333"/>
        <v>0</v>
      </c>
      <c r="AD306" s="93">
        <f t="shared" si="333"/>
        <v>0</v>
      </c>
      <c r="AE306" s="93">
        <f t="shared" si="333"/>
        <v>0</v>
      </c>
      <c r="AF306" s="93">
        <f t="shared" si="333"/>
        <v>0</v>
      </c>
      <c r="AG306" s="93">
        <f t="shared" si="333"/>
        <v>0</v>
      </c>
      <c r="AH306" s="93">
        <f t="shared" si="333"/>
        <v>0</v>
      </c>
      <c r="AI306" s="93">
        <f t="shared" si="333"/>
        <v>0</v>
      </c>
      <c r="AJ306" s="93">
        <f t="shared" ref="AJ306:BO306" si="334">SUM(AJ302:AJ305)</f>
        <v>0</v>
      </c>
      <c r="AK306" s="93">
        <f t="shared" si="334"/>
        <v>0</v>
      </c>
      <c r="AL306" s="93">
        <f t="shared" si="334"/>
        <v>0</v>
      </c>
      <c r="AM306" s="93">
        <f t="shared" si="334"/>
        <v>0</v>
      </c>
      <c r="AN306" s="93">
        <f t="shared" si="334"/>
        <v>0</v>
      </c>
      <c r="AO306" s="93">
        <f t="shared" si="334"/>
        <v>0</v>
      </c>
      <c r="AP306" s="93">
        <f t="shared" si="334"/>
        <v>0</v>
      </c>
      <c r="AQ306" s="93">
        <f t="shared" si="334"/>
        <v>0</v>
      </c>
      <c r="AR306" s="93">
        <f t="shared" si="334"/>
        <v>0</v>
      </c>
      <c r="AS306" s="93">
        <f t="shared" si="334"/>
        <v>0</v>
      </c>
      <c r="AT306" s="93">
        <f t="shared" si="334"/>
        <v>0</v>
      </c>
      <c r="AU306" s="93">
        <f t="shared" si="334"/>
        <v>0</v>
      </c>
      <c r="AV306" s="93">
        <f t="shared" si="334"/>
        <v>0</v>
      </c>
      <c r="AW306" s="93">
        <f t="shared" si="334"/>
        <v>0</v>
      </c>
      <c r="AX306" s="93">
        <f t="shared" si="334"/>
        <v>0</v>
      </c>
      <c r="AY306" s="93">
        <f t="shared" si="334"/>
        <v>0</v>
      </c>
      <c r="AZ306" s="93">
        <f t="shared" si="334"/>
        <v>0</v>
      </c>
      <c r="BA306" s="93">
        <f t="shared" si="334"/>
        <v>0</v>
      </c>
      <c r="BB306" s="93">
        <f t="shared" si="334"/>
        <v>0</v>
      </c>
      <c r="BC306" s="93">
        <f t="shared" si="334"/>
        <v>0</v>
      </c>
      <c r="BD306" s="93">
        <f t="shared" si="334"/>
        <v>0</v>
      </c>
      <c r="BE306" s="93">
        <f t="shared" si="334"/>
        <v>0</v>
      </c>
      <c r="BF306" s="93">
        <f t="shared" si="334"/>
        <v>0</v>
      </c>
      <c r="BG306" s="93">
        <f t="shared" si="334"/>
        <v>0</v>
      </c>
      <c r="BH306" s="93">
        <f t="shared" si="334"/>
        <v>0</v>
      </c>
      <c r="BI306" s="93">
        <f t="shared" si="334"/>
        <v>0</v>
      </c>
      <c r="BJ306" s="93">
        <f t="shared" si="334"/>
        <v>0</v>
      </c>
      <c r="BK306" s="93">
        <f t="shared" si="334"/>
        <v>0</v>
      </c>
      <c r="BL306" s="93">
        <f t="shared" si="334"/>
        <v>0</v>
      </c>
      <c r="BM306" s="93">
        <f t="shared" si="334"/>
        <v>0</v>
      </c>
      <c r="BN306" s="93">
        <f t="shared" si="334"/>
        <v>0</v>
      </c>
      <c r="BO306" s="93">
        <f t="shared" si="334"/>
        <v>0</v>
      </c>
      <c r="BP306" s="93">
        <f t="shared" ref="BP306:CU306" si="335">SUM(BP302:BP305)</f>
        <v>-1148339.569315165</v>
      </c>
      <c r="BQ306" s="93">
        <f t="shared" si="335"/>
        <v>75646.429999999993</v>
      </c>
      <c r="BR306" s="93">
        <f t="shared" si="335"/>
        <v>85253.64</v>
      </c>
      <c r="BS306" s="93">
        <f t="shared" si="335"/>
        <v>80596.52</v>
      </c>
      <c r="BT306" s="93">
        <f t="shared" si="335"/>
        <v>74542.720000000001</v>
      </c>
      <c r="BU306" s="93">
        <f t="shared" si="335"/>
        <v>94966.39</v>
      </c>
      <c r="BV306" s="93">
        <f t="shared" si="335"/>
        <v>113180.24</v>
      </c>
      <c r="BW306" s="93">
        <f t="shared" si="335"/>
        <v>139842.45000000001</v>
      </c>
      <c r="BX306" s="93">
        <f t="shared" si="335"/>
        <v>134968</v>
      </c>
      <c r="BY306" s="93">
        <f t="shared" si="335"/>
        <v>142754.91</v>
      </c>
      <c r="BZ306" s="93">
        <f t="shared" si="335"/>
        <v>120684.54</v>
      </c>
      <c r="CA306" s="93">
        <f t="shared" si="335"/>
        <v>95835.18</v>
      </c>
      <c r="CB306" s="93">
        <f t="shared" si="335"/>
        <v>-1436912.8899999997</v>
      </c>
      <c r="CC306" s="93">
        <f t="shared" si="335"/>
        <v>91800.88</v>
      </c>
      <c r="CD306" s="93">
        <f t="shared" si="335"/>
        <v>92904.71</v>
      </c>
      <c r="CE306" s="93">
        <f t="shared" si="335"/>
        <v>101893.44</v>
      </c>
      <c r="CF306" s="93">
        <f t="shared" si="335"/>
        <v>92699.53</v>
      </c>
      <c r="CG306" s="93">
        <f t="shared" si="335"/>
        <v>128977.54</v>
      </c>
      <c r="CH306" s="93">
        <f t="shared" si="335"/>
        <v>139160</v>
      </c>
      <c r="CI306" s="93">
        <f t="shared" si="335"/>
        <v>167845.88</v>
      </c>
      <c r="CJ306" s="93">
        <f t="shared" si="335"/>
        <v>163022.16</v>
      </c>
      <c r="CK306" s="93">
        <f t="shared" si="335"/>
        <v>153938.26999999999</v>
      </c>
      <c r="CL306" s="93">
        <f t="shared" si="335"/>
        <v>155040.01999999999</v>
      </c>
      <c r="CM306" s="93">
        <f t="shared" si="335"/>
        <v>113782.18</v>
      </c>
      <c r="CN306" s="93">
        <f t="shared" si="335"/>
        <v>1396081.3199999996</v>
      </c>
      <c r="CO306" s="93">
        <f t="shared" si="335"/>
        <v>-88525.63</v>
      </c>
      <c r="CP306" s="93">
        <f t="shared" si="335"/>
        <v>-103653.58</v>
      </c>
      <c r="CQ306" s="93">
        <f t="shared" si="335"/>
        <v>-102121.7</v>
      </c>
      <c r="CR306" s="93">
        <f t="shared" si="335"/>
        <v>-96335.52</v>
      </c>
      <c r="CS306" s="93">
        <f t="shared" si="335"/>
        <v>-1194184.3906848349</v>
      </c>
      <c r="CT306" s="93">
        <f t="shared" si="335"/>
        <v>-150928.12</v>
      </c>
      <c r="CU306" s="93">
        <f t="shared" si="335"/>
        <v>-172543.65</v>
      </c>
      <c r="CV306" s="93">
        <f t="shared" ref="CV306:CY306" si="336">SUM(CV302:CV305)</f>
        <v>7844.69</v>
      </c>
      <c r="CW306" s="93">
        <f t="shared" si="336"/>
        <v>-4757.84</v>
      </c>
      <c r="CX306" s="93">
        <f t="shared" si="336"/>
        <v>0</v>
      </c>
      <c r="CY306" s="93">
        <f t="shared" si="336"/>
        <v>0</v>
      </c>
    </row>
    <row r="307" spans="1:104" x14ac:dyDescent="0.2">
      <c r="B307" s="337" t="s">
        <v>231</v>
      </c>
      <c r="D307" s="339">
        <f t="shared" ref="D307:AI307" si="337">D301+D306</f>
        <v>0</v>
      </c>
      <c r="E307" s="339">
        <f t="shared" si="337"/>
        <v>0</v>
      </c>
      <c r="F307" s="339">
        <f t="shared" si="337"/>
        <v>0</v>
      </c>
      <c r="G307" s="339">
        <f t="shared" si="337"/>
        <v>0</v>
      </c>
      <c r="H307" s="339">
        <f t="shared" si="337"/>
        <v>0</v>
      </c>
      <c r="I307" s="339">
        <f t="shared" si="337"/>
        <v>0</v>
      </c>
      <c r="J307" s="339">
        <f t="shared" si="337"/>
        <v>0</v>
      </c>
      <c r="K307" s="339">
        <f t="shared" si="337"/>
        <v>0</v>
      </c>
      <c r="L307" s="339">
        <f t="shared" si="337"/>
        <v>0</v>
      </c>
      <c r="M307" s="339">
        <f t="shared" si="337"/>
        <v>0</v>
      </c>
      <c r="N307" s="339">
        <f t="shared" si="337"/>
        <v>0</v>
      </c>
      <c r="O307" s="339">
        <f t="shared" si="337"/>
        <v>0</v>
      </c>
      <c r="P307" s="339">
        <f t="shared" si="337"/>
        <v>0</v>
      </c>
      <c r="Q307" s="339">
        <f t="shared" si="337"/>
        <v>0</v>
      </c>
      <c r="R307" s="339">
        <f t="shared" si="337"/>
        <v>0</v>
      </c>
      <c r="S307" s="339">
        <f t="shared" si="337"/>
        <v>0</v>
      </c>
      <c r="T307" s="339">
        <f t="shared" si="337"/>
        <v>0</v>
      </c>
      <c r="U307" s="339">
        <f t="shared" si="337"/>
        <v>0</v>
      </c>
      <c r="V307" s="339">
        <f t="shared" si="337"/>
        <v>0</v>
      </c>
      <c r="W307" s="339">
        <f t="shared" si="337"/>
        <v>0</v>
      </c>
      <c r="X307" s="339">
        <f t="shared" si="337"/>
        <v>0</v>
      </c>
      <c r="Y307" s="339">
        <f t="shared" si="337"/>
        <v>0</v>
      </c>
      <c r="Z307" s="339">
        <f t="shared" si="337"/>
        <v>0</v>
      </c>
      <c r="AA307" s="339">
        <f t="shared" si="337"/>
        <v>0</v>
      </c>
      <c r="AB307" s="339">
        <f t="shared" si="337"/>
        <v>0</v>
      </c>
      <c r="AC307" s="339">
        <f t="shared" si="337"/>
        <v>0</v>
      </c>
      <c r="AD307" s="339">
        <f t="shared" si="337"/>
        <v>0</v>
      </c>
      <c r="AE307" s="339">
        <f t="shared" si="337"/>
        <v>0</v>
      </c>
      <c r="AF307" s="339">
        <f t="shared" si="337"/>
        <v>0</v>
      </c>
      <c r="AG307" s="339">
        <f t="shared" si="337"/>
        <v>0</v>
      </c>
      <c r="AH307" s="339">
        <f t="shared" si="337"/>
        <v>0</v>
      </c>
      <c r="AI307" s="339">
        <f t="shared" si="337"/>
        <v>0</v>
      </c>
      <c r="AJ307" s="339">
        <f t="shared" ref="AJ307:BO307" si="338">AJ301+AJ306</f>
        <v>0</v>
      </c>
      <c r="AK307" s="339">
        <f t="shared" si="338"/>
        <v>0</v>
      </c>
      <c r="AL307" s="339">
        <f t="shared" si="338"/>
        <v>0</v>
      </c>
      <c r="AM307" s="339">
        <f t="shared" si="338"/>
        <v>0</v>
      </c>
      <c r="AN307" s="339">
        <f t="shared" si="338"/>
        <v>0</v>
      </c>
      <c r="AO307" s="339">
        <f t="shared" si="338"/>
        <v>0</v>
      </c>
      <c r="AP307" s="339">
        <f t="shared" si="338"/>
        <v>0</v>
      </c>
      <c r="AQ307" s="339">
        <f t="shared" si="338"/>
        <v>0</v>
      </c>
      <c r="AR307" s="339">
        <f t="shared" si="338"/>
        <v>0</v>
      </c>
      <c r="AS307" s="339">
        <f t="shared" si="338"/>
        <v>0</v>
      </c>
      <c r="AT307" s="339">
        <f t="shared" si="338"/>
        <v>0</v>
      </c>
      <c r="AU307" s="339">
        <f t="shared" si="338"/>
        <v>0</v>
      </c>
      <c r="AV307" s="339">
        <f t="shared" si="338"/>
        <v>0</v>
      </c>
      <c r="AW307" s="339">
        <f t="shared" si="338"/>
        <v>0</v>
      </c>
      <c r="AX307" s="339">
        <f t="shared" si="338"/>
        <v>0</v>
      </c>
      <c r="AY307" s="339">
        <f t="shared" si="338"/>
        <v>0</v>
      </c>
      <c r="AZ307" s="339">
        <f t="shared" si="338"/>
        <v>0</v>
      </c>
      <c r="BA307" s="339">
        <f t="shared" si="338"/>
        <v>0</v>
      </c>
      <c r="BB307" s="339">
        <f t="shared" si="338"/>
        <v>0</v>
      </c>
      <c r="BC307" s="339">
        <f t="shared" si="338"/>
        <v>0</v>
      </c>
      <c r="BD307" s="339">
        <f t="shared" si="338"/>
        <v>0</v>
      </c>
      <c r="BE307" s="339">
        <f t="shared" si="338"/>
        <v>0</v>
      </c>
      <c r="BF307" s="339">
        <f t="shared" si="338"/>
        <v>0</v>
      </c>
      <c r="BG307" s="339">
        <f t="shared" si="338"/>
        <v>0</v>
      </c>
      <c r="BH307" s="339">
        <f t="shared" si="338"/>
        <v>0</v>
      </c>
      <c r="BI307" s="339">
        <f t="shared" si="338"/>
        <v>0</v>
      </c>
      <c r="BJ307" s="339">
        <f t="shared" si="338"/>
        <v>0</v>
      </c>
      <c r="BK307" s="339">
        <f t="shared" si="338"/>
        <v>0</v>
      </c>
      <c r="BL307" s="339">
        <f t="shared" si="338"/>
        <v>0</v>
      </c>
      <c r="BM307" s="339">
        <f t="shared" si="338"/>
        <v>0</v>
      </c>
      <c r="BN307" s="339">
        <f t="shared" si="338"/>
        <v>0</v>
      </c>
      <c r="BO307" s="339">
        <f t="shared" si="338"/>
        <v>0</v>
      </c>
      <c r="BP307" s="339">
        <f t="shared" ref="BP307:CU307" si="339">BP301+BP306</f>
        <v>-1148339.569315165</v>
      </c>
      <c r="BQ307" s="339">
        <f t="shared" si="339"/>
        <v>-1072693.1393151651</v>
      </c>
      <c r="BR307" s="339">
        <f t="shared" si="339"/>
        <v>-987439.4993151651</v>
      </c>
      <c r="BS307" s="339">
        <f t="shared" si="339"/>
        <v>-906842.97931516508</v>
      </c>
      <c r="BT307" s="339">
        <f t="shared" si="339"/>
        <v>-832300.25931516511</v>
      </c>
      <c r="BU307" s="339">
        <f t="shared" si="339"/>
        <v>-737333.8693151651</v>
      </c>
      <c r="BV307" s="339">
        <f t="shared" si="339"/>
        <v>-624153.6293151651</v>
      </c>
      <c r="BW307" s="339">
        <f t="shared" si="339"/>
        <v>-484311.17931516509</v>
      </c>
      <c r="BX307" s="339">
        <f t="shared" si="339"/>
        <v>-349343.17931516509</v>
      </c>
      <c r="BY307" s="339">
        <f t="shared" si="339"/>
        <v>-206588.26931516509</v>
      </c>
      <c r="BZ307" s="339">
        <f t="shared" si="339"/>
        <v>-85903.729315165096</v>
      </c>
      <c r="CA307" s="339">
        <f t="shared" si="339"/>
        <v>9931.4506848348974</v>
      </c>
      <c r="CB307" s="339">
        <f t="shared" si="339"/>
        <v>-1426981.4393151647</v>
      </c>
      <c r="CC307" s="339">
        <f t="shared" si="339"/>
        <v>-1335180.5593151646</v>
      </c>
      <c r="CD307" s="339">
        <f t="shared" si="339"/>
        <v>-1242275.8493151646</v>
      </c>
      <c r="CE307" s="339">
        <f t="shared" si="339"/>
        <v>-1140382.4093151647</v>
      </c>
      <c r="CF307" s="339">
        <f t="shared" si="339"/>
        <v>-1047682.8793151646</v>
      </c>
      <c r="CG307" s="339">
        <f t="shared" si="339"/>
        <v>-918705.3393151646</v>
      </c>
      <c r="CH307" s="339">
        <f t="shared" si="339"/>
        <v>-779545.3393151646</v>
      </c>
      <c r="CI307" s="339">
        <f t="shared" si="339"/>
        <v>-611699.4593151646</v>
      </c>
      <c r="CJ307" s="339">
        <f t="shared" si="339"/>
        <v>-448677.29931516456</v>
      </c>
      <c r="CK307" s="339">
        <f t="shared" si="339"/>
        <v>-294739.02931516455</v>
      </c>
      <c r="CL307" s="339">
        <f t="shared" si="339"/>
        <v>-139699.00931516456</v>
      </c>
      <c r="CM307" s="339">
        <f t="shared" si="339"/>
        <v>-25916.829315164563</v>
      </c>
      <c r="CN307" s="339">
        <f t="shared" si="339"/>
        <v>1370164.490684835</v>
      </c>
      <c r="CO307" s="339">
        <f t="shared" si="339"/>
        <v>1281638.8606848349</v>
      </c>
      <c r="CP307" s="339">
        <f t="shared" si="339"/>
        <v>1177985.2806848348</v>
      </c>
      <c r="CQ307" s="339">
        <f t="shared" si="339"/>
        <v>1075863.5806848349</v>
      </c>
      <c r="CR307" s="339">
        <f t="shared" si="339"/>
        <v>979528.06068483484</v>
      </c>
      <c r="CS307" s="339">
        <f t="shared" si="339"/>
        <v>-214656.33000000007</v>
      </c>
      <c r="CT307" s="339">
        <f t="shared" si="339"/>
        <v>-365584.45000000007</v>
      </c>
      <c r="CU307" s="339">
        <f t="shared" si="339"/>
        <v>-538128.10000000009</v>
      </c>
      <c r="CV307" s="339">
        <f t="shared" ref="CV307:CY307" si="340">CV301+CV306</f>
        <v>-530283.41000000015</v>
      </c>
      <c r="CW307" s="339">
        <f t="shared" si="340"/>
        <v>-535041.25000000012</v>
      </c>
      <c r="CX307" s="339">
        <f t="shared" si="340"/>
        <v>-535041.25000000012</v>
      </c>
      <c r="CY307" s="339">
        <f t="shared" si="340"/>
        <v>-535041.25000000012</v>
      </c>
    </row>
    <row r="308" spans="1:104" x14ac:dyDescent="0.2"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0"/>
      <c r="AP308" s="90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0"/>
      <c r="BB308" s="90"/>
      <c r="BC308" s="90"/>
      <c r="BD308" s="90"/>
      <c r="BE308" s="90"/>
      <c r="BF308" s="90"/>
      <c r="BG308" s="90"/>
      <c r="BH308" s="90"/>
      <c r="BI308" s="90"/>
      <c r="BJ308" s="90"/>
      <c r="BK308" s="90"/>
      <c r="BL308" s="90"/>
      <c r="BM308" s="90"/>
      <c r="BN308" s="90"/>
      <c r="BO308" s="90"/>
      <c r="BP308" s="90"/>
      <c r="BQ308" s="90"/>
      <c r="BR308" s="90"/>
      <c r="BS308" s="90"/>
      <c r="BT308" s="90"/>
      <c r="BU308" s="90"/>
      <c r="BV308" s="90"/>
      <c r="BW308" s="90"/>
      <c r="BX308" s="90"/>
      <c r="BY308" s="90"/>
      <c r="BZ308" s="90"/>
      <c r="CA308" s="90"/>
      <c r="CB308" s="90"/>
      <c r="CC308" s="90"/>
      <c r="CD308" s="90"/>
      <c r="CE308" s="90"/>
      <c r="CF308" s="90"/>
      <c r="CG308" s="90"/>
      <c r="CH308" s="95"/>
      <c r="CI308" s="95"/>
      <c r="CJ308" s="95"/>
      <c r="CK308" s="95"/>
      <c r="CL308" s="95"/>
      <c r="CM308" s="95"/>
      <c r="CN308" s="95"/>
      <c r="CO308" s="95"/>
      <c r="CP308" s="95"/>
      <c r="CQ308" s="95"/>
      <c r="CR308" s="95"/>
      <c r="CS308" s="95"/>
      <c r="CT308" s="95"/>
      <c r="CU308" s="95"/>
      <c r="CV308" s="95"/>
      <c r="CW308" s="95"/>
      <c r="CX308" s="95"/>
      <c r="CY308" s="95"/>
      <c r="CZ308" s="95"/>
    </row>
    <row r="309" spans="1:104" x14ac:dyDescent="0.2">
      <c r="A309" s="4" t="s">
        <v>232</v>
      </c>
      <c r="C309" s="90">
        <v>18237471</v>
      </c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  <c r="BA309" s="90"/>
      <c r="BB309" s="90"/>
      <c r="BC309" s="90"/>
      <c r="BD309" s="90"/>
      <c r="BE309" s="90"/>
      <c r="BF309" s="90"/>
      <c r="BG309" s="90"/>
      <c r="BH309" s="90"/>
      <c r="BI309" s="90"/>
      <c r="BJ309" s="90"/>
      <c r="BK309" s="90"/>
      <c r="BL309" s="90"/>
      <c r="BM309" s="90"/>
      <c r="BN309" s="90"/>
      <c r="BO309" s="90"/>
      <c r="BP309" s="90"/>
      <c r="BQ309" s="90"/>
      <c r="BR309" s="90"/>
      <c r="BS309" s="90"/>
      <c r="BT309" s="90"/>
      <c r="BU309" s="90"/>
      <c r="BV309" s="90"/>
      <c r="BW309" s="90"/>
      <c r="BX309" s="90"/>
      <c r="BY309" s="90"/>
      <c r="BZ309" s="90"/>
      <c r="CA309" s="90"/>
      <c r="CB309" s="90"/>
      <c r="CC309" s="90"/>
      <c r="CD309" s="90"/>
      <c r="CE309" s="90"/>
      <c r="CF309" s="90"/>
      <c r="CG309" s="90"/>
      <c r="CX309" s="338"/>
      <c r="CY309" s="338"/>
      <c r="CZ309" s="338"/>
    </row>
    <row r="310" spans="1:104" x14ac:dyDescent="0.2">
      <c r="B310" s="337" t="s">
        <v>227</v>
      </c>
      <c r="C310" s="90">
        <v>25400871</v>
      </c>
      <c r="D310" s="339">
        <f t="shared" ref="D310:AI310" si="341">C316</f>
        <v>0</v>
      </c>
      <c r="E310" s="339">
        <f t="shared" si="341"/>
        <v>0</v>
      </c>
      <c r="F310" s="339">
        <f t="shared" si="341"/>
        <v>0</v>
      </c>
      <c r="G310" s="339">
        <f t="shared" si="341"/>
        <v>0</v>
      </c>
      <c r="H310" s="339">
        <f t="shared" si="341"/>
        <v>0</v>
      </c>
      <c r="I310" s="339">
        <f t="shared" si="341"/>
        <v>0</v>
      </c>
      <c r="J310" s="339">
        <f t="shared" si="341"/>
        <v>0</v>
      </c>
      <c r="K310" s="339">
        <f t="shared" si="341"/>
        <v>0</v>
      </c>
      <c r="L310" s="339">
        <f t="shared" si="341"/>
        <v>0</v>
      </c>
      <c r="M310" s="339">
        <f t="shared" si="341"/>
        <v>0</v>
      </c>
      <c r="N310" s="339">
        <f t="shared" si="341"/>
        <v>0</v>
      </c>
      <c r="O310" s="339">
        <f t="shared" si="341"/>
        <v>0</v>
      </c>
      <c r="P310" s="339">
        <f t="shared" si="341"/>
        <v>0</v>
      </c>
      <c r="Q310" s="339">
        <f t="shared" si="341"/>
        <v>0</v>
      </c>
      <c r="R310" s="339">
        <f t="shared" si="341"/>
        <v>0</v>
      </c>
      <c r="S310" s="339">
        <f t="shared" si="341"/>
        <v>0</v>
      </c>
      <c r="T310" s="339">
        <f t="shared" si="341"/>
        <v>0</v>
      </c>
      <c r="U310" s="339">
        <f t="shared" si="341"/>
        <v>0</v>
      </c>
      <c r="V310" s="339">
        <f t="shared" si="341"/>
        <v>0</v>
      </c>
      <c r="W310" s="339">
        <f t="shared" si="341"/>
        <v>0</v>
      </c>
      <c r="X310" s="339">
        <f t="shared" si="341"/>
        <v>0</v>
      </c>
      <c r="Y310" s="339">
        <f t="shared" si="341"/>
        <v>0</v>
      </c>
      <c r="Z310" s="339">
        <f t="shared" si="341"/>
        <v>0</v>
      </c>
      <c r="AA310" s="339">
        <f t="shared" si="341"/>
        <v>0</v>
      </c>
      <c r="AB310" s="339">
        <f t="shared" si="341"/>
        <v>0</v>
      </c>
      <c r="AC310" s="339">
        <f t="shared" si="341"/>
        <v>0</v>
      </c>
      <c r="AD310" s="339">
        <f t="shared" si="341"/>
        <v>0</v>
      </c>
      <c r="AE310" s="339">
        <f t="shared" si="341"/>
        <v>0</v>
      </c>
      <c r="AF310" s="339">
        <f t="shared" si="341"/>
        <v>0</v>
      </c>
      <c r="AG310" s="339">
        <f t="shared" si="341"/>
        <v>0</v>
      </c>
      <c r="AH310" s="339">
        <f t="shared" si="341"/>
        <v>0</v>
      </c>
      <c r="AI310" s="339">
        <f t="shared" si="341"/>
        <v>0</v>
      </c>
      <c r="AJ310" s="339">
        <f t="shared" ref="AJ310:BO310" si="342">AI316</f>
        <v>0</v>
      </c>
      <c r="AK310" s="339">
        <f t="shared" si="342"/>
        <v>0</v>
      </c>
      <c r="AL310" s="339">
        <f t="shared" si="342"/>
        <v>0</v>
      </c>
      <c r="AM310" s="339">
        <f t="shared" si="342"/>
        <v>0</v>
      </c>
      <c r="AN310" s="339">
        <f t="shared" si="342"/>
        <v>0</v>
      </c>
      <c r="AO310" s="339">
        <f t="shared" si="342"/>
        <v>0</v>
      </c>
      <c r="AP310" s="339">
        <f t="shared" si="342"/>
        <v>0</v>
      </c>
      <c r="AQ310" s="339">
        <f t="shared" si="342"/>
        <v>0</v>
      </c>
      <c r="AR310" s="339">
        <f t="shared" si="342"/>
        <v>0</v>
      </c>
      <c r="AS310" s="339">
        <f t="shared" si="342"/>
        <v>0</v>
      </c>
      <c r="AT310" s="339">
        <f t="shared" si="342"/>
        <v>0</v>
      </c>
      <c r="AU310" s="339">
        <f t="shared" si="342"/>
        <v>0</v>
      </c>
      <c r="AV310" s="339">
        <f t="shared" si="342"/>
        <v>0</v>
      </c>
      <c r="AW310" s="339">
        <f t="shared" si="342"/>
        <v>0</v>
      </c>
      <c r="AX310" s="339">
        <f t="shared" si="342"/>
        <v>0</v>
      </c>
      <c r="AY310" s="339">
        <f t="shared" si="342"/>
        <v>0</v>
      </c>
      <c r="AZ310" s="339">
        <f t="shared" si="342"/>
        <v>0</v>
      </c>
      <c r="BA310" s="339">
        <f t="shared" si="342"/>
        <v>0</v>
      </c>
      <c r="BB310" s="339">
        <f t="shared" si="342"/>
        <v>0</v>
      </c>
      <c r="BC310" s="339">
        <f t="shared" si="342"/>
        <v>0</v>
      </c>
      <c r="BD310" s="339">
        <f t="shared" si="342"/>
        <v>0</v>
      </c>
      <c r="BE310" s="339">
        <f t="shared" si="342"/>
        <v>0</v>
      </c>
      <c r="BF310" s="339">
        <f t="shared" si="342"/>
        <v>0</v>
      </c>
      <c r="BG310" s="339">
        <f t="shared" si="342"/>
        <v>0</v>
      </c>
      <c r="BH310" s="339">
        <f t="shared" si="342"/>
        <v>0</v>
      </c>
      <c r="BI310" s="339">
        <f t="shared" si="342"/>
        <v>0</v>
      </c>
      <c r="BJ310" s="339">
        <f t="shared" si="342"/>
        <v>0</v>
      </c>
      <c r="BK310" s="339">
        <f t="shared" si="342"/>
        <v>0</v>
      </c>
      <c r="BL310" s="339">
        <f t="shared" si="342"/>
        <v>0</v>
      </c>
      <c r="BM310" s="339">
        <f t="shared" si="342"/>
        <v>0</v>
      </c>
      <c r="BN310" s="339">
        <f t="shared" si="342"/>
        <v>0</v>
      </c>
      <c r="BO310" s="339">
        <f t="shared" si="342"/>
        <v>0</v>
      </c>
      <c r="BP310" s="339">
        <f t="shared" ref="BP310:CY310" si="343">BO316</f>
        <v>0</v>
      </c>
      <c r="BQ310" s="339">
        <f t="shared" si="343"/>
        <v>-165003.61168078333</v>
      </c>
      <c r="BR310" s="339">
        <f t="shared" si="343"/>
        <v>-153324.51168078333</v>
      </c>
      <c r="BS310" s="339">
        <f t="shared" si="343"/>
        <v>-139988.49168078334</v>
      </c>
      <c r="BT310" s="339">
        <f t="shared" si="343"/>
        <v>-126783.28168078334</v>
      </c>
      <c r="BU310" s="339">
        <f t="shared" si="343"/>
        <v>-115222.24168078334</v>
      </c>
      <c r="BV310" s="339">
        <f t="shared" si="343"/>
        <v>-102522.73168078334</v>
      </c>
      <c r="BW310" s="339">
        <f t="shared" si="343"/>
        <v>-88994.891680783345</v>
      </c>
      <c r="BX310" s="339">
        <f t="shared" si="343"/>
        <v>-74487.551680783348</v>
      </c>
      <c r="BY310" s="339">
        <f t="shared" si="343"/>
        <v>-59394.81168078335</v>
      </c>
      <c r="BZ310" s="339">
        <f t="shared" si="343"/>
        <v>-45385.371680783348</v>
      </c>
      <c r="CA310" s="339">
        <f t="shared" si="343"/>
        <v>-30265.121680783348</v>
      </c>
      <c r="CB310" s="339">
        <f t="shared" si="343"/>
        <v>-17471.321680783349</v>
      </c>
      <c r="CC310" s="339">
        <f t="shared" si="343"/>
        <v>2294502.5783192166</v>
      </c>
      <c r="CD310" s="339">
        <f t="shared" si="343"/>
        <v>2125177.1283192164</v>
      </c>
      <c r="CE310" s="339">
        <f t="shared" si="343"/>
        <v>1971419.0383192163</v>
      </c>
      <c r="CF310" s="339">
        <f t="shared" si="343"/>
        <v>1796221.7283192163</v>
      </c>
      <c r="CG310" s="339">
        <f t="shared" si="343"/>
        <v>1630989.6183192162</v>
      </c>
      <c r="CH310" s="339">
        <f t="shared" si="343"/>
        <v>1445812.0283192161</v>
      </c>
      <c r="CI310" s="339">
        <f t="shared" si="343"/>
        <v>1273357.1283192162</v>
      </c>
      <c r="CJ310" s="339">
        <f t="shared" si="343"/>
        <v>1063710.5783192161</v>
      </c>
      <c r="CK310" s="339">
        <f t="shared" si="343"/>
        <v>833239.83831921616</v>
      </c>
      <c r="CL310" s="339">
        <f t="shared" si="343"/>
        <v>668537.91831921611</v>
      </c>
      <c r="CM310" s="339">
        <f t="shared" si="343"/>
        <v>485236.95831921615</v>
      </c>
      <c r="CN310" s="339">
        <f t="shared" si="343"/>
        <v>359025.94831921614</v>
      </c>
      <c r="CO310" s="339">
        <f t="shared" si="343"/>
        <v>2816093.1383192153</v>
      </c>
      <c r="CP310" s="339">
        <f t="shared" si="343"/>
        <v>2628126.5883192155</v>
      </c>
      <c r="CQ310" s="339">
        <f t="shared" si="343"/>
        <v>2417643.5783192152</v>
      </c>
      <c r="CR310" s="339">
        <f t="shared" si="343"/>
        <v>2203783.7783192154</v>
      </c>
      <c r="CS310" s="339">
        <f t="shared" si="343"/>
        <v>2004056.8883192153</v>
      </c>
      <c r="CT310" s="339">
        <f t="shared" si="343"/>
        <v>-410822.87000000011</v>
      </c>
      <c r="CU310" s="339">
        <f t="shared" si="343"/>
        <v>-640242.76000000013</v>
      </c>
      <c r="CV310" s="339">
        <f t="shared" si="343"/>
        <v>-890473.95000000019</v>
      </c>
      <c r="CW310" s="339">
        <f t="shared" si="343"/>
        <v>-869383.70000000019</v>
      </c>
      <c r="CX310" s="339">
        <f t="shared" si="343"/>
        <v>-886036.5900000002</v>
      </c>
      <c r="CY310" s="339">
        <f t="shared" si="343"/>
        <v>-886036.5900000002</v>
      </c>
    </row>
    <row r="311" spans="1:104" x14ac:dyDescent="0.2">
      <c r="B311" s="91" t="s">
        <v>228</v>
      </c>
      <c r="C311" s="90"/>
      <c r="D311" s="341">
        <v>0</v>
      </c>
      <c r="E311" s="341">
        <v>0</v>
      </c>
      <c r="F311" s="341">
        <v>0</v>
      </c>
      <c r="G311" s="341">
        <v>0</v>
      </c>
      <c r="H311" s="341">
        <v>0</v>
      </c>
      <c r="I311" s="341">
        <v>0</v>
      </c>
      <c r="J311" s="341">
        <v>0</v>
      </c>
      <c r="K311" s="341">
        <v>0</v>
      </c>
      <c r="L311" s="341">
        <v>0</v>
      </c>
      <c r="M311" s="341">
        <v>0</v>
      </c>
      <c r="N311" s="341">
        <v>0</v>
      </c>
      <c r="O311" s="341">
        <v>0</v>
      </c>
      <c r="P311" s="341">
        <v>0</v>
      </c>
      <c r="Q311" s="341">
        <v>0</v>
      </c>
      <c r="R311" s="341">
        <v>0</v>
      </c>
      <c r="S311" s="341">
        <v>0</v>
      </c>
      <c r="T311" s="341">
        <v>0</v>
      </c>
      <c r="U311" s="341">
        <v>0</v>
      </c>
      <c r="V311" s="341">
        <v>0</v>
      </c>
      <c r="W311" s="341">
        <v>0</v>
      </c>
      <c r="X311" s="341">
        <v>0</v>
      </c>
      <c r="Y311" s="341">
        <v>0</v>
      </c>
      <c r="Z311" s="341">
        <v>0</v>
      </c>
      <c r="AA311" s="341">
        <v>0</v>
      </c>
      <c r="AB311" s="341">
        <v>0</v>
      </c>
      <c r="AC311" s="341">
        <v>0</v>
      </c>
      <c r="AD311" s="341">
        <v>0</v>
      </c>
      <c r="AE311" s="341">
        <v>0</v>
      </c>
      <c r="AF311" s="341">
        <v>0</v>
      </c>
      <c r="AG311" s="341">
        <v>0</v>
      </c>
      <c r="AH311" s="341">
        <v>0</v>
      </c>
      <c r="AI311" s="341">
        <v>0</v>
      </c>
      <c r="AJ311" s="341">
        <v>0</v>
      </c>
      <c r="AK311" s="341">
        <v>0</v>
      </c>
      <c r="AL311" s="341">
        <v>0</v>
      </c>
      <c r="AM311" s="341">
        <v>0</v>
      </c>
      <c r="AN311" s="341">
        <v>0</v>
      </c>
      <c r="AO311" s="341">
        <v>0</v>
      </c>
      <c r="AP311" s="341">
        <v>0</v>
      </c>
      <c r="AQ311" s="341">
        <v>0</v>
      </c>
      <c r="AR311" s="341">
        <v>0</v>
      </c>
      <c r="AS311" s="341">
        <v>0</v>
      </c>
      <c r="AT311" s="341">
        <v>0</v>
      </c>
      <c r="AU311" s="341">
        <v>0</v>
      </c>
      <c r="AV311" s="341">
        <v>0</v>
      </c>
      <c r="AW311" s="341">
        <v>0</v>
      </c>
      <c r="AX311" s="341">
        <v>0</v>
      </c>
      <c r="AY311" s="341">
        <v>0</v>
      </c>
      <c r="AZ311" s="341">
        <v>0</v>
      </c>
      <c r="BA311" s="341">
        <v>0</v>
      </c>
      <c r="BB311" s="341">
        <v>0</v>
      </c>
      <c r="BC311" s="341">
        <v>0</v>
      </c>
      <c r="BD311" s="341">
        <v>0</v>
      </c>
      <c r="BE311" s="341">
        <v>0</v>
      </c>
      <c r="BF311" s="341">
        <v>0</v>
      </c>
      <c r="BG311" s="341">
        <v>0</v>
      </c>
      <c r="BH311" s="341">
        <v>0</v>
      </c>
      <c r="BI311" s="341">
        <v>0</v>
      </c>
      <c r="BJ311" s="341">
        <v>0</v>
      </c>
      <c r="BK311" s="341">
        <v>0</v>
      </c>
      <c r="BL311" s="341">
        <v>0</v>
      </c>
      <c r="BM311" s="341">
        <v>0</v>
      </c>
      <c r="BN311" s="341">
        <v>0</v>
      </c>
      <c r="BO311" s="341">
        <v>0</v>
      </c>
      <c r="BP311" s="341">
        <v>-177661.72168078335</v>
      </c>
      <c r="BQ311" s="341">
        <v>0</v>
      </c>
      <c r="BR311" s="341">
        <v>0</v>
      </c>
      <c r="BS311" s="341">
        <v>0</v>
      </c>
      <c r="BT311" s="341">
        <v>0</v>
      </c>
      <c r="BU311" s="341">
        <v>0</v>
      </c>
      <c r="BV311" s="341">
        <v>0</v>
      </c>
      <c r="BW311" s="341">
        <v>0</v>
      </c>
      <c r="BX311" s="341">
        <v>0</v>
      </c>
      <c r="BY311" s="341">
        <v>0</v>
      </c>
      <c r="BZ311" s="341">
        <v>0</v>
      </c>
      <c r="CA311" s="341">
        <v>0</v>
      </c>
      <c r="CB311" s="341">
        <v>2513192.96</v>
      </c>
      <c r="CC311" s="341">
        <v>0</v>
      </c>
      <c r="CD311" s="341">
        <v>0</v>
      </c>
      <c r="CE311" s="341">
        <v>0</v>
      </c>
      <c r="CF311" s="341">
        <v>0</v>
      </c>
      <c r="CG311" s="341">
        <v>0</v>
      </c>
      <c r="CH311" s="341">
        <v>0</v>
      </c>
      <c r="CI311" s="341">
        <v>0</v>
      </c>
      <c r="CJ311" s="341">
        <v>0</v>
      </c>
      <c r="CK311" s="341">
        <v>0</v>
      </c>
      <c r="CL311" s="341">
        <v>0</v>
      </c>
      <c r="CM311" s="341">
        <v>0</v>
      </c>
      <c r="CN311" s="341">
        <v>2642843.169999999</v>
      </c>
      <c r="CO311" s="341">
        <v>0</v>
      </c>
      <c r="CP311" s="341">
        <v>0</v>
      </c>
      <c r="CQ311" s="341">
        <v>0</v>
      </c>
      <c r="CR311" s="341">
        <v>0</v>
      </c>
      <c r="CS311" s="341">
        <v>0</v>
      </c>
      <c r="CT311" s="341">
        <v>0</v>
      </c>
      <c r="CU311" s="341">
        <v>0</v>
      </c>
      <c r="CV311" s="341">
        <v>0</v>
      </c>
      <c r="CW311" s="341">
        <v>0</v>
      </c>
      <c r="CX311" s="341"/>
      <c r="CY311" s="341"/>
    </row>
    <row r="312" spans="1:104" x14ac:dyDescent="0.2">
      <c r="B312" s="91" t="s">
        <v>441</v>
      </c>
      <c r="C312" s="94"/>
      <c r="D312" s="341">
        <v>0</v>
      </c>
      <c r="E312" s="341">
        <v>0</v>
      </c>
      <c r="F312" s="341">
        <v>0</v>
      </c>
      <c r="G312" s="341">
        <v>0</v>
      </c>
      <c r="H312" s="341">
        <v>0</v>
      </c>
      <c r="I312" s="341">
        <v>0</v>
      </c>
      <c r="J312" s="341">
        <v>0</v>
      </c>
      <c r="K312" s="341">
        <v>0</v>
      </c>
      <c r="L312" s="341">
        <v>0</v>
      </c>
      <c r="M312" s="341">
        <v>0</v>
      </c>
      <c r="N312" s="341">
        <v>0</v>
      </c>
      <c r="O312" s="341">
        <v>0</v>
      </c>
      <c r="P312" s="341">
        <v>0</v>
      </c>
      <c r="Q312" s="341">
        <v>0</v>
      </c>
      <c r="R312" s="341">
        <v>0</v>
      </c>
      <c r="S312" s="341">
        <v>0</v>
      </c>
      <c r="T312" s="341">
        <v>0</v>
      </c>
      <c r="U312" s="341">
        <v>0</v>
      </c>
      <c r="V312" s="341">
        <v>0</v>
      </c>
      <c r="W312" s="341">
        <v>0</v>
      </c>
      <c r="X312" s="341">
        <v>0</v>
      </c>
      <c r="Y312" s="341">
        <v>0</v>
      </c>
      <c r="Z312" s="341">
        <v>0</v>
      </c>
      <c r="AA312" s="341">
        <v>0</v>
      </c>
      <c r="AB312" s="341">
        <v>0</v>
      </c>
      <c r="AC312" s="341">
        <v>0</v>
      </c>
      <c r="AD312" s="341">
        <v>0</v>
      </c>
      <c r="AE312" s="341">
        <v>0</v>
      </c>
      <c r="AF312" s="341">
        <v>0</v>
      </c>
      <c r="AG312" s="341">
        <v>0</v>
      </c>
      <c r="AH312" s="341">
        <v>0</v>
      </c>
      <c r="AI312" s="341">
        <v>0</v>
      </c>
      <c r="AJ312" s="341">
        <v>0</v>
      </c>
      <c r="AK312" s="341">
        <v>0</v>
      </c>
      <c r="AL312" s="341">
        <v>0</v>
      </c>
      <c r="AM312" s="341">
        <v>0</v>
      </c>
      <c r="AN312" s="341">
        <v>0</v>
      </c>
      <c r="AO312" s="341">
        <v>0</v>
      </c>
      <c r="AP312" s="341">
        <v>0</v>
      </c>
      <c r="AQ312" s="341">
        <v>0</v>
      </c>
      <c r="AR312" s="341">
        <v>0</v>
      </c>
      <c r="AS312" s="341">
        <v>0</v>
      </c>
      <c r="AT312" s="341">
        <v>0</v>
      </c>
      <c r="AU312" s="341">
        <v>0</v>
      </c>
      <c r="AV312" s="341">
        <v>0</v>
      </c>
      <c r="AW312" s="341">
        <v>0</v>
      </c>
      <c r="AX312" s="341">
        <v>0</v>
      </c>
      <c r="AY312" s="341">
        <v>0</v>
      </c>
      <c r="AZ312" s="341">
        <v>0</v>
      </c>
      <c r="BA312" s="341">
        <v>0</v>
      </c>
      <c r="BB312" s="341">
        <v>0</v>
      </c>
      <c r="BC312" s="341">
        <v>0</v>
      </c>
      <c r="BD312" s="341">
        <v>0</v>
      </c>
      <c r="BE312" s="341">
        <v>0</v>
      </c>
      <c r="BF312" s="341">
        <v>0</v>
      </c>
      <c r="BG312" s="341">
        <v>0</v>
      </c>
      <c r="BH312" s="341">
        <v>0</v>
      </c>
      <c r="BI312" s="341">
        <v>0</v>
      </c>
      <c r="BJ312" s="341">
        <v>0</v>
      </c>
      <c r="BK312" s="341">
        <v>0</v>
      </c>
      <c r="BL312" s="341">
        <v>0</v>
      </c>
      <c r="BM312" s="341">
        <v>0</v>
      </c>
      <c r="BN312" s="341">
        <v>0</v>
      </c>
      <c r="BO312" s="341">
        <v>0</v>
      </c>
      <c r="BP312" s="341">
        <v>0</v>
      </c>
      <c r="BQ312" s="341">
        <v>0</v>
      </c>
      <c r="BR312" s="341">
        <v>0</v>
      </c>
      <c r="BS312" s="341">
        <v>0</v>
      </c>
      <c r="BT312" s="341">
        <v>0</v>
      </c>
      <c r="BU312" s="341">
        <v>0</v>
      </c>
      <c r="BV312" s="341">
        <v>0</v>
      </c>
      <c r="BW312" s="341">
        <v>0</v>
      </c>
      <c r="BX312" s="341">
        <v>0</v>
      </c>
      <c r="BY312" s="341">
        <v>0</v>
      </c>
      <c r="BZ312" s="341">
        <v>0</v>
      </c>
      <c r="CA312" s="341">
        <v>0</v>
      </c>
      <c r="CB312" s="341">
        <v>0</v>
      </c>
      <c r="CC312" s="341">
        <v>0</v>
      </c>
      <c r="CD312" s="341">
        <v>0</v>
      </c>
      <c r="CE312" s="341">
        <v>0</v>
      </c>
      <c r="CF312" s="341">
        <v>0</v>
      </c>
      <c r="CG312" s="341">
        <v>0</v>
      </c>
      <c r="CH312" s="341">
        <v>0</v>
      </c>
      <c r="CI312" s="341">
        <v>0</v>
      </c>
      <c r="CJ312" s="341">
        <v>0</v>
      </c>
      <c r="CK312" s="341">
        <v>0</v>
      </c>
      <c r="CL312" s="341">
        <v>0</v>
      </c>
      <c r="CM312" s="341">
        <v>0</v>
      </c>
      <c r="CN312" s="341">
        <v>0</v>
      </c>
      <c r="CO312" s="341">
        <v>0</v>
      </c>
      <c r="CP312" s="341">
        <v>0</v>
      </c>
      <c r="CQ312" s="341">
        <v>0</v>
      </c>
      <c r="CR312" s="341">
        <v>0</v>
      </c>
      <c r="CS312" s="530">
        <f>-'2019 GRC - SCH 40 Re-class'!$L$18</f>
        <v>-2203783.7783192154</v>
      </c>
      <c r="CT312" s="341">
        <v>0</v>
      </c>
      <c r="CU312" s="341">
        <v>0</v>
      </c>
      <c r="CV312" s="341">
        <v>0</v>
      </c>
      <c r="CW312" s="341">
        <v>0</v>
      </c>
      <c r="CX312" s="341"/>
      <c r="CY312" s="341"/>
    </row>
    <row r="313" spans="1:104" x14ac:dyDescent="0.2">
      <c r="B313" s="91" t="s">
        <v>347</v>
      </c>
      <c r="C313" s="94"/>
      <c r="D313" s="341">
        <v>0</v>
      </c>
      <c r="E313" s="341">
        <v>0</v>
      </c>
      <c r="F313" s="341">
        <v>0</v>
      </c>
      <c r="G313" s="341">
        <v>0</v>
      </c>
      <c r="H313" s="341">
        <v>0</v>
      </c>
      <c r="I313" s="341">
        <v>0</v>
      </c>
      <c r="J313" s="341">
        <v>0</v>
      </c>
      <c r="K313" s="341">
        <v>0</v>
      </c>
      <c r="L313" s="341">
        <v>0</v>
      </c>
      <c r="M313" s="341">
        <v>0</v>
      </c>
      <c r="N313" s="341">
        <v>0</v>
      </c>
      <c r="O313" s="341">
        <v>0</v>
      </c>
      <c r="P313" s="341">
        <v>0</v>
      </c>
      <c r="Q313" s="341">
        <v>0</v>
      </c>
      <c r="R313" s="341">
        <v>0</v>
      </c>
      <c r="S313" s="341">
        <v>0</v>
      </c>
      <c r="T313" s="341">
        <v>0</v>
      </c>
      <c r="U313" s="341">
        <v>0</v>
      </c>
      <c r="V313" s="341">
        <v>0</v>
      </c>
      <c r="W313" s="341">
        <v>0</v>
      </c>
      <c r="X313" s="341">
        <v>0</v>
      </c>
      <c r="Y313" s="341">
        <v>0</v>
      </c>
      <c r="Z313" s="341">
        <v>0</v>
      </c>
      <c r="AA313" s="341">
        <v>0</v>
      </c>
      <c r="AB313" s="341">
        <v>0</v>
      </c>
      <c r="AC313" s="341">
        <v>0</v>
      </c>
      <c r="AD313" s="341">
        <v>0</v>
      </c>
      <c r="AE313" s="341">
        <v>0</v>
      </c>
      <c r="AF313" s="341">
        <v>0</v>
      </c>
      <c r="AG313" s="341">
        <v>0</v>
      </c>
      <c r="AH313" s="341">
        <v>0</v>
      </c>
      <c r="AI313" s="341">
        <v>0</v>
      </c>
      <c r="AJ313" s="341">
        <v>0</v>
      </c>
      <c r="AK313" s="341">
        <v>0</v>
      </c>
      <c r="AL313" s="341">
        <v>0</v>
      </c>
      <c r="AM313" s="341">
        <v>0</v>
      </c>
      <c r="AN313" s="341">
        <v>0</v>
      </c>
      <c r="AO313" s="341">
        <v>0</v>
      </c>
      <c r="AP313" s="341">
        <v>0</v>
      </c>
      <c r="AQ313" s="341">
        <v>0</v>
      </c>
      <c r="AR313" s="341">
        <v>0</v>
      </c>
      <c r="AS313" s="341">
        <v>0</v>
      </c>
      <c r="AT313" s="341">
        <v>0</v>
      </c>
      <c r="AU313" s="341">
        <v>0</v>
      </c>
      <c r="AV313" s="341">
        <v>0</v>
      </c>
      <c r="AW313" s="341">
        <v>0</v>
      </c>
      <c r="AX313" s="341">
        <v>0</v>
      </c>
      <c r="AY313" s="341">
        <v>0</v>
      </c>
      <c r="AZ313" s="341">
        <v>0</v>
      </c>
      <c r="BA313" s="341">
        <v>0</v>
      </c>
      <c r="BB313" s="341">
        <v>0</v>
      </c>
      <c r="BC313" s="341">
        <v>0</v>
      </c>
      <c r="BD313" s="341">
        <v>0</v>
      </c>
      <c r="BE313" s="341">
        <v>0</v>
      </c>
      <c r="BF313" s="341">
        <v>0</v>
      </c>
      <c r="BG313" s="341">
        <v>0</v>
      </c>
      <c r="BH313" s="341">
        <v>0</v>
      </c>
      <c r="BI313" s="341">
        <v>0</v>
      </c>
      <c r="BJ313" s="341">
        <v>0</v>
      </c>
      <c r="BK313" s="341">
        <v>0</v>
      </c>
      <c r="BL313" s="341">
        <v>0</v>
      </c>
      <c r="BM313" s="341">
        <v>0</v>
      </c>
      <c r="BN313" s="341">
        <v>0</v>
      </c>
      <c r="BO313" s="341">
        <v>0</v>
      </c>
      <c r="BP313" s="341">
        <v>0</v>
      </c>
      <c r="BQ313" s="341">
        <v>0</v>
      </c>
      <c r="BR313" s="341">
        <v>0</v>
      </c>
      <c r="BS313" s="341">
        <v>0</v>
      </c>
      <c r="BT313" s="341">
        <v>0</v>
      </c>
      <c r="BU313" s="341">
        <v>0</v>
      </c>
      <c r="BV313" s="341">
        <v>0</v>
      </c>
      <c r="BW313" s="341">
        <v>0</v>
      </c>
      <c r="BX313" s="341">
        <v>0</v>
      </c>
      <c r="BY313" s="341">
        <v>0</v>
      </c>
      <c r="BZ313" s="341">
        <v>0</v>
      </c>
      <c r="CA313" s="341">
        <v>0</v>
      </c>
      <c r="CB313" s="341">
        <v>0</v>
      </c>
      <c r="CC313" s="341">
        <v>0</v>
      </c>
      <c r="CD313" s="341">
        <v>0</v>
      </c>
      <c r="CE313" s="341">
        <v>0</v>
      </c>
      <c r="CF313" s="341">
        <v>0</v>
      </c>
      <c r="CG313" s="341">
        <v>0</v>
      </c>
      <c r="CH313" s="341">
        <v>0</v>
      </c>
      <c r="CI313" s="341">
        <v>0</v>
      </c>
      <c r="CJ313" s="341">
        <v>0</v>
      </c>
      <c r="CK313" s="341">
        <v>0</v>
      </c>
      <c r="CL313" s="341">
        <v>0</v>
      </c>
      <c r="CM313" s="341">
        <v>148.76</v>
      </c>
      <c r="CN313" s="341">
        <v>0</v>
      </c>
      <c r="CO313" s="341">
        <v>0</v>
      </c>
      <c r="CP313" s="341">
        <v>0</v>
      </c>
      <c r="CQ313" s="341">
        <v>0</v>
      </c>
      <c r="CR313" s="341">
        <v>0</v>
      </c>
      <c r="CS313" s="341">
        <v>0</v>
      </c>
      <c r="CT313" s="341">
        <v>0</v>
      </c>
      <c r="CU313" s="341">
        <v>0</v>
      </c>
      <c r="CV313" s="341">
        <v>0</v>
      </c>
      <c r="CW313" s="341">
        <v>0</v>
      </c>
      <c r="CX313" s="341"/>
      <c r="CY313" s="341"/>
    </row>
    <row r="314" spans="1:104" x14ac:dyDescent="0.2">
      <c r="B314" s="91" t="s">
        <v>229</v>
      </c>
      <c r="D314" s="341">
        <v>0</v>
      </c>
      <c r="E314" s="341">
        <v>0</v>
      </c>
      <c r="F314" s="341">
        <v>0</v>
      </c>
      <c r="G314" s="341">
        <v>0</v>
      </c>
      <c r="H314" s="341">
        <v>0</v>
      </c>
      <c r="I314" s="341">
        <v>0</v>
      </c>
      <c r="J314" s="341">
        <v>0</v>
      </c>
      <c r="K314" s="341">
        <v>0</v>
      </c>
      <c r="L314" s="341">
        <v>0</v>
      </c>
      <c r="M314" s="341">
        <v>0</v>
      </c>
      <c r="N314" s="341">
        <v>0</v>
      </c>
      <c r="O314" s="341">
        <v>0</v>
      </c>
      <c r="P314" s="341">
        <v>0</v>
      </c>
      <c r="Q314" s="341">
        <v>0</v>
      </c>
      <c r="R314" s="341">
        <v>0</v>
      </c>
      <c r="S314" s="341">
        <v>0</v>
      </c>
      <c r="T314" s="341">
        <v>0</v>
      </c>
      <c r="U314" s="341">
        <v>0</v>
      </c>
      <c r="V314" s="341">
        <v>0</v>
      </c>
      <c r="W314" s="341">
        <v>0</v>
      </c>
      <c r="X314" s="341">
        <v>0</v>
      </c>
      <c r="Y314" s="341">
        <v>0</v>
      </c>
      <c r="Z314" s="341">
        <v>0</v>
      </c>
      <c r="AA314" s="341">
        <v>0</v>
      </c>
      <c r="AB314" s="341">
        <v>0</v>
      </c>
      <c r="AC314" s="341">
        <v>0</v>
      </c>
      <c r="AD314" s="341">
        <v>0</v>
      </c>
      <c r="AE314" s="341">
        <v>0</v>
      </c>
      <c r="AF314" s="341">
        <v>0</v>
      </c>
      <c r="AG314" s="341">
        <v>0</v>
      </c>
      <c r="AH314" s="341">
        <v>0</v>
      </c>
      <c r="AI314" s="341">
        <v>0</v>
      </c>
      <c r="AJ314" s="341">
        <v>0</v>
      </c>
      <c r="AK314" s="341">
        <v>0</v>
      </c>
      <c r="AL314" s="341">
        <v>0</v>
      </c>
      <c r="AM314" s="341">
        <v>0</v>
      </c>
      <c r="AN314" s="341">
        <v>0</v>
      </c>
      <c r="AO314" s="341">
        <v>0</v>
      </c>
      <c r="AP314" s="341">
        <v>0</v>
      </c>
      <c r="AQ314" s="341">
        <v>0</v>
      </c>
      <c r="AR314" s="341">
        <v>0</v>
      </c>
      <c r="AS314" s="341">
        <v>0</v>
      </c>
      <c r="AT314" s="341">
        <v>0</v>
      </c>
      <c r="AU314" s="341">
        <v>0</v>
      </c>
      <c r="AV314" s="341">
        <v>0</v>
      </c>
      <c r="AW314" s="341">
        <v>0</v>
      </c>
      <c r="AX314" s="341">
        <v>0</v>
      </c>
      <c r="AY314" s="341">
        <v>0</v>
      </c>
      <c r="AZ314" s="341">
        <v>0</v>
      </c>
      <c r="BA314" s="341">
        <v>0</v>
      </c>
      <c r="BB314" s="341">
        <v>0</v>
      </c>
      <c r="BC314" s="341">
        <v>0</v>
      </c>
      <c r="BD314" s="341">
        <v>0</v>
      </c>
      <c r="BE314" s="341">
        <v>0</v>
      </c>
      <c r="BF314" s="341">
        <v>0</v>
      </c>
      <c r="BG314" s="341">
        <v>0</v>
      </c>
      <c r="BH314" s="341">
        <v>0</v>
      </c>
      <c r="BI314" s="341">
        <v>0</v>
      </c>
      <c r="BJ314" s="341">
        <v>0</v>
      </c>
      <c r="BK314" s="341">
        <v>0</v>
      </c>
      <c r="BL314" s="341">
        <v>0</v>
      </c>
      <c r="BM314" s="341">
        <v>0</v>
      </c>
      <c r="BN314" s="341">
        <v>0</v>
      </c>
      <c r="BO314" s="341">
        <v>0</v>
      </c>
      <c r="BP314" s="341">
        <v>12658.11</v>
      </c>
      <c r="BQ314" s="341">
        <v>11679.1</v>
      </c>
      <c r="BR314" s="341">
        <v>13336.02</v>
      </c>
      <c r="BS314" s="341">
        <v>13205.21</v>
      </c>
      <c r="BT314" s="341">
        <v>11561.04</v>
      </c>
      <c r="BU314" s="341">
        <v>12699.51</v>
      </c>
      <c r="BV314" s="341">
        <v>13527.84</v>
      </c>
      <c r="BW314" s="341">
        <v>14507.34</v>
      </c>
      <c r="BX314" s="341">
        <v>15092.74</v>
      </c>
      <c r="BY314" s="341">
        <v>14009.44</v>
      </c>
      <c r="BZ314" s="341">
        <v>15120.25</v>
      </c>
      <c r="CA314" s="341">
        <v>12793.8</v>
      </c>
      <c r="CB314" s="341">
        <v>-201219.06</v>
      </c>
      <c r="CC314" s="341">
        <v>-169325.45</v>
      </c>
      <c r="CD314" s="341">
        <v>-153758.09</v>
      </c>
      <c r="CE314" s="341">
        <v>-175197.31</v>
      </c>
      <c r="CF314" s="341">
        <v>-165232.10999999999</v>
      </c>
      <c r="CG314" s="341">
        <v>-185177.59</v>
      </c>
      <c r="CH314" s="341">
        <v>-172454.9</v>
      </c>
      <c r="CI314" s="341">
        <v>-209646.55</v>
      </c>
      <c r="CJ314" s="92">
        <f>-'FPC Sch 8&amp;24'!C46</f>
        <v>-230470.74</v>
      </c>
      <c r="CK314" s="92">
        <f>-'FPC Sch 8&amp;24'!D46</f>
        <v>-164701.92000000001</v>
      </c>
      <c r="CL314" s="92">
        <f>-'FPC Sch 8&amp;24'!E46</f>
        <v>-183300.96</v>
      </c>
      <c r="CM314" s="92">
        <f>-'FPC Sch 8&amp;24'!F46</f>
        <v>-126359.77</v>
      </c>
      <c r="CN314" s="92">
        <f>-'FPC Sch 8&amp;24'!G46</f>
        <v>-185775.98</v>
      </c>
      <c r="CO314" s="92">
        <f>-'FPC Sch 8&amp;24'!H46</f>
        <v>-187966.55</v>
      </c>
      <c r="CP314" s="92">
        <f>-'FPC Sch 8&amp;24'!I46</f>
        <v>-210483.01</v>
      </c>
      <c r="CQ314" s="92">
        <f>-'FPC Sch 8&amp;24'!J46</f>
        <v>-213859.8</v>
      </c>
      <c r="CR314" s="92">
        <f>-'FPC Sch 8&amp;24'!K46</f>
        <v>-199726.89</v>
      </c>
      <c r="CS314" s="92">
        <f>-('FPC Sch 8&amp;24'!L46+'FPC Sch 8&amp;24'!M46)</f>
        <v>-211095.97999999998</v>
      </c>
      <c r="CT314" s="92">
        <f>-'FPC Sch 8&amp;24'!N46</f>
        <v>-229419.89</v>
      </c>
      <c r="CU314" s="92">
        <f>-('FPC Sch 8&amp;24'!P46+'FPC Sch 8&amp;24'!O46)</f>
        <v>-250231.19</v>
      </c>
      <c r="CV314" s="92">
        <f>-'FPC Sch 8&amp;24'!Q46</f>
        <v>21090.25</v>
      </c>
      <c r="CW314" s="92">
        <f>-'FPC Sch 8&amp;24'!R46</f>
        <v>-16652.89</v>
      </c>
      <c r="CX314" s="92">
        <f>-'Amort Estimate'!I21</f>
        <v>0</v>
      </c>
      <c r="CY314" s="92">
        <f>-'Amort Estimate'!J21</f>
        <v>0</v>
      </c>
    </row>
    <row r="315" spans="1:104" x14ac:dyDescent="0.2">
      <c r="B315" s="337" t="s">
        <v>230</v>
      </c>
      <c r="D315" s="93">
        <f t="shared" ref="D315:AI315" si="344">SUM(D311:D314)</f>
        <v>0</v>
      </c>
      <c r="E315" s="93">
        <f t="shared" si="344"/>
        <v>0</v>
      </c>
      <c r="F315" s="93">
        <f t="shared" si="344"/>
        <v>0</v>
      </c>
      <c r="G315" s="93">
        <f t="shared" si="344"/>
        <v>0</v>
      </c>
      <c r="H315" s="93">
        <f t="shared" si="344"/>
        <v>0</v>
      </c>
      <c r="I315" s="93">
        <f t="shared" si="344"/>
        <v>0</v>
      </c>
      <c r="J315" s="93">
        <f t="shared" si="344"/>
        <v>0</v>
      </c>
      <c r="K315" s="93">
        <f t="shared" si="344"/>
        <v>0</v>
      </c>
      <c r="L315" s="93">
        <f t="shared" si="344"/>
        <v>0</v>
      </c>
      <c r="M315" s="93">
        <f t="shared" si="344"/>
        <v>0</v>
      </c>
      <c r="N315" s="93">
        <f t="shared" si="344"/>
        <v>0</v>
      </c>
      <c r="O315" s="93">
        <f t="shared" si="344"/>
        <v>0</v>
      </c>
      <c r="P315" s="93">
        <f t="shared" si="344"/>
        <v>0</v>
      </c>
      <c r="Q315" s="93">
        <f t="shared" si="344"/>
        <v>0</v>
      </c>
      <c r="R315" s="93">
        <f t="shared" si="344"/>
        <v>0</v>
      </c>
      <c r="S315" s="93">
        <f t="shared" si="344"/>
        <v>0</v>
      </c>
      <c r="T315" s="93">
        <f t="shared" si="344"/>
        <v>0</v>
      </c>
      <c r="U315" s="93">
        <f t="shared" si="344"/>
        <v>0</v>
      </c>
      <c r="V315" s="93">
        <f t="shared" si="344"/>
        <v>0</v>
      </c>
      <c r="W315" s="93">
        <f t="shared" si="344"/>
        <v>0</v>
      </c>
      <c r="X315" s="93">
        <f t="shared" si="344"/>
        <v>0</v>
      </c>
      <c r="Y315" s="93">
        <f t="shared" si="344"/>
        <v>0</v>
      </c>
      <c r="Z315" s="93">
        <f t="shared" si="344"/>
        <v>0</v>
      </c>
      <c r="AA315" s="93">
        <f t="shared" si="344"/>
        <v>0</v>
      </c>
      <c r="AB315" s="93">
        <f t="shared" si="344"/>
        <v>0</v>
      </c>
      <c r="AC315" s="93">
        <f t="shared" si="344"/>
        <v>0</v>
      </c>
      <c r="AD315" s="93">
        <f t="shared" si="344"/>
        <v>0</v>
      </c>
      <c r="AE315" s="93">
        <f t="shared" si="344"/>
        <v>0</v>
      </c>
      <c r="AF315" s="93">
        <f t="shared" si="344"/>
        <v>0</v>
      </c>
      <c r="AG315" s="93">
        <f t="shared" si="344"/>
        <v>0</v>
      </c>
      <c r="AH315" s="93">
        <f t="shared" si="344"/>
        <v>0</v>
      </c>
      <c r="AI315" s="93">
        <f t="shared" si="344"/>
        <v>0</v>
      </c>
      <c r="AJ315" s="93">
        <f t="shared" ref="AJ315:BO315" si="345">SUM(AJ311:AJ314)</f>
        <v>0</v>
      </c>
      <c r="AK315" s="93">
        <f t="shared" si="345"/>
        <v>0</v>
      </c>
      <c r="AL315" s="93">
        <f t="shared" si="345"/>
        <v>0</v>
      </c>
      <c r="AM315" s="93">
        <f t="shared" si="345"/>
        <v>0</v>
      </c>
      <c r="AN315" s="93">
        <f t="shared" si="345"/>
        <v>0</v>
      </c>
      <c r="AO315" s="93">
        <f t="shared" si="345"/>
        <v>0</v>
      </c>
      <c r="AP315" s="93">
        <f t="shared" si="345"/>
        <v>0</v>
      </c>
      <c r="AQ315" s="93">
        <f t="shared" si="345"/>
        <v>0</v>
      </c>
      <c r="AR315" s="93">
        <f t="shared" si="345"/>
        <v>0</v>
      </c>
      <c r="AS315" s="93">
        <f t="shared" si="345"/>
        <v>0</v>
      </c>
      <c r="AT315" s="93">
        <f t="shared" si="345"/>
        <v>0</v>
      </c>
      <c r="AU315" s="93">
        <f t="shared" si="345"/>
        <v>0</v>
      </c>
      <c r="AV315" s="93">
        <f t="shared" si="345"/>
        <v>0</v>
      </c>
      <c r="AW315" s="93">
        <f t="shared" si="345"/>
        <v>0</v>
      </c>
      <c r="AX315" s="93">
        <f t="shared" si="345"/>
        <v>0</v>
      </c>
      <c r="AY315" s="93">
        <f t="shared" si="345"/>
        <v>0</v>
      </c>
      <c r="AZ315" s="93">
        <f t="shared" si="345"/>
        <v>0</v>
      </c>
      <c r="BA315" s="93">
        <f t="shared" si="345"/>
        <v>0</v>
      </c>
      <c r="BB315" s="93">
        <f t="shared" si="345"/>
        <v>0</v>
      </c>
      <c r="BC315" s="93">
        <f t="shared" si="345"/>
        <v>0</v>
      </c>
      <c r="BD315" s="93">
        <f t="shared" si="345"/>
        <v>0</v>
      </c>
      <c r="BE315" s="93">
        <f t="shared" si="345"/>
        <v>0</v>
      </c>
      <c r="BF315" s="93">
        <f t="shared" si="345"/>
        <v>0</v>
      </c>
      <c r="BG315" s="93">
        <f t="shared" si="345"/>
        <v>0</v>
      </c>
      <c r="BH315" s="93">
        <f t="shared" si="345"/>
        <v>0</v>
      </c>
      <c r="BI315" s="93">
        <f t="shared" si="345"/>
        <v>0</v>
      </c>
      <c r="BJ315" s="93">
        <f t="shared" si="345"/>
        <v>0</v>
      </c>
      <c r="BK315" s="93">
        <f t="shared" si="345"/>
        <v>0</v>
      </c>
      <c r="BL315" s="93">
        <f t="shared" si="345"/>
        <v>0</v>
      </c>
      <c r="BM315" s="93">
        <f t="shared" si="345"/>
        <v>0</v>
      </c>
      <c r="BN315" s="93">
        <f t="shared" si="345"/>
        <v>0</v>
      </c>
      <c r="BO315" s="93">
        <f t="shared" si="345"/>
        <v>0</v>
      </c>
      <c r="BP315" s="93">
        <f t="shared" ref="BP315:CU315" si="346">SUM(BP311:BP314)</f>
        <v>-165003.61168078333</v>
      </c>
      <c r="BQ315" s="93">
        <f t="shared" si="346"/>
        <v>11679.1</v>
      </c>
      <c r="BR315" s="93">
        <f t="shared" si="346"/>
        <v>13336.02</v>
      </c>
      <c r="BS315" s="93">
        <f t="shared" si="346"/>
        <v>13205.21</v>
      </c>
      <c r="BT315" s="93">
        <f t="shared" si="346"/>
        <v>11561.04</v>
      </c>
      <c r="BU315" s="93">
        <f t="shared" si="346"/>
        <v>12699.51</v>
      </c>
      <c r="BV315" s="93">
        <f t="shared" si="346"/>
        <v>13527.84</v>
      </c>
      <c r="BW315" s="93">
        <f t="shared" si="346"/>
        <v>14507.34</v>
      </c>
      <c r="BX315" s="93">
        <f t="shared" si="346"/>
        <v>15092.74</v>
      </c>
      <c r="BY315" s="93">
        <f t="shared" si="346"/>
        <v>14009.44</v>
      </c>
      <c r="BZ315" s="93">
        <f t="shared" si="346"/>
        <v>15120.25</v>
      </c>
      <c r="CA315" s="93">
        <f t="shared" si="346"/>
        <v>12793.8</v>
      </c>
      <c r="CB315" s="93">
        <f t="shared" si="346"/>
        <v>2311973.9</v>
      </c>
      <c r="CC315" s="93">
        <f t="shared" si="346"/>
        <v>-169325.45</v>
      </c>
      <c r="CD315" s="93">
        <f t="shared" si="346"/>
        <v>-153758.09</v>
      </c>
      <c r="CE315" s="93">
        <f t="shared" si="346"/>
        <v>-175197.31</v>
      </c>
      <c r="CF315" s="93">
        <f t="shared" si="346"/>
        <v>-165232.10999999999</v>
      </c>
      <c r="CG315" s="93">
        <f t="shared" si="346"/>
        <v>-185177.59</v>
      </c>
      <c r="CH315" s="93">
        <f t="shared" si="346"/>
        <v>-172454.9</v>
      </c>
      <c r="CI315" s="93">
        <f t="shared" si="346"/>
        <v>-209646.55</v>
      </c>
      <c r="CJ315" s="93">
        <f t="shared" si="346"/>
        <v>-230470.74</v>
      </c>
      <c r="CK315" s="93">
        <f t="shared" si="346"/>
        <v>-164701.92000000001</v>
      </c>
      <c r="CL315" s="93">
        <f t="shared" si="346"/>
        <v>-183300.96</v>
      </c>
      <c r="CM315" s="93">
        <f t="shared" si="346"/>
        <v>-126211.01000000001</v>
      </c>
      <c r="CN315" s="93">
        <f t="shared" si="346"/>
        <v>2457067.189999999</v>
      </c>
      <c r="CO315" s="93">
        <f t="shared" si="346"/>
        <v>-187966.55</v>
      </c>
      <c r="CP315" s="93">
        <f t="shared" si="346"/>
        <v>-210483.01</v>
      </c>
      <c r="CQ315" s="93">
        <f t="shared" si="346"/>
        <v>-213859.8</v>
      </c>
      <c r="CR315" s="93">
        <f t="shared" si="346"/>
        <v>-199726.89</v>
      </c>
      <c r="CS315" s="93">
        <f t="shared" si="346"/>
        <v>-2414879.7583192154</v>
      </c>
      <c r="CT315" s="93">
        <f t="shared" si="346"/>
        <v>-229419.89</v>
      </c>
      <c r="CU315" s="93">
        <f t="shared" si="346"/>
        <v>-250231.19</v>
      </c>
      <c r="CV315" s="93">
        <f t="shared" ref="CV315:CY315" si="347">SUM(CV311:CV314)</f>
        <v>21090.25</v>
      </c>
      <c r="CW315" s="93">
        <f t="shared" si="347"/>
        <v>-16652.89</v>
      </c>
      <c r="CX315" s="93">
        <f t="shared" si="347"/>
        <v>0</v>
      </c>
      <c r="CY315" s="93">
        <f t="shared" si="347"/>
        <v>0</v>
      </c>
    </row>
    <row r="316" spans="1:104" x14ac:dyDescent="0.2">
      <c r="B316" s="337" t="s">
        <v>231</v>
      </c>
      <c r="D316" s="339">
        <f t="shared" ref="D316:AI316" si="348">D310+D315</f>
        <v>0</v>
      </c>
      <c r="E316" s="339">
        <f t="shared" si="348"/>
        <v>0</v>
      </c>
      <c r="F316" s="339">
        <f t="shared" si="348"/>
        <v>0</v>
      </c>
      <c r="G316" s="339">
        <f t="shared" si="348"/>
        <v>0</v>
      </c>
      <c r="H316" s="339">
        <f t="shared" si="348"/>
        <v>0</v>
      </c>
      <c r="I316" s="339">
        <f t="shared" si="348"/>
        <v>0</v>
      </c>
      <c r="J316" s="339">
        <f t="shared" si="348"/>
        <v>0</v>
      </c>
      <c r="K316" s="339">
        <f t="shared" si="348"/>
        <v>0</v>
      </c>
      <c r="L316" s="339">
        <f t="shared" si="348"/>
        <v>0</v>
      </c>
      <c r="M316" s="339">
        <f t="shared" si="348"/>
        <v>0</v>
      </c>
      <c r="N316" s="339">
        <f t="shared" si="348"/>
        <v>0</v>
      </c>
      <c r="O316" s="339">
        <f t="shared" si="348"/>
        <v>0</v>
      </c>
      <c r="P316" s="339">
        <f t="shared" si="348"/>
        <v>0</v>
      </c>
      <c r="Q316" s="339">
        <f t="shared" si="348"/>
        <v>0</v>
      </c>
      <c r="R316" s="339">
        <f t="shared" si="348"/>
        <v>0</v>
      </c>
      <c r="S316" s="339">
        <f t="shared" si="348"/>
        <v>0</v>
      </c>
      <c r="T316" s="339">
        <f t="shared" si="348"/>
        <v>0</v>
      </c>
      <c r="U316" s="339">
        <f t="shared" si="348"/>
        <v>0</v>
      </c>
      <c r="V316" s="339">
        <f t="shared" si="348"/>
        <v>0</v>
      </c>
      <c r="W316" s="339">
        <f t="shared" si="348"/>
        <v>0</v>
      </c>
      <c r="X316" s="339">
        <f t="shared" si="348"/>
        <v>0</v>
      </c>
      <c r="Y316" s="339">
        <f t="shared" si="348"/>
        <v>0</v>
      </c>
      <c r="Z316" s="339">
        <f t="shared" si="348"/>
        <v>0</v>
      </c>
      <c r="AA316" s="339">
        <f t="shared" si="348"/>
        <v>0</v>
      </c>
      <c r="AB316" s="339">
        <f t="shared" si="348"/>
        <v>0</v>
      </c>
      <c r="AC316" s="339">
        <f t="shared" si="348"/>
        <v>0</v>
      </c>
      <c r="AD316" s="339">
        <f t="shared" si="348"/>
        <v>0</v>
      </c>
      <c r="AE316" s="339">
        <f t="shared" si="348"/>
        <v>0</v>
      </c>
      <c r="AF316" s="339">
        <f t="shared" si="348"/>
        <v>0</v>
      </c>
      <c r="AG316" s="339">
        <f t="shared" si="348"/>
        <v>0</v>
      </c>
      <c r="AH316" s="339">
        <f t="shared" si="348"/>
        <v>0</v>
      </c>
      <c r="AI316" s="339">
        <f t="shared" si="348"/>
        <v>0</v>
      </c>
      <c r="AJ316" s="339">
        <f t="shared" ref="AJ316:BO316" si="349">AJ310+AJ315</f>
        <v>0</v>
      </c>
      <c r="AK316" s="339">
        <f t="shared" si="349"/>
        <v>0</v>
      </c>
      <c r="AL316" s="339">
        <f t="shared" si="349"/>
        <v>0</v>
      </c>
      <c r="AM316" s="339">
        <f t="shared" si="349"/>
        <v>0</v>
      </c>
      <c r="AN316" s="339">
        <f t="shared" si="349"/>
        <v>0</v>
      </c>
      <c r="AO316" s="339">
        <f t="shared" si="349"/>
        <v>0</v>
      </c>
      <c r="AP316" s="339">
        <f t="shared" si="349"/>
        <v>0</v>
      </c>
      <c r="AQ316" s="339">
        <f t="shared" si="349"/>
        <v>0</v>
      </c>
      <c r="AR316" s="339">
        <f t="shared" si="349"/>
        <v>0</v>
      </c>
      <c r="AS316" s="339">
        <f t="shared" si="349"/>
        <v>0</v>
      </c>
      <c r="AT316" s="339">
        <f t="shared" si="349"/>
        <v>0</v>
      </c>
      <c r="AU316" s="339">
        <f t="shared" si="349"/>
        <v>0</v>
      </c>
      <c r="AV316" s="339">
        <f t="shared" si="349"/>
        <v>0</v>
      </c>
      <c r="AW316" s="339">
        <f t="shared" si="349"/>
        <v>0</v>
      </c>
      <c r="AX316" s="339">
        <f t="shared" si="349"/>
        <v>0</v>
      </c>
      <c r="AY316" s="339">
        <f t="shared" si="349"/>
        <v>0</v>
      </c>
      <c r="AZ316" s="339">
        <f t="shared" si="349"/>
        <v>0</v>
      </c>
      <c r="BA316" s="339">
        <f t="shared" si="349"/>
        <v>0</v>
      </c>
      <c r="BB316" s="339">
        <f t="shared" si="349"/>
        <v>0</v>
      </c>
      <c r="BC316" s="339">
        <f t="shared" si="349"/>
        <v>0</v>
      </c>
      <c r="BD316" s="339">
        <f t="shared" si="349"/>
        <v>0</v>
      </c>
      <c r="BE316" s="339">
        <f t="shared" si="349"/>
        <v>0</v>
      </c>
      <c r="BF316" s="339">
        <f t="shared" si="349"/>
        <v>0</v>
      </c>
      <c r="BG316" s="339">
        <f t="shared" si="349"/>
        <v>0</v>
      </c>
      <c r="BH316" s="339">
        <f t="shared" si="349"/>
        <v>0</v>
      </c>
      <c r="BI316" s="339">
        <f t="shared" si="349"/>
        <v>0</v>
      </c>
      <c r="BJ316" s="339">
        <f t="shared" si="349"/>
        <v>0</v>
      </c>
      <c r="BK316" s="339">
        <f t="shared" si="349"/>
        <v>0</v>
      </c>
      <c r="BL316" s="339">
        <f t="shared" si="349"/>
        <v>0</v>
      </c>
      <c r="BM316" s="339">
        <f t="shared" si="349"/>
        <v>0</v>
      </c>
      <c r="BN316" s="339">
        <f t="shared" si="349"/>
        <v>0</v>
      </c>
      <c r="BO316" s="339">
        <f t="shared" si="349"/>
        <v>0</v>
      </c>
      <c r="BP316" s="339">
        <f t="shared" ref="BP316:CU316" si="350">BP310+BP315</f>
        <v>-165003.61168078333</v>
      </c>
      <c r="BQ316" s="339">
        <f t="shared" si="350"/>
        <v>-153324.51168078333</v>
      </c>
      <c r="BR316" s="339">
        <f t="shared" si="350"/>
        <v>-139988.49168078334</v>
      </c>
      <c r="BS316" s="339">
        <f t="shared" si="350"/>
        <v>-126783.28168078334</v>
      </c>
      <c r="BT316" s="339">
        <f t="shared" si="350"/>
        <v>-115222.24168078334</v>
      </c>
      <c r="BU316" s="339">
        <f t="shared" si="350"/>
        <v>-102522.73168078334</v>
      </c>
      <c r="BV316" s="339">
        <f t="shared" si="350"/>
        <v>-88994.891680783345</v>
      </c>
      <c r="BW316" s="339">
        <f t="shared" si="350"/>
        <v>-74487.551680783348</v>
      </c>
      <c r="BX316" s="339">
        <f t="shared" si="350"/>
        <v>-59394.81168078335</v>
      </c>
      <c r="BY316" s="339">
        <f t="shared" si="350"/>
        <v>-45385.371680783348</v>
      </c>
      <c r="BZ316" s="339">
        <f t="shared" si="350"/>
        <v>-30265.121680783348</v>
      </c>
      <c r="CA316" s="339">
        <f t="shared" si="350"/>
        <v>-17471.321680783349</v>
      </c>
      <c r="CB316" s="339">
        <f t="shared" si="350"/>
        <v>2294502.5783192166</v>
      </c>
      <c r="CC316" s="339">
        <f t="shared" si="350"/>
        <v>2125177.1283192164</v>
      </c>
      <c r="CD316" s="339">
        <f t="shared" si="350"/>
        <v>1971419.0383192163</v>
      </c>
      <c r="CE316" s="339">
        <f t="shared" si="350"/>
        <v>1796221.7283192163</v>
      </c>
      <c r="CF316" s="339">
        <f t="shared" si="350"/>
        <v>1630989.6183192162</v>
      </c>
      <c r="CG316" s="339">
        <f t="shared" si="350"/>
        <v>1445812.0283192161</v>
      </c>
      <c r="CH316" s="339">
        <f t="shared" si="350"/>
        <v>1273357.1283192162</v>
      </c>
      <c r="CI316" s="339">
        <f t="shared" si="350"/>
        <v>1063710.5783192161</v>
      </c>
      <c r="CJ316" s="339">
        <f t="shared" si="350"/>
        <v>833239.83831921616</v>
      </c>
      <c r="CK316" s="339">
        <f t="shared" si="350"/>
        <v>668537.91831921611</v>
      </c>
      <c r="CL316" s="339">
        <f t="shared" si="350"/>
        <v>485236.95831921615</v>
      </c>
      <c r="CM316" s="339">
        <f t="shared" si="350"/>
        <v>359025.94831921614</v>
      </c>
      <c r="CN316" s="339">
        <f t="shared" si="350"/>
        <v>2816093.1383192153</v>
      </c>
      <c r="CO316" s="339">
        <f t="shared" si="350"/>
        <v>2628126.5883192155</v>
      </c>
      <c r="CP316" s="339">
        <f t="shared" si="350"/>
        <v>2417643.5783192152</v>
      </c>
      <c r="CQ316" s="339">
        <f t="shared" si="350"/>
        <v>2203783.7783192154</v>
      </c>
      <c r="CR316" s="339">
        <f t="shared" si="350"/>
        <v>2004056.8883192153</v>
      </c>
      <c r="CS316" s="339">
        <f t="shared" si="350"/>
        <v>-410822.87000000011</v>
      </c>
      <c r="CT316" s="339">
        <f t="shared" si="350"/>
        <v>-640242.76000000013</v>
      </c>
      <c r="CU316" s="339">
        <f t="shared" si="350"/>
        <v>-890473.95000000019</v>
      </c>
      <c r="CV316" s="339">
        <f t="shared" ref="CV316:CY316" si="351">CV310+CV315</f>
        <v>-869383.70000000019</v>
      </c>
      <c r="CW316" s="339">
        <f t="shared" si="351"/>
        <v>-886036.5900000002</v>
      </c>
      <c r="CX316" s="339">
        <f t="shared" si="351"/>
        <v>-886036.5900000002</v>
      </c>
      <c r="CY316" s="339">
        <f t="shared" si="351"/>
        <v>-886036.5900000002</v>
      </c>
    </row>
    <row r="317" spans="1:104" x14ac:dyDescent="0.2"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0"/>
      <c r="AP317" s="90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0"/>
      <c r="BB317" s="90"/>
      <c r="BC317" s="90"/>
      <c r="BD317" s="90"/>
      <c r="BE317" s="90"/>
      <c r="BF317" s="90"/>
      <c r="BG317" s="90"/>
      <c r="BH317" s="90"/>
      <c r="BI317" s="90"/>
      <c r="BJ317" s="90"/>
      <c r="BK317" s="90"/>
      <c r="BL317" s="90"/>
      <c r="BM317" s="90"/>
      <c r="BN317" s="90"/>
      <c r="BO317" s="90"/>
      <c r="BP317" s="90"/>
      <c r="BQ317" s="90"/>
      <c r="BR317" s="90"/>
      <c r="BS317" s="90"/>
      <c r="BT317" s="90"/>
      <c r="BU317" s="90"/>
      <c r="BV317" s="90"/>
      <c r="BW317" s="90"/>
      <c r="BX317" s="90"/>
      <c r="BY317" s="90"/>
      <c r="BZ317" s="90"/>
      <c r="CA317" s="90"/>
      <c r="CB317" s="90"/>
      <c r="CC317" s="90"/>
      <c r="CD317" s="90"/>
      <c r="CE317" s="90"/>
      <c r="CF317" s="90"/>
      <c r="CG317" s="90"/>
      <c r="CH317" s="95"/>
      <c r="CI317" s="95"/>
      <c r="CJ317" s="95"/>
      <c r="CK317" s="95"/>
      <c r="CL317" s="95"/>
      <c r="CM317" s="95"/>
      <c r="CN317" s="95"/>
      <c r="CO317" s="95"/>
      <c r="CP317" s="95"/>
      <c r="CQ317" s="95"/>
      <c r="CR317" s="95"/>
      <c r="CS317" s="95"/>
      <c r="CT317" s="95"/>
      <c r="CU317" s="95"/>
      <c r="CV317" s="95"/>
      <c r="CW317" s="95"/>
      <c r="CX317" s="95"/>
      <c r="CY317" s="95"/>
      <c r="CZ317" s="95"/>
    </row>
    <row r="318" spans="1:104" x14ac:dyDescent="0.2">
      <c r="A318" s="4" t="s">
        <v>234</v>
      </c>
      <c r="C318" s="90">
        <v>18237461</v>
      </c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  <c r="AE318" s="94"/>
      <c r="AF318" s="94"/>
      <c r="AG318" s="94"/>
      <c r="AH318" s="94"/>
      <c r="AI318" s="94"/>
      <c r="AJ318" s="94"/>
      <c r="AK318" s="94"/>
      <c r="AL318" s="94"/>
      <c r="AM318" s="94"/>
      <c r="AN318" s="94"/>
      <c r="AO318" s="94"/>
      <c r="AP318" s="94"/>
      <c r="AQ318" s="94"/>
      <c r="AR318" s="94"/>
      <c r="AS318" s="94"/>
      <c r="AT318" s="94"/>
      <c r="AU318" s="94"/>
      <c r="AV318" s="94"/>
      <c r="AW318" s="94"/>
      <c r="AX318" s="94"/>
      <c r="AY318" s="94"/>
      <c r="AZ318" s="94"/>
      <c r="BA318" s="94"/>
      <c r="BB318" s="94"/>
      <c r="BC318" s="94"/>
      <c r="BD318" s="94"/>
      <c r="BE318" s="94"/>
      <c r="BF318" s="94"/>
      <c r="BG318" s="94"/>
      <c r="BH318" s="94"/>
      <c r="BI318" s="94"/>
      <c r="BJ318" s="94"/>
      <c r="BK318" s="94"/>
      <c r="BL318" s="94"/>
      <c r="BM318" s="94"/>
      <c r="BN318" s="94"/>
      <c r="BO318" s="94"/>
      <c r="BP318" s="94"/>
      <c r="BQ318" s="94"/>
      <c r="BR318" s="94"/>
      <c r="BS318" s="94"/>
      <c r="BT318" s="94"/>
      <c r="BU318" s="94"/>
      <c r="BV318" s="94"/>
      <c r="BW318" s="94"/>
      <c r="BX318" s="94"/>
      <c r="BY318" s="94"/>
      <c r="BZ318" s="94"/>
      <c r="CA318" s="94"/>
      <c r="CB318" s="94"/>
      <c r="CC318" s="94"/>
      <c r="CD318" s="94"/>
      <c r="CE318" s="94"/>
      <c r="CF318" s="94"/>
      <c r="CG318" s="94"/>
      <c r="CX318" s="338"/>
      <c r="CY318" s="338"/>
      <c r="CZ318" s="338"/>
    </row>
    <row r="319" spans="1:104" x14ac:dyDescent="0.2">
      <c r="B319" s="337" t="s">
        <v>227</v>
      </c>
      <c r="C319" s="90">
        <v>25400861</v>
      </c>
      <c r="D319" s="339">
        <f t="shared" ref="D319:AI319" si="352">C325</f>
        <v>0</v>
      </c>
      <c r="E319" s="339">
        <f t="shared" si="352"/>
        <v>0</v>
      </c>
      <c r="F319" s="339">
        <f t="shared" si="352"/>
        <v>0</v>
      </c>
      <c r="G319" s="339">
        <f t="shared" si="352"/>
        <v>0</v>
      </c>
      <c r="H319" s="339">
        <f t="shared" si="352"/>
        <v>0</v>
      </c>
      <c r="I319" s="339">
        <f t="shared" si="352"/>
        <v>0</v>
      </c>
      <c r="J319" s="339">
        <f t="shared" si="352"/>
        <v>0</v>
      </c>
      <c r="K319" s="339">
        <f t="shared" si="352"/>
        <v>0</v>
      </c>
      <c r="L319" s="339">
        <f t="shared" si="352"/>
        <v>0</v>
      </c>
      <c r="M319" s="339">
        <f t="shared" si="352"/>
        <v>0</v>
      </c>
      <c r="N319" s="339">
        <f t="shared" si="352"/>
        <v>0</v>
      </c>
      <c r="O319" s="339">
        <f t="shared" si="352"/>
        <v>0</v>
      </c>
      <c r="P319" s="339">
        <f t="shared" si="352"/>
        <v>0</v>
      </c>
      <c r="Q319" s="339">
        <f t="shared" si="352"/>
        <v>0</v>
      </c>
      <c r="R319" s="339">
        <f t="shared" si="352"/>
        <v>0</v>
      </c>
      <c r="S319" s="339">
        <f t="shared" si="352"/>
        <v>0</v>
      </c>
      <c r="T319" s="339">
        <f t="shared" si="352"/>
        <v>0</v>
      </c>
      <c r="U319" s="339">
        <f t="shared" si="352"/>
        <v>0</v>
      </c>
      <c r="V319" s="339">
        <f t="shared" si="352"/>
        <v>0</v>
      </c>
      <c r="W319" s="339">
        <f t="shared" si="352"/>
        <v>0</v>
      </c>
      <c r="X319" s="339">
        <f t="shared" si="352"/>
        <v>0</v>
      </c>
      <c r="Y319" s="339">
        <f t="shared" si="352"/>
        <v>0</v>
      </c>
      <c r="Z319" s="339">
        <f t="shared" si="352"/>
        <v>0</v>
      </c>
      <c r="AA319" s="339">
        <f t="shared" si="352"/>
        <v>0</v>
      </c>
      <c r="AB319" s="339">
        <f t="shared" si="352"/>
        <v>0</v>
      </c>
      <c r="AC319" s="339">
        <f t="shared" si="352"/>
        <v>0</v>
      </c>
      <c r="AD319" s="339">
        <f t="shared" si="352"/>
        <v>0</v>
      </c>
      <c r="AE319" s="339">
        <f t="shared" si="352"/>
        <v>0</v>
      </c>
      <c r="AF319" s="339">
        <f t="shared" si="352"/>
        <v>0</v>
      </c>
      <c r="AG319" s="339">
        <f t="shared" si="352"/>
        <v>0</v>
      </c>
      <c r="AH319" s="339">
        <f t="shared" si="352"/>
        <v>0</v>
      </c>
      <c r="AI319" s="339">
        <f t="shared" si="352"/>
        <v>0</v>
      </c>
      <c r="AJ319" s="339">
        <f t="shared" ref="AJ319:BO319" si="353">AI325</f>
        <v>0</v>
      </c>
      <c r="AK319" s="339">
        <f t="shared" si="353"/>
        <v>0</v>
      </c>
      <c r="AL319" s="339">
        <f t="shared" si="353"/>
        <v>0</v>
      </c>
      <c r="AM319" s="339">
        <f t="shared" si="353"/>
        <v>0</v>
      </c>
      <c r="AN319" s="339">
        <f t="shared" si="353"/>
        <v>0</v>
      </c>
      <c r="AO319" s="339">
        <f t="shared" si="353"/>
        <v>0</v>
      </c>
      <c r="AP319" s="339">
        <f t="shared" si="353"/>
        <v>0</v>
      </c>
      <c r="AQ319" s="339">
        <f t="shared" si="353"/>
        <v>0</v>
      </c>
      <c r="AR319" s="339">
        <f t="shared" si="353"/>
        <v>0</v>
      </c>
      <c r="AS319" s="339">
        <f t="shared" si="353"/>
        <v>0</v>
      </c>
      <c r="AT319" s="339">
        <f t="shared" si="353"/>
        <v>0</v>
      </c>
      <c r="AU319" s="339">
        <f t="shared" si="353"/>
        <v>0</v>
      </c>
      <c r="AV319" s="339">
        <f t="shared" si="353"/>
        <v>0</v>
      </c>
      <c r="AW319" s="339">
        <f t="shared" si="353"/>
        <v>0</v>
      </c>
      <c r="AX319" s="339">
        <f t="shared" si="353"/>
        <v>0</v>
      </c>
      <c r="AY319" s="339">
        <f t="shared" si="353"/>
        <v>0</v>
      </c>
      <c r="AZ319" s="339">
        <f t="shared" si="353"/>
        <v>0</v>
      </c>
      <c r="BA319" s="339">
        <f t="shared" si="353"/>
        <v>0</v>
      </c>
      <c r="BB319" s="339">
        <f t="shared" si="353"/>
        <v>0</v>
      </c>
      <c r="BC319" s="339">
        <f t="shared" si="353"/>
        <v>0</v>
      </c>
      <c r="BD319" s="339">
        <f t="shared" si="353"/>
        <v>0</v>
      </c>
      <c r="BE319" s="339">
        <f t="shared" si="353"/>
        <v>0</v>
      </c>
      <c r="BF319" s="339">
        <f t="shared" si="353"/>
        <v>0</v>
      </c>
      <c r="BG319" s="339">
        <f t="shared" si="353"/>
        <v>0</v>
      </c>
      <c r="BH319" s="339">
        <f t="shared" si="353"/>
        <v>0</v>
      </c>
      <c r="BI319" s="339">
        <f t="shared" si="353"/>
        <v>0</v>
      </c>
      <c r="BJ319" s="339">
        <f t="shared" si="353"/>
        <v>0</v>
      </c>
      <c r="BK319" s="339">
        <f t="shared" si="353"/>
        <v>0</v>
      </c>
      <c r="BL319" s="339">
        <f t="shared" si="353"/>
        <v>0</v>
      </c>
      <c r="BM319" s="339">
        <f t="shared" si="353"/>
        <v>0</v>
      </c>
      <c r="BN319" s="339">
        <f t="shared" si="353"/>
        <v>0</v>
      </c>
      <c r="BO319" s="339">
        <f t="shared" si="353"/>
        <v>0</v>
      </c>
      <c r="BP319" s="339">
        <f t="shared" ref="BP319:CY319" si="354">BO325</f>
        <v>0</v>
      </c>
      <c r="BQ319" s="339">
        <f t="shared" si="354"/>
        <v>987.2471703899904</v>
      </c>
      <c r="BR319" s="339">
        <f t="shared" si="354"/>
        <v>987.2471703899904</v>
      </c>
      <c r="BS319" s="339">
        <f t="shared" si="354"/>
        <v>987.2471703899904</v>
      </c>
      <c r="BT319" s="339">
        <f t="shared" si="354"/>
        <v>987.2471703899904</v>
      </c>
      <c r="BU319" s="339">
        <f t="shared" si="354"/>
        <v>987.2471703899904</v>
      </c>
      <c r="BV319" s="339">
        <f t="shared" si="354"/>
        <v>987.2471703899904</v>
      </c>
      <c r="BW319" s="339">
        <f t="shared" si="354"/>
        <v>987.2471703899904</v>
      </c>
      <c r="BX319" s="339">
        <f t="shared" si="354"/>
        <v>987.2471703899904</v>
      </c>
      <c r="BY319" s="339">
        <f t="shared" si="354"/>
        <v>987.2471703899904</v>
      </c>
      <c r="BZ319" s="339">
        <f t="shared" si="354"/>
        <v>987.2471703899904</v>
      </c>
      <c r="CA319" s="339">
        <f t="shared" si="354"/>
        <v>987.2471703899904</v>
      </c>
      <c r="CB319" s="339">
        <f t="shared" si="354"/>
        <v>987.2471703899904</v>
      </c>
      <c r="CC319" s="339">
        <f t="shared" si="354"/>
        <v>-3422712.582829609</v>
      </c>
      <c r="CD319" s="339">
        <f t="shared" si="354"/>
        <v>-3178649.2428296092</v>
      </c>
      <c r="CE319" s="339">
        <f t="shared" si="354"/>
        <v>-2891447.2228296092</v>
      </c>
      <c r="CF319" s="339">
        <f t="shared" si="354"/>
        <v>-2568758.7428296092</v>
      </c>
      <c r="CG319" s="339">
        <f t="shared" si="354"/>
        <v>-2286290.3728296091</v>
      </c>
      <c r="CH319" s="339">
        <f t="shared" si="354"/>
        <v>-2049432.4528296092</v>
      </c>
      <c r="CI319" s="339">
        <f t="shared" si="354"/>
        <v>-1778481.0428296092</v>
      </c>
      <c r="CJ319" s="339">
        <f t="shared" si="354"/>
        <v>-1410063.3228296093</v>
      </c>
      <c r="CK319" s="339">
        <f t="shared" si="354"/>
        <v>-1134188.0828296093</v>
      </c>
      <c r="CL319" s="339">
        <f t="shared" si="354"/>
        <v>-841253.41282960935</v>
      </c>
      <c r="CM319" s="339">
        <f t="shared" si="354"/>
        <v>-567566.30282960937</v>
      </c>
      <c r="CN319" s="339">
        <f t="shared" si="354"/>
        <v>-362747.17282960936</v>
      </c>
      <c r="CO319" s="339">
        <f t="shared" si="354"/>
        <v>-2205773.4528296087</v>
      </c>
      <c r="CP319" s="339">
        <f t="shared" si="354"/>
        <v>-2056299.9028296086</v>
      </c>
      <c r="CQ319" s="339">
        <f t="shared" si="354"/>
        <v>-1881791.5028296087</v>
      </c>
      <c r="CR319" s="339">
        <f t="shared" si="354"/>
        <v>-1710466.9928296087</v>
      </c>
      <c r="CS319" s="339">
        <f t="shared" si="354"/>
        <v>-1547338.7028296087</v>
      </c>
      <c r="CT319" s="339">
        <f t="shared" si="354"/>
        <v>332985.54000000004</v>
      </c>
      <c r="CU319" s="339">
        <f t="shared" si="354"/>
        <v>507303.33000000007</v>
      </c>
      <c r="CV319" s="339">
        <f t="shared" si="354"/>
        <v>696795.68</v>
      </c>
      <c r="CW319" s="339">
        <f t="shared" si="354"/>
        <v>677953.64</v>
      </c>
      <c r="CX319" s="339">
        <f t="shared" si="354"/>
        <v>690032.53</v>
      </c>
      <c r="CY319" s="339">
        <f t="shared" si="354"/>
        <v>690032.53</v>
      </c>
    </row>
    <row r="320" spans="1:104" x14ac:dyDescent="0.2">
      <c r="B320" s="91" t="s">
        <v>228</v>
      </c>
      <c r="C320" s="94"/>
      <c r="D320" s="341">
        <v>0</v>
      </c>
      <c r="E320" s="341">
        <v>0</v>
      </c>
      <c r="F320" s="341">
        <v>0</v>
      </c>
      <c r="G320" s="341">
        <v>0</v>
      </c>
      <c r="H320" s="341">
        <v>0</v>
      </c>
      <c r="I320" s="341">
        <v>0</v>
      </c>
      <c r="J320" s="341">
        <v>0</v>
      </c>
      <c r="K320" s="341">
        <v>0</v>
      </c>
      <c r="L320" s="341">
        <v>0</v>
      </c>
      <c r="M320" s="341">
        <v>0</v>
      </c>
      <c r="N320" s="341">
        <v>0</v>
      </c>
      <c r="O320" s="341">
        <v>0</v>
      </c>
      <c r="P320" s="341">
        <v>0</v>
      </c>
      <c r="Q320" s="341">
        <v>0</v>
      </c>
      <c r="R320" s="341">
        <v>0</v>
      </c>
      <c r="S320" s="341">
        <v>0</v>
      </c>
      <c r="T320" s="341">
        <v>0</v>
      </c>
      <c r="U320" s="341">
        <v>0</v>
      </c>
      <c r="V320" s="341">
        <v>0</v>
      </c>
      <c r="W320" s="341">
        <v>0</v>
      </c>
      <c r="X320" s="341">
        <v>0</v>
      </c>
      <c r="Y320" s="341">
        <v>0</v>
      </c>
      <c r="Z320" s="341">
        <v>0</v>
      </c>
      <c r="AA320" s="341">
        <v>0</v>
      </c>
      <c r="AB320" s="341">
        <v>0</v>
      </c>
      <c r="AC320" s="341">
        <v>0</v>
      </c>
      <c r="AD320" s="341">
        <v>0</v>
      </c>
      <c r="AE320" s="341">
        <v>0</v>
      </c>
      <c r="AF320" s="341">
        <v>0</v>
      </c>
      <c r="AG320" s="341">
        <v>0</v>
      </c>
      <c r="AH320" s="341">
        <v>0</v>
      </c>
      <c r="AI320" s="341">
        <v>0</v>
      </c>
      <c r="AJ320" s="341">
        <v>0</v>
      </c>
      <c r="AK320" s="341">
        <v>0</v>
      </c>
      <c r="AL320" s="341">
        <v>0</v>
      </c>
      <c r="AM320" s="341">
        <v>0</v>
      </c>
      <c r="AN320" s="341">
        <v>0</v>
      </c>
      <c r="AO320" s="341">
        <v>0</v>
      </c>
      <c r="AP320" s="341">
        <v>0</v>
      </c>
      <c r="AQ320" s="341">
        <v>0</v>
      </c>
      <c r="AR320" s="341">
        <v>0</v>
      </c>
      <c r="AS320" s="341">
        <v>0</v>
      </c>
      <c r="AT320" s="341">
        <v>0</v>
      </c>
      <c r="AU320" s="341">
        <v>0</v>
      </c>
      <c r="AV320" s="341">
        <v>0</v>
      </c>
      <c r="AW320" s="341">
        <v>0</v>
      </c>
      <c r="AX320" s="341">
        <v>0</v>
      </c>
      <c r="AY320" s="341">
        <v>0</v>
      </c>
      <c r="AZ320" s="341">
        <v>0</v>
      </c>
      <c r="BA320" s="341">
        <v>0</v>
      </c>
      <c r="BB320" s="341">
        <v>0</v>
      </c>
      <c r="BC320" s="341">
        <v>0</v>
      </c>
      <c r="BD320" s="341">
        <v>0</v>
      </c>
      <c r="BE320" s="341">
        <v>0</v>
      </c>
      <c r="BF320" s="341">
        <v>0</v>
      </c>
      <c r="BG320" s="341">
        <v>0</v>
      </c>
      <c r="BH320" s="341">
        <v>0</v>
      </c>
      <c r="BI320" s="341">
        <v>0</v>
      </c>
      <c r="BJ320" s="341">
        <v>0</v>
      </c>
      <c r="BK320" s="341">
        <v>0</v>
      </c>
      <c r="BL320" s="341">
        <v>0</v>
      </c>
      <c r="BM320" s="341">
        <v>0</v>
      </c>
      <c r="BN320" s="341">
        <v>0</v>
      </c>
      <c r="BO320" s="341">
        <v>0</v>
      </c>
      <c r="BP320" s="341">
        <v>987.2471703899904</v>
      </c>
      <c r="BQ320" s="341">
        <v>0</v>
      </c>
      <c r="BR320" s="341">
        <v>0</v>
      </c>
      <c r="BS320" s="341">
        <v>0</v>
      </c>
      <c r="BT320" s="341">
        <v>0</v>
      </c>
      <c r="BU320" s="341">
        <v>0</v>
      </c>
      <c r="BV320" s="341">
        <v>0</v>
      </c>
      <c r="BW320" s="341">
        <v>0</v>
      </c>
      <c r="BX320" s="341">
        <v>0</v>
      </c>
      <c r="BY320" s="341">
        <v>0</v>
      </c>
      <c r="BZ320" s="341">
        <v>0</v>
      </c>
      <c r="CA320" s="341">
        <v>0</v>
      </c>
      <c r="CB320" s="341">
        <v>-3727288.2199999993</v>
      </c>
      <c r="CC320" s="341">
        <v>0</v>
      </c>
      <c r="CD320" s="341">
        <v>0</v>
      </c>
      <c r="CE320" s="341">
        <v>0</v>
      </c>
      <c r="CF320" s="341">
        <v>0</v>
      </c>
      <c r="CG320" s="341">
        <v>0</v>
      </c>
      <c r="CH320" s="341">
        <v>0</v>
      </c>
      <c r="CI320" s="341">
        <v>0</v>
      </c>
      <c r="CJ320" s="341">
        <v>0</v>
      </c>
      <c r="CK320" s="341">
        <v>0</v>
      </c>
      <c r="CL320" s="341">
        <v>0</v>
      </c>
      <c r="CM320" s="341">
        <v>0</v>
      </c>
      <c r="CN320" s="341">
        <v>-1979305.6399999994</v>
      </c>
      <c r="CO320" s="341">
        <v>0</v>
      </c>
      <c r="CP320" s="341">
        <v>0</v>
      </c>
      <c r="CQ320" s="341">
        <v>0</v>
      </c>
      <c r="CR320" s="341">
        <v>0</v>
      </c>
      <c r="CS320" s="341">
        <v>0</v>
      </c>
      <c r="CT320" s="341">
        <v>0</v>
      </c>
      <c r="CU320" s="341">
        <v>0</v>
      </c>
      <c r="CV320" s="341">
        <v>0</v>
      </c>
      <c r="CW320" s="341">
        <v>0</v>
      </c>
      <c r="CX320" s="341"/>
      <c r="CY320" s="341"/>
    </row>
    <row r="321" spans="1:104" x14ac:dyDescent="0.2">
      <c r="B321" s="91" t="s">
        <v>441</v>
      </c>
      <c r="C321" s="94"/>
      <c r="D321" s="341">
        <v>0</v>
      </c>
      <c r="E321" s="341">
        <v>0</v>
      </c>
      <c r="F321" s="341">
        <v>0</v>
      </c>
      <c r="G321" s="341">
        <v>0</v>
      </c>
      <c r="H321" s="341">
        <v>0</v>
      </c>
      <c r="I321" s="341">
        <v>0</v>
      </c>
      <c r="J321" s="341">
        <v>0</v>
      </c>
      <c r="K321" s="341">
        <v>0</v>
      </c>
      <c r="L321" s="341">
        <v>0</v>
      </c>
      <c r="M321" s="341">
        <v>0</v>
      </c>
      <c r="N321" s="341">
        <v>0</v>
      </c>
      <c r="O321" s="341">
        <v>0</v>
      </c>
      <c r="P321" s="341">
        <v>0</v>
      </c>
      <c r="Q321" s="341">
        <v>0</v>
      </c>
      <c r="R321" s="341">
        <v>0</v>
      </c>
      <c r="S321" s="341">
        <v>0</v>
      </c>
      <c r="T321" s="341">
        <v>0</v>
      </c>
      <c r="U321" s="341">
        <v>0</v>
      </c>
      <c r="V321" s="341">
        <v>0</v>
      </c>
      <c r="W321" s="341">
        <v>0</v>
      </c>
      <c r="X321" s="341">
        <v>0</v>
      </c>
      <c r="Y321" s="341">
        <v>0</v>
      </c>
      <c r="Z321" s="341">
        <v>0</v>
      </c>
      <c r="AA321" s="341">
        <v>0</v>
      </c>
      <c r="AB321" s="341">
        <v>0</v>
      </c>
      <c r="AC321" s="341">
        <v>0</v>
      </c>
      <c r="AD321" s="341">
        <v>0</v>
      </c>
      <c r="AE321" s="341">
        <v>0</v>
      </c>
      <c r="AF321" s="341">
        <v>0</v>
      </c>
      <c r="AG321" s="341">
        <v>0</v>
      </c>
      <c r="AH321" s="341">
        <v>0</v>
      </c>
      <c r="AI321" s="341">
        <v>0</v>
      </c>
      <c r="AJ321" s="341">
        <v>0</v>
      </c>
      <c r="AK321" s="341">
        <v>0</v>
      </c>
      <c r="AL321" s="341">
        <v>0</v>
      </c>
      <c r="AM321" s="341">
        <v>0</v>
      </c>
      <c r="AN321" s="341">
        <v>0</v>
      </c>
      <c r="AO321" s="341">
        <v>0</v>
      </c>
      <c r="AP321" s="341">
        <v>0</v>
      </c>
      <c r="AQ321" s="341">
        <v>0</v>
      </c>
      <c r="AR321" s="341">
        <v>0</v>
      </c>
      <c r="AS321" s="341">
        <v>0</v>
      </c>
      <c r="AT321" s="341">
        <v>0</v>
      </c>
      <c r="AU321" s="341">
        <v>0</v>
      </c>
      <c r="AV321" s="341">
        <v>0</v>
      </c>
      <c r="AW321" s="341">
        <v>0</v>
      </c>
      <c r="AX321" s="341">
        <v>0</v>
      </c>
      <c r="AY321" s="341">
        <v>0</v>
      </c>
      <c r="AZ321" s="341">
        <v>0</v>
      </c>
      <c r="BA321" s="341">
        <v>0</v>
      </c>
      <c r="BB321" s="341">
        <v>0</v>
      </c>
      <c r="BC321" s="341">
        <v>0</v>
      </c>
      <c r="BD321" s="341">
        <v>0</v>
      </c>
      <c r="BE321" s="341">
        <v>0</v>
      </c>
      <c r="BF321" s="341">
        <v>0</v>
      </c>
      <c r="BG321" s="341">
        <v>0</v>
      </c>
      <c r="BH321" s="341">
        <v>0</v>
      </c>
      <c r="BI321" s="341">
        <v>0</v>
      </c>
      <c r="BJ321" s="341">
        <v>0</v>
      </c>
      <c r="BK321" s="341">
        <v>0</v>
      </c>
      <c r="BL321" s="341">
        <v>0</v>
      </c>
      <c r="BM321" s="341">
        <v>0</v>
      </c>
      <c r="BN321" s="341">
        <v>0</v>
      </c>
      <c r="BO321" s="341">
        <v>0</v>
      </c>
      <c r="BP321" s="341">
        <v>0</v>
      </c>
      <c r="BQ321" s="341">
        <v>0</v>
      </c>
      <c r="BR321" s="341">
        <v>0</v>
      </c>
      <c r="BS321" s="341">
        <v>0</v>
      </c>
      <c r="BT321" s="341">
        <v>0</v>
      </c>
      <c r="BU321" s="341">
        <v>0</v>
      </c>
      <c r="BV321" s="341">
        <v>0</v>
      </c>
      <c r="BW321" s="341">
        <v>0</v>
      </c>
      <c r="BX321" s="341">
        <v>0</v>
      </c>
      <c r="BY321" s="341">
        <v>0</v>
      </c>
      <c r="BZ321" s="341">
        <v>0</v>
      </c>
      <c r="CA321" s="341">
        <v>0</v>
      </c>
      <c r="CB321" s="341">
        <v>0</v>
      </c>
      <c r="CC321" s="341">
        <v>0</v>
      </c>
      <c r="CD321" s="341">
        <v>0</v>
      </c>
      <c r="CE321" s="341">
        <v>0</v>
      </c>
      <c r="CF321" s="341">
        <v>0</v>
      </c>
      <c r="CG321" s="341">
        <v>0</v>
      </c>
      <c r="CH321" s="341">
        <v>0</v>
      </c>
      <c r="CI321" s="341">
        <v>0</v>
      </c>
      <c r="CJ321" s="341">
        <v>0</v>
      </c>
      <c r="CK321" s="341">
        <v>0</v>
      </c>
      <c r="CL321" s="341">
        <v>0</v>
      </c>
      <c r="CM321" s="341">
        <v>0</v>
      </c>
      <c r="CN321" s="341">
        <v>0</v>
      </c>
      <c r="CO321" s="341">
        <v>0</v>
      </c>
      <c r="CP321" s="341">
        <v>0</v>
      </c>
      <c r="CQ321" s="341">
        <v>0</v>
      </c>
      <c r="CR321" s="341">
        <v>0</v>
      </c>
      <c r="CS321" s="530">
        <f>-'2019 GRC - SCH 40 Re-class'!$M$18</f>
        <v>1710466.9928296087</v>
      </c>
      <c r="CT321" s="341">
        <v>0</v>
      </c>
      <c r="CU321" s="341">
        <v>0</v>
      </c>
      <c r="CV321" s="341">
        <v>0</v>
      </c>
      <c r="CW321" s="341">
        <v>0</v>
      </c>
      <c r="CX321" s="341"/>
      <c r="CY321" s="341"/>
    </row>
    <row r="322" spans="1:104" x14ac:dyDescent="0.2">
      <c r="B322" s="91" t="s">
        <v>347</v>
      </c>
      <c r="C322" s="94"/>
      <c r="D322" s="341">
        <v>0</v>
      </c>
      <c r="E322" s="341">
        <v>0</v>
      </c>
      <c r="F322" s="341">
        <v>0</v>
      </c>
      <c r="G322" s="341">
        <v>0</v>
      </c>
      <c r="H322" s="341">
        <v>0</v>
      </c>
      <c r="I322" s="341">
        <v>0</v>
      </c>
      <c r="J322" s="341">
        <v>0</v>
      </c>
      <c r="K322" s="341">
        <v>0</v>
      </c>
      <c r="L322" s="341">
        <v>0</v>
      </c>
      <c r="M322" s="341">
        <v>0</v>
      </c>
      <c r="N322" s="341">
        <v>0</v>
      </c>
      <c r="O322" s="341">
        <v>0</v>
      </c>
      <c r="P322" s="341">
        <v>0</v>
      </c>
      <c r="Q322" s="341">
        <v>0</v>
      </c>
      <c r="R322" s="341">
        <v>0</v>
      </c>
      <c r="S322" s="341">
        <v>0</v>
      </c>
      <c r="T322" s="341">
        <v>0</v>
      </c>
      <c r="U322" s="341">
        <v>0</v>
      </c>
      <c r="V322" s="341">
        <v>0</v>
      </c>
      <c r="W322" s="341">
        <v>0</v>
      </c>
      <c r="X322" s="341">
        <v>0</v>
      </c>
      <c r="Y322" s="341">
        <v>0</v>
      </c>
      <c r="Z322" s="341">
        <v>0</v>
      </c>
      <c r="AA322" s="341">
        <v>0</v>
      </c>
      <c r="AB322" s="341">
        <v>0</v>
      </c>
      <c r="AC322" s="341">
        <v>0</v>
      </c>
      <c r="AD322" s="341">
        <v>0</v>
      </c>
      <c r="AE322" s="341">
        <v>0</v>
      </c>
      <c r="AF322" s="341">
        <v>0</v>
      </c>
      <c r="AG322" s="341">
        <v>0</v>
      </c>
      <c r="AH322" s="341">
        <v>0</v>
      </c>
      <c r="AI322" s="341">
        <v>0</v>
      </c>
      <c r="AJ322" s="341">
        <v>0</v>
      </c>
      <c r="AK322" s="341">
        <v>0</v>
      </c>
      <c r="AL322" s="341">
        <v>0</v>
      </c>
      <c r="AM322" s="341">
        <v>0</v>
      </c>
      <c r="AN322" s="341">
        <v>0</v>
      </c>
      <c r="AO322" s="341">
        <v>0</v>
      </c>
      <c r="AP322" s="341">
        <v>0</v>
      </c>
      <c r="AQ322" s="341">
        <v>0</v>
      </c>
      <c r="AR322" s="341">
        <v>0</v>
      </c>
      <c r="AS322" s="341">
        <v>0</v>
      </c>
      <c r="AT322" s="341">
        <v>0</v>
      </c>
      <c r="AU322" s="341">
        <v>0</v>
      </c>
      <c r="AV322" s="341">
        <v>0</v>
      </c>
      <c r="AW322" s="341">
        <v>0</v>
      </c>
      <c r="AX322" s="341">
        <v>0</v>
      </c>
      <c r="AY322" s="341">
        <v>0</v>
      </c>
      <c r="AZ322" s="341">
        <v>0</v>
      </c>
      <c r="BA322" s="341">
        <v>0</v>
      </c>
      <c r="BB322" s="341">
        <v>0</v>
      </c>
      <c r="BC322" s="341">
        <v>0</v>
      </c>
      <c r="BD322" s="341">
        <v>0</v>
      </c>
      <c r="BE322" s="341">
        <v>0</v>
      </c>
      <c r="BF322" s="341">
        <v>0</v>
      </c>
      <c r="BG322" s="341">
        <v>0</v>
      </c>
      <c r="BH322" s="341">
        <v>0</v>
      </c>
      <c r="BI322" s="341">
        <v>0</v>
      </c>
      <c r="BJ322" s="341">
        <v>0</v>
      </c>
      <c r="BK322" s="341">
        <v>0</v>
      </c>
      <c r="BL322" s="341">
        <v>0</v>
      </c>
      <c r="BM322" s="341">
        <v>0</v>
      </c>
      <c r="BN322" s="341">
        <v>0</v>
      </c>
      <c r="BO322" s="341">
        <v>0</v>
      </c>
      <c r="BP322" s="341">
        <v>0</v>
      </c>
      <c r="BQ322" s="341">
        <v>0</v>
      </c>
      <c r="BR322" s="341">
        <v>0</v>
      </c>
      <c r="BS322" s="341">
        <v>0</v>
      </c>
      <c r="BT322" s="341">
        <v>0</v>
      </c>
      <c r="BU322" s="341">
        <v>0</v>
      </c>
      <c r="BV322" s="341">
        <v>0</v>
      </c>
      <c r="BW322" s="341">
        <v>0</v>
      </c>
      <c r="BX322" s="341">
        <v>0</v>
      </c>
      <c r="BY322" s="341">
        <v>0</v>
      </c>
      <c r="BZ322" s="341">
        <v>0</v>
      </c>
      <c r="CA322" s="341">
        <v>0</v>
      </c>
      <c r="CB322" s="341">
        <v>0</v>
      </c>
      <c r="CC322" s="341">
        <v>0</v>
      </c>
      <c r="CD322" s="341">
        <v>0</v>
      </c>
      <c r="CE322" s="341">
        <v>0</v>
      </c>
      <c r="CF322" s="341">
        <v>0</v>
      </c>
      <c r="CG322" s="341">
        <v>0</v>
      </c>
      <c r="CH322" s="341">
        <v>0</v>
      </c>
      <c r="CI322" s="341">
        <v>0</v>
      </c>
      <c r="CJ322" s="341">
        <v>0</v>
      </c>
      <c r="CK322" s="341">
        <v>0</v>
      </c>
      <c r="CL322" s="341">
        <v>0</v>
      </c>
      <c r="CM322" s="341">
        <v>-417.73</v>
      </c>
      <c r="CN322" s="341">
        <v>0</v>
      </c>
      <c r="CO322" s="341">
        <v>0</v>
      </c>
      <c r="CP322" s="341">
        <v>0</v>
      </c>
      <c r="CQ322" s="341">
        <v>0</v>
      </c>
      <c r="CR322" s="341">
        <v>0</v>
      </c>
      <c r="CS322" s="341">
        <v>0</v>
      </c>
      <c r="CT322" s="341">
        <v>0</v>
      </c>
      <c r="CU322" s="341">
        <v>0</v>
      </c>
      <c r="CV322" s="341">
        <v>0</v>
      </c>
      <c r="CW322" s="341">
        <v>0</v>
      </c>
      <c r="CX322" s="341"/>
      <c r="CY322" s="341"/>
    </row>
    <row r="323" spans="1:104" x14ac:dyDescent="0.2">
      <c r="B323" s="91" t="s">
        <v>229</v>
      </c>
      <c r="D323" s="341">
        <v>0</v>
      </c>
      <c r="E323" s="341">
        <v>0</v>
      </c>
      <c r="F323" s="341">
        <v>0</v>
      </c>
      <c r="G323" s="341">
        <v>0</v>
      </c>
      <c r="H323" s="341">
        <v>0</v>
      </c>
      <c r="I323" s="341">
        <v>0</v>
      </c>
      <c r="J323" s="341">
        <v>0</v>
      </c>
      <c r="K323" s="341">
        <v>0</v>
      </c>
      <c r="L323" s="341">
        <v>0</v>
      </c>
      <c r="M323" s="341">
        <v>0</v>
      </c>
      <c r="N323" s="341">
        <v>0</v>
      </c>
      <c r="O323" s="341">
        <v>0</v>
      </c>
      <c r="P323" s="341">
        <v>0</v>
      </c>
      <c r="Q323" s="341">
        <v>0</v>
      </c>
      <c r="R323" s="341">
        <v>0</v>
      </c>
      <c r="S323" s="341">
        <v>0</v>
      </c>
      <c r="T323" s="341">
        <v>0</v>
      </c>
      <c r="U323" s="341">
        <v>0</v>
      </c>
      <c r="V323" s="341">
        <v>0</v>
      </c>
      <c r="W323" s="341">
        <v>0</v>
      </c>
      <c r="X323" s="341">
        <v>0</v>
      </c>
      <c r="Y323" s="341">
        <v>0</v>
      </c>
      <c r="Z323" s="341">
        <v>0</v>
      </c>
      <c r="AA323" s="341">
        <v>0</v>
      </c>
      <c r="AB323" s="341">
        <v>0</v>
      </c>
      <c r="AC323" s="341">
        <v>0</v>
      </c>
      <c r="AD323" s="341">
        <v>0</v>
      </c>
      <c r="AE323" s="341">
        <v>0</v>
      </c>
      <c r="AF323" s="341">
        <v>0</v>
      </c>
      <c r="AG323" s="341">
        <v>0</v>
      </c>
      <c r="AH323" s="341">
        <v>0</v>
      </c>
      <c r="AI323" s="341">
        <v>0</v>
      </c>
      <c r="AJ323" s="341">
        <v>0</v>
      </c>
      <c r="AK323" s="341">
        <v>0</v>
      </c>
      <c r="AL323" s="341">
        <v>0</v>
      </c>
      <c r="AM323" s="341">
        <v>0</v>
      </c>
      <c r="AN323" s="341">
        <v>0</v>
      </c>
      <c r="AO323" s="341">
        <v>0</v>
      </c>
      <c r="AP323" s="341">
        <v>0</v>
      </c>
      <c r="AQ323" s="341">
        <v>0</v>
      </c>
      <c r="AR323" s="341">
        <v>0</v>
      </c>
      <c r="AS323" s="341">
        <v>0</v>
      </c>
      <c r="AT323" s="341">
        <v>0</v>
      </c>
      <c r="AU323" s="341">
        <v>0</v>
      </c>
      <c r="AV323" s="341">
        <v>0</v>
      </c>
      <c r="AW323" s="341">
        <v>0</v>
      </c>
      <c r="AX323" s="341">
        <v>0</v>
      </c>
      <c r="AY323" s="341">
        <v>0</v>
      </c>
      <c r="AZ323" s="341">
        <v>0</v>
      </c>
      <c r="BA323" s="341">
        <v>0</v>
      </c>
      <c r="BB323" s="341">
        <v>0</v>
      </c>
      <c r="BC323" s="341">
        <v>0</v>
      </c>
      <c r="BD323" s="341">
        <v>0</v>
      </c>
      <c r="BE323" s="341">
        <v>0</v>
      </c>
      <c r="BF323" s="341">
        <v>0</v>
      </c>
      <c r="BG323" s="341">
        <v>0</v>
      </c>
      <c r="BH323" s="341">
        <v>0</v>
      </c>
      <c r="BI323" s="341">
        <v>0</v>
      </c>
      <c r="BJ323" s="341">
        <v>0</v>
      </c>
      <c r="BK323" s="341">
        <v>0</v>
      </c>
      <c r="BL323" s="92">
        <v>0</v>
      </c>
      <c r="BM323" s="92">
        <v>0</v>
      </c>
      <c r="BN323" s="92">
        <v>0</v>
      </c>
      <c r="BO323" s="92">
        <v>0</v>
      </c>
      <c r="BP323" s="92">
        <v>0</v>
      </c>
      <c r="BQ323" s="92">
        <v>0</v>
      </c>
      <c r="BR323" s="92">
        <v>0</v>
      </c>
      <c r="BS323" s="92">
        <v>0</v>
      </c>
      <c r="BT323" s="92">
        <v>0</v>
      </c>
      <c r="BU323" s="92">
        <v>0</v>
      </c>
      <c r="BV323" s="92">
        <v>0</v>
      </c>
      <c r="BW323" s="92">
        <v>0</v>
      </c>
      <c r="BX323" s="341">
        <v>0</v>
      </c>
      <c r="BY323" s="341">
        <v>0</v>
      </c>
      <c r="BZ323" s="341">
        <v>0</v>
      </c>
      <c r="CA323" s="341">
        <v>0</v>
      </c>
      <c r="CB323" s="341">
        <v>303588.39</v>
      </c>
      <c r="CC323" s="341">
        <v>244063.34</v>
      </c>
      <c r="CD323" s="341">
        <v>287202.02</v>
      </c>
      <c r="CE323" s="341">
        <v>322688.48</v>
      </c>
      <c r="CF323" s="341">
        <v>282468.37</v>
      </c>
      <c r="CG323" s="341">
        <v>236857.92</v>
      </c>
      <c r="CH323" s="341">
        <v>270951.40999999997</v>
      </c>
      <c r="CI323" s="341">
        <v>368417.72</v>
      </c>
      <c r="CJ323" s="92">
        <f>-'FPC Sch 7A,11,25,29,35,43'!C46</f>
        <v>275875.24</v>
      </c>
      <c r="CK323" s="92">
        <f>-'FPC Sch 7A,11,25,29,35,43'!D46</f>
        <v>292934.67</v>
      </c>
      <c r="CL323" s="92">
        <f>-'FPC Sch 7A,11,25,29,35,43'!E46</f>
        <v>273687.11</v>
      </c>
      <c r="CM323" s="92">
        <f>-'FPC Sch 7A,11,25,29,35,43'!F46</f>
        <v>205236.86</v>
      </c>
      <c r="CN323" s="92">
        <f>-'FPC Sch 7A,11,25,29,35,43'!G46</f>
        <v>136279.35999999999</v>
      </c>
      <c r="CO323" s="92">
        <f>-'FPC Sch 7A,11,25,29,35,43'!H46</f>
        <v>149473.54999999999</v>
      </c>
      <c r="CP323" s="92">
        <f>-'FPC Sch 7A,11,25,29,35,43'!I46</f>
        <v>174508.4</v>
      </c>
      <c r="CQ323" s="92">
        <f>-'FPC Sch 7A,11,25,29,35,43'!J46</f>
        <v>171324.51</v>
      </c>
      <c r="CR323" s="92">
        <f>-'FPC Sch 7A,11,25,29,35,43'!K46</f>
        <v>163128.29</v>
      </c>
      <c r="CS323" s="92">
        <f>-('FPC Sch 7A,11,25,29,35,43'!L46+'FPC Sch 7A,11,25,29,35,43'!M46)</f>
        <v>169857.25</v>
      </c>
      <c r="CT323" s="92">
        <f>-'FPC Sch 7A,11,25,29,35,43'!N46</f>
        <v>174317.79</v>
      </c>
      <c r="CU323" s="92">
        <f>-('FPC Sch 7A,11,25,29,35,43'!P46+'FPC Sch 7A,11,25,29,35,43'!O46)</f>
        <v>189492.34999999998</v>
      </c>
      <c r="CV323" s="92">
        <f>-'FPC Sch 7A,11,25,29,35,43'!Q46</f>
        <v>-18842.04</v>
      </c>
      <c r="CW323" s="92">
        <f>-'FPC Sch 7A,11,25,29,35,43'!R46</f>
        <v>12078.89</v>
      </c>
      <c r="CX323" s="92">
        <f>-'Amort Estimate'!I28</f>
        <v>0</v>
      </c>
      <c r="CY323" s="92">
        <f>-'Amort Estimate'!J28</f>
        <v>0</v>
      </c>
    </row>
    <row r="324" spans="1:104" x14ac:dyDescent="0.2">
      <c r="B324" s="337" t="s">
        <v>230</v>
      </c>
      <c r="D324" s="93">
        <f t="shared" ref="D324:AI324" si="355">SUM(D320:D323)</f>
        <v>0</v>
      </c>
      <c r="E324" s="93">
        <f t="shared" si="355"/>
        <v>0</v>
      </c>
      <c r="F324" s="93">
        <f t="shared" si="355"/>
        <v>0</v>
      </c>
      <c r="G324" s="93">
        <f t="shared" si="355"/>
        <v>0</v>
      </c>
      <c r="H324" s="93">
        <f t="shared" si="355"/>
        <v>0</v>
      </c>
      <c r="I324" s="93">
        <f t="shared" si="355"/>
        <v>0</v>
      </c>
      <c r="J324" s="93">
        <f t="shared" si="355"/>
        <v>0</v>
      </c>
      <c r="K324" s="93">
        <f t="shared" si="355"/>
        <v>0</v>
      </c>
      <c r="L324" s="93">
        <f t="shared" si="355"/>
        <v>0</v>
      </c>
      <c r="M324" s="93">
        <f t="shared" si="355"/>
        <v>0</v>
      </c>
      <c r="N324" s="93">
        <f t="shared" si="355"/>
        <v>0</v>
      </c>
      <c r="O324" s="93">
        <f t="shared" si="355"/>
        <v>0</v>
      </c>
      <c r="P324" s="93">
        <f t="shared" si="355"/>
        <v>0</v>
      </c>
      <c r="Q324" s="93">
        <f t="shared" si="355"/>
        <v>0</v>
      </c>
      <c r="R324" s="93">
        <f t="shared" si="355"/>
        <v>0</v>
      </c>
      <c r="S324" s="93">
        <f t="shared" si="355"/>
        <v>0</v>
      </c>
      <c r="T324" s="93">
        <f t="shared" si="355"/>
        <v>0</v>
      </c>
      <c r="U324" s="93">
        <f t="shared" si="355"/>
        <v>0</v>
      </c>
      <c r="V324" s="93">
        <f t="shared" si="355"/>
        <v>0</v>
      </c>
      <c r="W324" s="93">
        <f t="shared" si="355"/>
        <v>0</v>
      </c>
      <c r="X324" s="93">
        <f t="shared" si="355"/>
        <v>0</v>
      </c>
      <c r="Y324" s="93">
        <f t="shared" si="355"/>
        <v>0</v>
      </c>
      <c r="Z324" s="93">
        <f t="shared" si="355"/>
        <v>0</v>
      </c>
      <c r="AA324" s="93">
        <f t="shared" si="355"/>
        <v>0</v>
      </c>
      <c r="AB324" s="93">
        <f t="shared" si="355"/>
        <v>0</v>
      </c>
      <c r="AC324" s="93">
        <f t="shared" si="355"/>
        <v>0</v>
      </c>
      <c r="AD324" s="93">
        <f t="shared" si="355"/>
        <v>0</v>
      </c>
      <c r="AE324" s="93">
        <f t="shared" si="355"/>
        <v>0</v>
      </c>
      <c r="AF324" s="93">
        <f t="shared" si="355"/>
        <v>0</v>
      </c>
      <c r="AG324" s="93">
        <f t="shared" si="355"/>
        <v>0</v>
      </c>
      <c r="AH324" s="93">
        <f t="shared" si="355"/>
        <v>0</v>
      </c>
      <c r="AI324" s="93">
        <f t="shared" si="355"/>
        <v>0</v>
      </c>
      <c r="AJ324" s="93">
        <f t="shared" ref="AJ324:BO324" si="356">SUM(AJ320:AJ323)</f>
        <v>0</v>
      </c>
      <c r="AK324" s="93">
        <f t="shared" si="356"/>
        <v>0</v>
      </c>
      <c r="AL324" s="93">
        <f t="shared" si="356"/>
        <v>0</v>
      </c>
      <c r="AM324" s="93">
        <f t="shared" si="356"/>
        <v>0</v>
      </c>
      <c r="AN324" s="93">
        <f t="shared" si="356"/>
        <v>0</v>
      </c>
      <c r="AO324" s="93">
        <f t="shared" si="356"/>
        <v>0</v>
      </c>
      <c r="AP324" s="93">
        <f t="shared" si="356"/>
        <v>0</v>
      </c>
      <c r="AQ324" s="93">
        <f t="shared" si="356"/>
        <v>0</v>
      </c>
      <c r="AR324" s="93">
        <f t="shared" si="356"/>
        <v>0</v>
      </c>
      <c r="AS324" s="93">
        <f t="shared" si="356"/>
        <v>0</v>
      </c>
      <c r="AT324" s="93">
        <f t="shared" si="356"/>
        <v>0</v>
      </c>
      <c r="AU324" s="93">
        <f t="shared" si="356"/>
        <v>0</v>
      </c>
      <c r="AV324" s="93">
        <f t="shared" si="356"/>
        <v>0</v>
      </c>
      <c r="AW324" s="93">
        <f t="shared" si="356"/>
        <v>0</v>
      </c>
      <c r="AX324" s="93">
        <f t="shared" si="356"/>
        <v>0</v>
      </c>
      <c r="AY324" s="93">
        <f t="shared" si="356"/>
        <v>0</v>
      </c>
      <c r="AZ324" s="93">
        <f t="shared" si="356"/>
        <v>0</v>
      </c>
      <c r="BA324" s="93">
        <f t="shared" si="356"/>
        <v>0</v>
      </c>
      <c r="BB324" s="93">
        <f t="shared" si="356"/>
        <v>0</v>
      </c>
      <c r="BC324" s="93">
        <f t="shared" si="356"/>
        <v>0</v>
      </c>
      <c r="BD324" s="93">
        <f t="shared" si="356"/>
        <v>0</v>
      </c>
      <c r="BE324" s="93">
        <f t="shared" si="356"/>
        <v>0</v>
      </c>
      <c r="BF324" s="93">
        <f t="shared" si="356"/>
        <v>0</v>
      </c>
      <c r="BG324" s="93">
        <f t="shared" si="356"/>
        <v>0</v>
      </c>
      <c r="BH324" s="93">
        <f t="shared" si="356"/>
        <v>0</v>
      </c>
      <c r="BI324" s="93">
        <f t="shared" si="356"/>
        <v>0</v>
      </c>
      <c r="BJ324" s="93">
        <f t="shared" si="356"/>
        <v>0</v>
      </c>
      <c r="BK324" s="93">
        <f t="shared" si="356"/>
        <v>0</v>
      </c>
      <c r="BL324" s="93">
        <f t="shared" si="356"/>
        <v>0</v>
      </c>
      <c r="BM324" s="93">
        <f t="shared" si="356"/>
        <v>0</v>
      </c>
      <c r="BN324" s="93">
        <f t="shared" si="356"/>
        <v>0</v>
      </c>
      <c r="BO324" s="93">
        <f t="shared" si="356"/>
        <v>0</v>
      </c>
      <c r="BP324" s="93">
        <f t="shared" ref="BP324:CU324" si="357">SUM(BP320:BP323)</f>
        <v>987.2471703899904</v>
      </c>
      <c r="BQ324" s="93">
        <f t="shared" si="357"/>
        <v>0</v>
      </c>
      <c r="BR324" s="93">
        <f t="shared" si="357"/>
        <v>0</v>
      </c>
      <c r="BS324" s="93">
        <f t="shared" si="357"/>
        <v>0</v>
      </c>
      <c r="BT324" s="93">
        <f t="shared" si="357"/>
        <v>0</v>
      </c>
      <c r="BU324" s="93">
        <f t="shared" si="357"/>
        <v>0</v>
      </c>
      <c r="BV324" s="93">
        <f t="shared" si="357"/>
        <v>0</v>
      </c>
      <c r="BW324" s="93">
        <f t="shared" si="357"/>
        <v>0</v>
      </c>
      <c r="BX324" s="93">
        <f t="shared" si="357"/>
        <v>0</v>
      </c>
      <c r="BY324" s="93">
        <f t="shared" si="357"/>
        <v>0</v>
      </c>
      <c r="BZ324" s="93">
        <f t="shared" si="357"/>
        <v>0</v>
      </c>
      <c r="CA324" s="93">
        <f t="shared" si="357"/>
        <v>0</v>
      </c>
      <c r="CB324" s="93">
        <f t="shared" si="357"/>
        <v>-3423699.8299999991</v>
      </c>
      <c r="CC324" s="93">
        <f t="shared" si="357"/>
        <v>244063.34</v>
      </c>
      <c r="CD324" s="93">
        <f t="shared" si="357"/>
        <v>287202.02</v>
      </c>
      <c r="CE324" s="93">
        <f t="shared" si="357"/>
        <v>322688.48</v>
      </c>
      <c r="CF324" s="93">
        <f t="shared" si="357"/>
        <v>282468.37</v>
      </c>
      <c r="CG324" s="93">
        <f t="shared" si="357"/>
        <v>236857.92</v>
      </c>
      <c r="CH324" s="93">
        <f t="shared" si="357"/>
        <v>270951.40999999997</v>
      </c>
      <c r="CI324" s="93">
        <f t="shared" si="357"/>
        <v>368417.72</v>
      </c>
      <c r="CJ324" s="93">
        <f t="shared" si="357"/>
        <v>275875.24</v>
      </c>
      <c r="CK324" s="93">
        <f t="shared" si="357"/>
        <v>292934.67</v>
      </c>
      <c r="CL324" s="93">
        <f t="shared" si="357"/>
        <v>273687.11</v>
      </c>
      <c r="CM324" s="93">
        <f t="shared" si="357"/>
        <v>204819.12999999998</v>
      </c>
      <c r="CN324" s="93">
        <f t="shared" si="357"/>
        <v>-1843026.2799999993</v>
      </c>
      <c r="CO324" s="93">
        <f t="shared" si="357"/>
        <v>149473.54999999999</v>
      </c>
      <c r="CP324" s="93">
        <f t="shared" si="357"/>
        <v>174508.4</v>
      </c>
      <c r="CQ324" s="93">
        <f t="shared" si="357"/>
        <v>171324.51</v>
      </c>
      <c r="CR324" s="93">
        <f t="shared" si="357"/>
        <v>163128.29</v>
      </c>
      <c r="CS324" s="93">
        <f t="shared" si="357"/>
        <v>1880324.2428296087</v>
      </c>
      <c r="CT324" s="93">
        <f t="shared" si="357"/>
        <v>174317.79</v>
      </c>
      <c r="CU324" s="93">
        <f t="shared" si="357"/>
        <v>189492.34999999998</v>
      </c>
      <c r="CV324" s="93">
        <f t="shared" ref="CV324:CY324" si="358">SUM(CV320:CV323)</f>
        <v>-18842.04</v>
      </c>
      <c r="CW324" s="93">
        <f t="shared" si="358"/>
        <v>12078.89</v>
      </c>
      <c r="CX324" s="93">
        <f t="shared" si="358"/>
        <v>0</v>
      </c>
      <c r="CY324" s="93">
        <f t="shared" si="358"/>
        <v>0</v>
      </c>
    </row>
    <row r="325" spans="1:104" x14ac:dyDescent="0.2">
      <c r="A325" s="338"/>
      <c r="B325" s="338" t="s">
        <v>231</v>
      </c>
      <c r="D325" s="339">
        <f t="shared" ref="D325:AI325" si="359">D319+D324</f>
        <v>0</v>
      </c>
      <c r="E325" s="339">
        <f t="shared" si="359"/>
        <v>0</v>
      </c>
      <c r="F325" s="339">
        <f t="shared" si="359"/>
        <v>0</v>
      </c>
      <c r="G325" s="339">
        <f t="shared" si="359"/>
        <v>0</v>
      </c>
      <c r="H325" s="339">
        <f t="shared" si="359"/>
        <v>0</v>
      </c>
      <c r="I325" s="339">
        <f t="shared" si="359"/>
        <v>0</v>
      </c>
      <c r="J325" s="339">
        <f t="shared" si="359"/>
        <v>0</v>
      </c>
      <c r="K325" s="339">
        <f t="shared" si="359"/>
        <v>0</v>
      </c>
      <c r="L325" s="339">
        <f t="shared" si="359"/>
        <v>0</v>
      </c>
      <c r="M325" s="339">
        <f t="shared" si="359"/>
        <v>0</v>
      </c>
      <c r="N325" s="339">
        <f t="shared" si="359"/>
        <v>0</v>
      </c>
      <c r="O325" s="339">
        <f t="shared" si="359"/>
        <v>0</v>
      </c>
      <c r="P325" s="339">
        <f t="shared" si="359"/>
        <v>0</v>
      </c>
      <c r="Q325" s="339">
        <f t="shared" si="359"/>
        <v>0</v>
      </c>
      <c r="R325" s="339">
        <f t="shared" si="359"/>
        <v>0</v>
      </c>
      <c r="S325" s="339">
        <f t="shared" si="359"/>
        <v>0</v>
      </c>
      <c r="T325" s="339">
        <f t="shared" si="359"/>
        <v>0</v>
      </c>
      <c r="U325" s="339">
        <f t="shared" si="359"/>
        <v>0</v>
      </c>
      <c r="V325" s="339">
        <f t="shared" si="359"/>
        <v>0</v>
      </c>
      <c r="W325" s="339">
        <f t="shared" si="359"/>
        <v>0</v>
      </c>
      <c r="X325" s="339">
        <f t="shared" si="359"/>
        <v>0</v>
      </c>
      <c r="Y325" s="339">
        <f t="shared" si="359"/>
        <v>0</v>
      </c>
      <c r="Z325" s="339">
        <f t="shared" si="359"/>
        <v>0</v>
      </c>
      <c r="AA325" s="339">
        <f t="shared" si="359"/>
        <v>0</v>
      </c>
      <c r="AB325" s="339">
        <f t="shared" si="359"/>
        <v>0</v>
      </c>
      <c r="AC325" s="339">
        <f t="shared" si="359"/>
        <v>0</v>
      </c>
      <c r="AD325" s="339">
        <f t="shared" si="359"/>
        <v>0</v>
      </c>
      <c r="AE325" s="339">
        <f t="shared" si="359"/>
        <v>0</v>
      </c>
      <c r="AF325" s="339">
        <f t="shared" si="359"/>
        <v>0</v>
      </c>
      <c r="AG325" s="339">
        <f t="shared" si="359"/>
        <v>0</v>
      </c>
      <c r="AH325" s="339">
        <f t="shared" si="359"/>
        <v>0</v>
      </c>
      <c r="AI325" s="339">
        <f t="shared" si="359"/>
        <v>0</v>
      </c>
      <c r="AJ325" s="339">
        <f t="shared" ref="AJ325:BO325" si="360">AJ319+AJ324</f>
        <v>0</v>
      </c>
      <c r="AK325" s="339">
        <f t="shared" si="360"/>
        <v>0</v>
      </c>
      <c r="AL325" s="339">
        <f t="shared" si="360"/>
        <v>0</v>
      </c>
      <c r="AM325" s="339">
        <f t="shared" si="360"/>
        <v>0</v>
      </c>
      <c r="AN325" s="339">
        <f t="shared" si="360"/>
        <v>0</v>
      </c>
      <c r="AO325" s="339">
        <f t="shared" si="360"/>
        <v>0</v>
      </c>
      <c r="AP325" s="339">
        <f t="shared" si="360"/>
        <v>0</v>
      </c>
      <c r="AQ325" s="339">
        <f t="shared" si="360"/>
        <v>0</v>
      </c>
      <c r="AR325" s="339">
        <f t="shared" si="360"/>
        <v>0</v>
      </c>
      <c r="AS325" s="339">
        <f t="shared" si="360"/>
        <v>0</v>
      </c>
      <c r="AT325" s="339">
        <f t="shared" si="360"/>
        <v>0</v>
      </c>
      <c r="AU325" s="339">
        <f t="shared" si="360"/>
        <v>0</v>
      </c>
      <c r="AV325" s="339">
        <f t="shared" si="360"/>
        <v>0</v>
      </c>
      <c r="AW325" s="339">
        <f t="shared" si="360"/>
        <v>0</v>
      </c>
      <c r="AX325" s="339">
        <f t="shared" si="360"/>
        <v>0</v>
      </c>
      <c r="AY325" s="339">
        <f t="shared" si="360"/>
        <v>0</v>
      </c>
      <c r="AZ325" s="339">
        <f t="shared" si="360"/>
        <v>0</v>
      </c>
      <c r="BA325" s="339">
        <f t="shared" si="360"/>
        <v>0</v>
      </c>
      <c r="BB325" s="339">
        <f t="shared" si="360"/>
        <v>0</v>
      </c>
      <c r="BC325" s="339">
        <f t="shared" si="360"/>
        <v>0</v>
      </c>
      <c r="BD325" s="339">
        <f t="shared" si="360"/>
        <v>0</v>
      </c>
      <c r="BE325" s="339">
        <f t="shared" si="360"/>
        <v>0</v>
      </c>
      <c r="BF325" s="339">
        <f t="shared" si="360"/>
        <v>0</v>
      </c>
      <c r="BG325" s="339">
        <f t="shared" si="360"/>
        <v>0</v>
      </c>
      <c r="BH325" s="339">
        <f t="shared" si="360"/>
        <v>0</v>
      </c>
      <c r="BI325" s="339">
        <f t="shared" si="360"/>
        <v>0</v>
      </c>
      <c r="BJ325" s="339">
        <f t="shared" si="360"/>
        <v>0</v>
      </c>
      <c r="BK325" s="339">
        <f t="shared" si="360"/>
        <v>0</v>
      </c>
      <c r="BL325" s="339">
        <f t="shared" si="360"/>
        <v>0</v>
      </c>
      <c r="BM325" s="339">
        <f t="shared" si="360"/>
        <v>0</v>
      </c>
      <c r="BN325" s="339">
        <f t="shared" si="360"/>
        <v>0</v>
      </c>
      <c r="BO325" s="339">
        <f t="shared" si="360"/>
        <v>0</v>
      </c>
      <c r="BP325" s="339">
        <f t="shared" ref="BP325:CU325" si="361">BP319+BP324</f>
        <v>987.2471703899904</v>
      </c>
      <c r="BQ325" s="339">
        <f t="shared" si="361"/>
        <v>987.2471703899904</v>
      </c>
      <c r="BR325" s="339">
        <f t="shared" si="361"/>
        <v>987.2471703899904</v>
      </c>
      <c r="BS325" s="339">
        <f t="shared" si="361"/>
        <v>987.2471703899904</v>
      </c>
      <c r="BT325" s="339">
        <f t="shared" si="361"/>
        <v>987.2471703899904</v>
      </c>
      <c r="BU325" s="339">
        <f t="shared" si="361"/>
        <v>987.2471703899904</v>
      </c>
      <c r="BV325" s="339">
        <f t="shared" si="361"/>
        <v>987.2471703899904</v>
      </c>
      <c r="BW325" s="339">
        <f t="shared" si="361"/>
        <v>987.2471703899904</v>
      </c>
      <c r="BX325" s="339">
        <f t="shared" si="361"/>
        <v>987.2471703899904</v>
      </c>
      <c r="BY325" s="339">
        <f t="shared" si="361"/>
        <v>987.2471703899904</v>
      </c>
      <c r="BZ325" s="339">
        <f t="shared" si="361"/>
        <v>987.2471703899904</v>
      </c>
      <c r="CA325" s="339">
        <f t="shared" si="361"/>
        <v>987.2471703899904</v>
      </c>
      <c r="CB325" s="339">
        <f t="shared" si="361"/>
        <v>-3422712.582829609</v>
      </c>
      <c r="CC325" s="339">
        <f t="shared" si="361"/>
        <v>-3178649.2428296092</v>
      </c>
      <c r="CD325" s="339">
        <f t="shared" si="361"/>
        <v>-2891447.2228296092</v>
      </c>
      <c r="CE325" s="339">
        <f t="shared" si="361"/>
        <v>-2568758.7428296092</v>
      </c>
      <c r="CF325" s="339">
        <f t="shared" si="361"/>
        <v>-2286290.3728296091</v>
      </c>
      <c r="CG325" s="339">
        <f t="shared" si="361"/>
        <v>-2049432.4528296092</v>
      </c>
      <c r="CH325" s="339">
        <f t="shared" si="361"/>
        <v>-1778481.0428296092</v>
      </c>
      <c r="CI325" s="339">
        <f t="shared" si="361"/>
        <v>-1410063.3228296093</v>
      </c>
      <c r="CJ325" s="339">
        <f t="shared" si="361"/>
        <v>-1134188.0828296093</v>
      </c>
      <c r="CK325" s="339">
        <f t="shared" si="361"/>
        <v>-841253.41282960935</v>
      </c>
      <c r="CL325" s="339">
        <f t="shared" si="361"/>
        <v>-567566.30282960937</v>
      </c>
      <c r="CM325" s="339">
        <f t="shared" si="361"/>
        <v>-362747.17282960936</v>
      </c>
      <c r="CN325" s="339">
        <f t="shared" si="361"/>
        <v>-2205773.4528296087</v>
      </c>
      <c r="CO325" s="339">
        <f t="shared" si="361"/>
        <v>-2056299.9028296086</v>
      </c>
      <c r="CP325" s="339">
        <f t="shared" si="361"/>
        <v>-1881791.5028296087</v>
      </c>
      <c r="CQ325" s="339">
        <f t="shared" si="361"/>
        <v>-1710466.9928296087</v>
      </c>
      <c r="CR325" s="339">
        <f t="shared" si="361"/>
        <v>-1547338.7028296087</v>
      </c>
      <c r="CS325" s="339">
        <f t="shared" si="361"/>
        <v>332985.54000000004</v>
      </c>
      <c r="CT325" s="339">
        <f t="shared" si="361"/>
        <v>507303.33000000007</v>
      </c>
      <c r="CU325" s="339">
        <f t="shared" si="361"/>
        <v>696795.68</v>
      </c>
      <c r="CV325" s="339">
        <f t="shared" ref="CV325:CY325" si="362">CV319+CV324</f>
        <v>677953.64</v>
      </c>
      <c r="CW325" s="339">
        <f t="shared" si="362"/>
        <v>690032.53</v>
      </c>
      <c r="CX325" s="339">
        <f t="shared" si="362"/>
        <v>690032.53</v>
      </c>
      <c r="CY325" s="339">
        <f t="shared" si="362"/>
        <v>690032.53</v>
      </c>
    </row>
    <row r="326" spans="1:104" x14ac:dyDescent="0.2">
      <c r="A326" s="338"/>
      <c r="B326" s="338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0"/>
      <c r="AP326" s="90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  <c r="BA326" s="90"/>
      <c r="BB326" s="90"/>
      <c r="BC326" s="90"/>
      <c r="BD326" s="90"/>
      <c r="BE326" s="90"/>
      <c r="BF326" s="90"/>
      <c r="BG326" s="90"/>
      <c r="BH326" s="90"/>
      <c r="BI326" s="90"/>
      <c r="BJ326" s="90"/>
      <c r="BK326" s="90"/>
      <c r="BL326" s="90"/>
      <c r="BM326" s="90"/>
      <c r="BN326" s="90"/>
      <c r="BO326" s="90"/>
      <c r="BP326" s="90"/>
      <c r="BQ326" s="90"/>
      <c r="BR326" s="90"/>
      <c r="BS326" s="90"/>
      <c r="BT326" s="90"/>
      <c r="BU326" s="90"/>
      <c r="BV326" s="90"/>
      <c r="BW326" s="90"/>
      <c r="BX326" s="90"/>
      <c r="BY326" s="90"/>
      <c r="BZ326" s="90"/>
      <c r="CA326" s="90"/>
      <c r="CB326" s="90"/>
      <c r="CC326" s="90"/>
      <c r="CD326" s="90"/>
      <c r="CE326" s="90"/>
      <c r="CF326" s="90"/>
      <c r="CG326" s="90"/>
      <c r="CH326" s="95"/>
      <c r="CI326" s="95"/>
      <c r="CJ326" s="95"/>
      <c r="CK326" s="95"/>
      <c r="CL326" s="95"/>
      <c r="CM326" s="95"/>
      <c r="CN326" s="95"/>
      <c r="CO326" s="95"/>
      <c r="CP326" s="95"/>
      <c r="CQ326" s="95"/>
      <c r="CR326" s="95"/>
      <c r="CS326" s="95"/>
      <c r="CT326" s="95"/>
      <c r="CU326" s="95"/>
      <c r="CV326" s="95"/>
      <c r="CW326" s="95"/>
      <c r="CX326" s="95"/>
      <c r="CY326" s="95"/>
      <c r="CZ326" s="95"/>
    </row>
    <row r="327" spans="1:104" x14ac:dyDescent="0.2">
      <c r="A327" s="25" t="s">
        <v>235</v>
      </c>
      <c r="B327" s="338"/>
      <c r="C327" s="90">
        <v>18237501</v>
      </c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4"/>
      <c r="AL327" s="94"/>
      <c r="AM327" s="94"/>
      <c r="AN327" s="94"/>
      <c r="AO327" s="94"/>
      <c r="AP327" s="94"/>
      <c r="AQ327" s="94"/>
      <c r="AR327" s="94"/>
      <c r="AS327" s="94"/>
      <c r="AT327" s="94"/>
      <c r="AU327" s="94"/>
      <c r="AV327" s="94"/>
      <c r="AW327" s="94"/>
      <c r="AX327" s="94"/>
      <c r="AY327" s="94"/>
      <c r="AZ327" s="94"/>
      <c r="BA327" s="94"/>
      <c r="BB327" s="94"/>
      <c r="BC327" s="94"/>
      <c r="BD327" s="94"/>
      <c r="BE327" s="94"/>
      <c r="BF327" s="94"/>
      <c r="BG327" s="94"/>
      <c r="BH327" s="94"/>
      <c r="BI327" s="94"/>
      <c r="BJ327" s="94"/>
      <c r="BK327" s="94"/>
      <c r="BL327" s="94"/>
      <c r="BM327" s="94"/>
      <c r="BN327" s="94"/>
      <c r="BO327" s="94"/>
      <c r="BP327" s="94"/>
      <c r="BQ327" s="94"/>
      <c r="BR327" s="94"/>
      <c r="BS327" s="94"/>
      <c r="BT327" s="94"/>
      <c r="BU327" s="94"/>
      <c r="BV327" s="94"/>
      <c r="BW327" s="94"/>
      <c r="BX327" s="94"/>
      <c r="BY327" s="94"/>
      <c r="BZ327" s="94"/>
      <c r="CA327" s="94"/>
      <c r="CB327" s="94"/>
      <c r="CC327" s="94"/>
      <c r="CD327" s="94"/>
      <c r="CE327" s="94"/>
      <c r="CF327" s="94"/>
      <c r="CG327" s="94"/>
      <c r="CX327" s="338"/>
      <c r="CY327" s="338"/>
      <c r="CZ327" s="338"/>
    </row>
    <row r="328" spans="1:104" ht="12.75" customHeight="1" x14ac:dyDescent="0.2">
      <c r="A328" s="338"/>
      <c r="B328" s="338" t="s">
        <v>227</v>
      </c>
      <c r="C328" s="90">
        <v>25400901</v>
      </c>
      <c r="D328" s="339">
        <f t="shared" ref="D328:AI328" si="363">C335</f>
        <v>0</v>
      </c>
      <c r="E328" s="339">
        <f t="shared" si="363"/>
        <v>0</v>
      </c>
      <c r="F328" s="339">
        <f t="shared" si="363"/>
        <v>0</v>
      </c>
      <c r="G328" s="339">
        <f t="shared" si="363"/>
        <v>0</v>
      </c>
      <c r="H328" s="339">
        <f t="shared" si="363"/>
        <v>0</v>
      </c>
      <c r="I328" s="339">
        <f t="shared" si="363"/>
        <v>0</v>
      </c>
      <c r="J328" s="339">
        <f t="shared" si="363"/>
        <v>0</v>
      </c>
      <c r="K328" s="339">
        <f t="shared" si="363"/>
        <v>0</v>
      </c>
      <c r="L328" s="339">
        <f t="shared" si="363"/>
        <v>0</v>
      </c>
      <c r="M328" s="339">
        <f t="shared" si="363"/>
        <v>0</v>
      </c>
      <c r="N328" s="339">
        <f t="shared" si="363"/>
        <v>0</v>
      </c>
      <c r="O328" s="339">
        <f t="shared" si="363"/>
        <v>0</v>
      </c>
      <c r="P328" s="339">
        <f t="shared" si="363"/>
        <v>0</v>
      </c>
      <c r="Q328" s="339">
        <f t="shared" si="363"/>
        <v>0</v>
      </c>
      <c r="R328" s="339">
        <f t="shared" si="363"/>
        <v>0</v>
      </c>
      <c r="S328" s="339">
        <f t="shared" si="363"/>
        <v>0</v>
      </c>
      <c r="T328" s="339">
        <f t="shared" si="363"/>
        <v>0</v>
      </c>
      <c r="U328" s="339">
        <f t="shared" si="363"/>
        <v>0</v>
      </c>
      <c r="V328" s="339">
        <f t="shared" si="363"/>
        <v>0</v>
      </c>
      <c r="W328" s="339">
        <f t="shared" si="363"/>
        <v>0</v>
      </c>
      <c r="X328" s="339">
        <f t="shared" si="363"/>
        <v>0</v>
      </c>
      <c r="Y328" s="339">
        <f t="shared" si="363"/>
        <v>0</v>
      </c>
      <c r="Z328" s="339">
        <f t="shared" si="363"/>
        <v>0</v>
      </c>
      <c r="AA328" s="339">
        <f t="shared" si="363"/>
        <v>0</v>
      </c>
      <c r="AB328" s="339">
        <f t="shared" si="363"/>
        <v>0</v>
      </c>
      <c r="AC328" s="339">
        <f t="shared" si="363"/>
        <v>0</v>
      </c>
      <c r="AD328" s="339">
        <f t="shared" si="363"/>
        <v>0</v>
      </c>
      <c r="AE328" s="339">
        <f t="shared" si="363"/>
        <v>0</v>
      </c>
      <c r="AF328" s="339">
        <f t="shared" si="363"/>
        <v>0</v>
      </c>
      <c r="AG328" s="339">
        <f t="shared" si="363"/>
        <v>0</v>
      </c>
      <c r="AH328" s="339">
        <f t="shared" si="363"/>
        <v>0</v>
      </c>
      <c r="AI328" s="339">
        <f t="shared" si="363"/>
        <v>0</v>
      </c>
      <c r="AJ328" s="339">
        <f t="shared" ref="AJ328:BO328" si="364">AI335</f>
        <v>0</v>
      </c>
      <c r="AK328" s="339">
        <f t="shared" si="364"/>
        <v>0</v>
      </c>
      <c r="AL328" s="339">
        <f t="shared" si="364"/>
        <v>0</v>
      </c>
      <c r="AM328" s="339">
        <f t="shared" si="364"/>
        <v>0</v>
      </c>
      <c r="AN328" s="339">
        <f t="shared" si="364"/>
        <v>0</v>
      </c>
      <c r="AO328" s="339">
        <f t="shared" si="364"/>
        <v>0</v>
      </c>
      <c r="AP328" s="339">
        <f t="shared" si="364"/>
        <v>0</v>
      </c>
      <c r="AQ328" s="339">
        <f t="shared" si="364"/>
        <v>0</v>
      </c>
      <c r="AR328" s="339">
        <f t="shared" si="364"/>
        <v>0</v>
      </c>
      <c r="AS328" s="339">
        <f t="shared" si="364"/>
        <v>0</v>
      </c>
      <c r="AT328" s="339">
        <f t="shared" si="364"/>
        <v>0</v>
      </c>
      <c r="AU328" s="339">
        <f t="shared" si="364"/>
        <v>0</v>
      </c>
      <c r="AV328" s="339">
        <f t="shared" si="364"/>
        <v>0</v>
      </c>
      <c r="AW328" s="339">
        <f t="shared" si="364"/>
        <v>0</v>
      </c>
      <c r="AX328" s="339">
        <f t="shared" si="364"/>
        <v>0</v>
      </c>
      <c r="AY328" s="339">
        <f t="shared" si="364"/>
        <v>0</v>
      </c>
      <c r="AZ328" s="339">
        <f t="shared" si="364"/>
        <v>0</v>
      </c>
      <c r="BA328" s="339">
        <f t="shared" si="364"/>
        <v>0</v>
      </c>
      <c r="BB328" s="339">
        <f t="shared" si="364"/>
        <v>0</v>
      </c>
      <c r="BC328" s="339">
        <f t="shared" si="364"/>
        <v>0</v>
      </c>
      <c r="BD328" s="339">
        <f t="shared" si="364"/>
        <v>0</v>
      </c>
      <c r="BE328" s="339">
        <f t="shared" si="364"/>
        <v>0</v>
      </c>
      <c r="BF328" s="339">
        <f t="shared" si="364"/>
        <v>0</v>
      </c>
      <c r="BG328" s="339">
        <f t="shared" si="364"/>
        <v>0</v>
      </c>
      <c r="BH328" s="339">
        <f t="shared" si="364"/>
        <v>0</v>
      </c>
      <c r="BI328" s="339">
        <f t="shared" si="364"/>
        <v>0</v>
      </c>
      <c r="BJ328" s="339">
        <f t="shared" si="364"/>
        <v>0</v>
      </c>
      <c r="BK328" s="339">
        <f t="shared" si="364"/>
        <v>0</v>
      </c>
      <c r="BL328" s="339">
        <f t="shared" si="364"/>
        <v>0</v>
      </c>
      <c r="BM328" s="339">
        <f t="shared" si="364"/>
        <v>0</v>
      </c>
      <c r="BN328" s="339">
        <f t="shared" si="364"/>
        <v>0</v>
      </c>
      <c r="BO328" s="339">
        <f t="shared" si="364"/>
        <v>0</v>
      </c>
      <c r="BP328" s="339">
        <f t="shared" ref="BP328:CY328" si="365">BO335</f>
        <v>0</v>
      </c>
      <c r="BQ328" s="339">
        <f t="shared" si="365"/>
        <v>130096.76317974</v>
      </c>
      <c r="BR328" s="339">
        <f t="shared" si="365"/>
        <v>121871.23317974</v>
      </c>
      <c r="BS328" s="339">
        <f t="shared" si="365"/>
        <v>111347.74317973999</v>
      </c>
      <c r="BT328" s="339">
        <f t="shared" si="365"/>
        <v>102187.65317973999</v>
      </c>
      <c r="BU328" s="339">
        <f t="shared" si="365"/>
        <v>93201.66317973999</v>
      </c>
      <c r="BV328" s="339">
        <f t="shared" si="365"/>
        <v>84288.153179739995</v>
      </c>
      <c r="BW328" s="339">
        <f t="shared" si="365"/>
        <v>76315.563179739998</v>
      </c>
      <c r="BX328" s="339">
        <f t="shared" si="365"/>
        <v>66995.943179740003</v>
      </c>
      <c r="BY328" s="339">
        <f t="shared" si="365"/>
        <v>17210.039409934427</v>
      </c>
      <c r="BZ328" s="339">
        <f t="shared" si="365"/>
        <v>14116.583799305616</v>
      </c>
      <c r="CA328" s="339">
        <f t="shared" si="365"/>
        <v>11197.0568856437</v>
      </c>
      <c r="CB328" s="339">
        <f t="shared" si="365"/>
        <v>2665.7858874268823</v>
      </c>
      <c r="CC328" s="339">
        <f t="shared" si="365"/>
        <v>362597.55893887219</v>
      </c>
      <c r="CD328" s="339">
        <f t="shared" si="365"/>
        <v>333208.08665574744</v>
      </c>
      <c r="CE328" s="339">
        <f t="shared" si="365"/>
        <v>300201.37857416074</v>
      </c>
      <c r="CF328" s="339">
        <f t="shared" si="365"/>
        <v>273763.34826788818</v>
      </c>
      <c r="CG328" s="339">
        <f t="shared" si="365"/>
        <v>234227.39511701846</v>
      </c>
      <c r="CH328" s="339">
        <f t="shared" si="365"/>
        <v>207100.38774819119</v>
      </c>
      <c r="CI328" s="339">
        <f t="shared" si="365"/>
        <v>187490.54393405898</v>
      </c>
      <c r="CJ328" s="339">
        <f t="shared" si="365"/>
        <v>142463.25155067415</v>
      </c>
      <c r="CK328" s="339">
        <f t="shared" si="365"/>
        <v>112780.78155067415</v>
      </c>
      <c r="CL328" s="339">
        <f t="shared" si="365"/>
        <v>87442.68155067414</v>
      </c>
      <c r="CM328" s="339">
        <f t="shared" si="365"/>
        <v>57407.43155067414</v>
      </c>
      <c r="CN328" s="339">
        <f t="shared" si="365"/>
        <v>33709.201550674145</v>
      </c>
      <c r="CO328" s="339">
        <f t="shared" si="365"/>
        <v>-17114.13953524216</v>
      </c>
      <c r="CP328" s="339">
        <f t="shared" si="365"/>
        <v>-16456.089535242161</v>
      </c>
      <c r="CQ328" s="339">
        <f t="shared" si="365"/>
        <v>-15103.079535242161</v>
      </c>
      <c r="CR328" s="339">
        <f t="shared" si="365"/>
        <v>-13938.949535242162</v>
      </c>
      <c r="CS328" s="339">
        <f t="shared" si="365"/>
        <v>-12804.449535242162</v>
      </c>
      <c r="CT328" s="339">
        <f t="shared" si="365"/>
        <v>1397.83</v>
      </c>
      <c r="CU328" s="339">
        <f t="shared" si="365"/>
        <v>1397.83</v>
      </c>
      <c r="CV328" s="339">
        <f t="shared" si="365"/>
        <v>1397.83</v>
      </c>
      <c r="CW328" s="339">
        <f t="shared" si="365"/>
        <v>1397.83</v>
      </c>
      <c r="CX328" s="339">
        <f t="shared" si="365"/>
        <v>1397.83</v>
      </c>
      <c r="CY328" s="339">
        <f t="shared" si="365"/>
        <v>1397.83</v>
      </c>
    </row>
    <row r="329" spans="1:104" ht="12" customHeight="1" x14ac:dyDescent="0.2">
      <c r="A329" s="338"/>
      <c r="B329" s="98" t="s">
        <v>228</v>
      </c>
      <c r="C329" s="94"/>
      <c r="D329" s="341">
        <v>0</v>
      </c>
      <c r="E329" s="341">
        <v>0</v>
      </c>
      <c r="F329" s="341">
        <v>0</v>
      </c>
      <c r="G329" s="341">
        <v>0</v>
      </c>
      <c r="H329" s="341">
        <v>0</v>
      </c>
      <c r="I329" s="341">
        <v>0</v>
      </c>
      <c r="J329" s="341">
        <v>0</v>
      </c>
      <c r="K329" s="341">
        <v>0</v>
      </c>
      <c r="L329" s="341">
        <v>0</v>
      </c>
      <c r="M329" s="341">
        <v>0</v>
      </c>
      <c r="N329" s="341">
        <v>0</v>
      </c>
      <c r="O329" s="341">
        <v>0</v>
      </c>
      <c r="P329" s="341">
        <v>0</v>
      </c>
      <c r="Q329" s="341">
        <v>0</v>
      </c>
      <c r="R329" s="341">
        <v>0</v>
      </c>
      <c r="S329" s="341">
        <v>0</v>
      </c>
      <c r="T329" s="341">
        <v>0</v>
      </c>
      <c r="U329" s="341">
        <v>0</v>
      </c>
      <c r="V329" s="341">
        <v>0</v>
      </c>
      <c r="W329" s="341">
        <v>0</v>
      </c>
      <c r="X329" s="341">
        <v>0</v>
      </c>
      <c r="Y329" s="341">
        <v>0</v>
      </c>
      <c r="Z329" s="341">
        <v>0</v>
      </c>
      <c r="AA329" s="341">
        <v>0</v>
      </c>
      <c r="AB329" s="341">
        <v>0</v>
      </c>
      <c r="AC329" s="341">
        <v>0</v>
      </c>
      <c r="AD329" s="341">
        <v>0</v>
      </c>
      <c r="AE329" s="341">
        <v>0</v>
      </c>
      <c r="AF329" s="341">
        <v>0</v>
      </c>
      <c r="AG329" s="341">
        <v>0</v>
      </c>
      <c r="AH329" s="341">
        <v>0</v>
      </c>
      <c r="AI329" s="341">
        <v>0</v>
      </c>
      <c r="AJ329" s="341">
        <v>0</v>
      </c>
      <c r="AK329" s="341">
        <v>0</v>
      </c>
      <c r="AL329" s="341">
        <v>0</v>
      </c>
      <c r="AM329" s="341">
        <v>0</v>
      </c>
      <c r="AN329" s="341">
        <v>0</v>
      </c>
      <c r="AO329" s="341">
        <v>0</v>
      </c>
      <c r="AP329" s="341">
        <v>0</v>
      </c>
      <c r="AQ329" s="341">
        <v>0</v>
      </c>
      <c r="AR329" s="341">
        <v>0</v>
      </c>
      <c r="AS329" s="341">
        <v>0</v>
      </c>
      <c r="AT329" s="341">
        <v>0</v>
      </c>
      <c r="AU329" s="341">
        <v>0</v>
      </c>
      <c r="AV329" s="341">
        <v>0</v>
      </c>
      <c r="AW329" s="341">
        <v>0</v>
      </c>
      <c r="AX329" s="341">
        <v>0</v>
      </c>
      <c r="AY329" s="341">
        <v>0</v>
      </c>
      <c r="AZ329" s="341">
        <v>0</v>
      </c>
      <c r="BA329" s="341">
        <v>0</v>
      </c>
      <c r="BB329" s="341">
        <v>0</v>
      </c>
      <c r="BC329" s="341">
        <v>0</v>
      </c>
      <c r="BD329" s="341">
        <v>0</v>
      </c>
      <c r="BE329" s="341">
        <v>0</v>
      </c>
      <c r="BF329" s="341">
        <v>0</v>
      </c>
      <c r="BG329" s="341">
        <v>0</v>
      </c>
      <c r="BH329" s="341">
        <v>0</v>
      </c>
      <c r="BI329" s="341">
        <v>0</v>
      </c>
      <c r="BJ329" s="341">
        <v>0</v>
      </c>
      <c r="BK329" s="341">
        <v>0</v>
      </c>
      <c r="BL329" s="341">
        <v>0</v>
      </c>
      <c r="BM329" s="341">
        <v>0</v>
      </c>
      <c r="BN329" s="341">
        <v>0</v>
      </c>
      <c r="BO329" s="341">
        <v>0</v>
      </c>
      <c r="BP329" s="341">
        <v>136559.73317974</v>
      </c>
      <c r="BQ329" s="341">
        <v>0</v>
      </c>
      <c r="BR329" s="341">
        <v>0</v>
      </c>
      <c r="BS329" s="341">
        <v>0</v>
      </c>
      <c r="BT329" s="341">
        <v>0</v>
      </c>
      <c r="BU329" s="341">
        <v>0</v>
      </c>
      <c r="BV329" s="341">
        <v>0</v>
      </c>
      <c r="BW329" s="341">
        <v>0</v>
      </c>
      <c r="BX329" s="341">
        <v>0</v>
      </c>
      <c r="BY329" s="341">
        <v>0</v>
      </c>
      <c r="BZ329" s="341">
        <v>0</v>
      </c>
      <c r="CA329" s="341">
        <v>0</v>
      </c>
      <c r="CB329" s="341">
        <v>1311399.7633706196</v>
      </c>
      <c r="CC329" s="341">
        <v>0</v>
      </c>
      <c r="CD329" s="341">
        <v>0</v>
      </c>
      <c r="CE329" s="341">
        <v>0</v>
      </c>
      <c r="CF329" s="341">
        <v>0</v>
      </c>
      <c r="CG329" s="341">
        <v>0</v>
      </c>
      <c r="CH329" s="341">
        <v>0</v>
      </c>
      <c r="CI329" s="341">
        <v>0</v>
      </c>
      <c r="CJ329" s="341">
        <v>0</v>
      </c>
      <c r="CK329" s="341">
        <v>0</v>
      </c>
      <c r="CL329" s="341">
        <v>0</v>
      </c>
      <c r="CM329" s="341">
        <v>0</v>
      </c>
      <c r="CN329" s="341">
        <v>-44189.871085916304</v>
      </c>
      <c r="CO329" s="341">
        <v>0</v>
      </c>
      <c r="CP329" s="341">
        <v>0</v>
      </c>
      <c r="CQ329" s="341">
        <v>0</v>
      </c>
      <c r="CR329" s="341">
        <v>0</v>
      </c>
      <c r="CS329" s="341">
        <v>0</v>
      </c>
      <c r="CT329" s="341">
        <v>0</v>
      </c>
      <c r="CU329" s="341">
        <v>0</v>
      </c>
      <c r="CV329" s="341">
        <v>0</v>
      </c>
      <c r="CW329" s="341">
        <v>0</v>
      </c>
      <c r="CX329" s="341"/>
      <c r="CY329" s="341"/>
    </row>
    <row r="330" spans="1:104" x14ac:dyDescent="0.2">
      <c r="A330" s="338"/>
      <c r="B330" s="98" t="s">
        <v>441</v>
      </c>
      <c r="C330" s="94"/>
      <c r="D330" s="341">
        <v>0</v>
      </c>
      <c r="E330" s="341">
        <v>0</v>
      </c>
      <c r="F330" s="341">
        <v>0</v>
      </c>
      <c r="G330" s="341">
        <v>0</v>
      </c>
      <c r="H330" s="341">
        <v>0</v>
      </c>
      <c r="I330" s="341">
        <v>0</v>
      </c>
      <c r="J330" s="341">
        <v>0</v>
      </c>
      <c r="K330" s="341">
        <v>0</v>
      </c>
      <c r="L330" s="341">
        <v>0</v>
      </c>
      <c r="M330" s="341">
        <v>0</v>
      </c>
      <c r="N330" s="341">
        <v>0</v>
      </c>
      <c r="O330" s="341">
        <v>0</v>
      </c>
      <c r="P330" s="341">
        <v>0</v>
      </c>
      <c r="Q330" s="341">
        <v>0</v>
      </c>
      <c r="R330" s="341">
        <v>0</v>
      </c>
      <c r="S330" s="341">
        <v>0</v>
      </c>
      <c r="T330" s="341">
        <v>0</v>
      </c>
      <c r="U330" s="341">
        <v>0</v>
      </c>
      <c r="V330" s="341">
        <v>0</v>
      </c>
      <c r="W330" s="341">
        <v>0</v>
      </c>
      <c r="X330" s="341">
        <v>0</v>
      </c>
      <c r="Y330" s="341">
        <v>0</v>
      </c>
      <c r="Z330" s="341">
        <v>0</v>
      </c>
      <c r="AA330" s="341">
        <v>0</v>
      </c>
      <c r="AB330" s="341">
        <v>0</v>
      </c>
      <c r="AC330" s="341">
        <v>0</v>
      </c>
      <c r="AD330" s="341">
        <v>0</v>
      </c>
      <c r="AE330" s="341">
        <v>0</v>
      </c>
      <c r="AF330" s="341">
        <v>0</v>
      </c>
      <c r="AG330" s="341">
        <v>0</v>
      </c>
      <c r="AH330" s="341">
        <v>0</v>
      </c>
      <c r="AI330" s="341">
        <v>0</v>
      </c>
      <c r="AJ330" s="341">
        <v>0</v>
      </c>
      <c r="AK330" s="341">
        <v>0</v>
      </c>
      <c r="AL330" s="341">
        <v>0</v>
      </c>
      <c r="AM330" s="341">
        <v>0</v>
      </c>
      <c r="AN330" s="341">
        <v>0</v>
      </c>
      <c r="AO330" s="341">
        <v>0</v>
      </c>
      <c r="AP330" s="341">
        <v>0</v>
      </c>
      <c r="AQ330" s="341">
        <v>0</v>
      </c>
      <c r="AR330" s="341">
        <v>0</v>
      </c>
      <c r="AS330" s="341">
        <v>0</v>
      </c>
      <c r="AT330" s="341">
        <v>0</v>
      </c>
      <c r="AU330" s="341">
        <v>0</v>
      </c>
      <c r="AV330" s="341">
        <v>0</v>
      </c>
      <c r="AW330" s="341">
        <v>0</v>
      </c>
      <c r="AX330" s="341">
        <v>0</v>
      </c>
      <c r="AY330" s="341">
        <v>0</v>
      </c>
      <c r="AZ330" s="341">
        <v>0</v>
      </c>
      <c r="BA330" s="341">
        <v>0</v>
      </c>
      <c r="BB330" s="341">
        <v>0</v>
      </c>
      <c r="BC330" s="341">
        <v>0</v>
      </c>
      <c r="BD330" s="341">
        <v>0</v>
      </c>
      <c r="BE330" s="341">
        <v>0</v>
      </c>
      <c r="BF330" s="341">
        <v>0</v>
      </c>
      <c r="BG330" s="341">
        <v>0</v>
      </c>
      <c r="BH330" s="341">
        <v>0</v>
      </c>
      <c r="BI330" s="341">
        <v>0</v>
      </c>
      <c r="BJ330" s="341">
        <v>0</v>
      </c>
      <c r="BK330" s="341">
        <v>0</v>
      </c>
      <c r="BL330" s="341">
        <v>0</v>
      </c>
      <c r="BM330" s="341">
        <v>0</v>
      </c>
      <c r="BN330" s="341">
        <v>0</v>
      </c>
      <c r="BO330" s="341">
        <v>0</v>
      </c>
      <c r="BP330" s="341">
        <v>0</v>
      </c>
      <c r="BQ330" s="341">
        <v>0</v>
      </c>
      <c r="BR330" s="341">
        <v>0</v>
      </c>
      <c r="BS330" s="341">
        <v>0</v>
      </c>
      <c r="BT330" s="341">
        <v>0</v>
      </c>
      <c r="BU330" s="341">
        <v>0</v>
      </c>
      <c r="BV330" s="341">
        <v>0</v>
      </c>
      <c r="BW330" s="341">
        <v>0</v>
      </c>
      <c r="BX330" s="341">
        <v>0</v>
      </c>
      <c r="BY330" s="341">
        <v>0</v>
      </c>
      <c r="BZ330" s="341">
        <v>0</v>
      </c>
      <c r="CA330" s="341">
        <v>0</v>
      </c>
      <c r="CB330" s="341">
        <v>0</v>
      </c>
      <c r="CC330" s="341">
        <v>0</v>
      </c>
      <c r="CD330" s="341">
        <v>0</v>
      </c>
      <c r="CE330" s="341">
        <v>0</v>
      </c>
      <c r="CF330" s="341">
        <v>0</v>
      </c>
      <c r="CG330" s="341">
        <v>0</v>
      </c>
      <c r="CH330" s="341">
        <v>0</v>
      </c>
      <c r="CI330" s="341">
        <v>0</v>
      </c>
      <c r="CJ330" s="341">
        <v>0</v>
      </c>
      <c r="CK330" s="341">
        <v>0</v>
      </c>
      <c r="CL330" s="341">
        <v>0</v>
      </c>
      <c r="CM330" s="341">
        <v>0</v>
      </c>
      <c r="CN330" s="341">
        <v>0</v>
      </c>
      <c r="CO330" s="341">
        <v>0</v>
      </c>
      <c r="CP330" s="341">
        <v>0</v>
      </c>
      <c r="CQ330" s="341">
        <v>0</v>
      </c>
      <c r="CR330" s="341">
        <v>0</v>
      </c>
      <c r="CS330" s="503">
        <f>'2019 GRC - SCH 40 Re-class'!$N$21</f>
        <v>13938.949535242162</v>
      </c>
      <c r="CT330" s="341">
        <v>0</v>
      </c>
      <c r="CU330" s="341">
        <v>0</v>
      </c>
      <c r="CV330" s="341">
        <v>0</v>
      </c>
      <c r="CW330" s="341">
        <v>0</v>
      </c>
      <c r="CX330" s="341"/>
      <c r="CY330" s="341"/>
    </row>
    <row r="331" spans="1:104" x14ac:dyDescent="0.2">
      <c r="A331" s="338"/>
      <c r="B331" s="98" t="s">
        <v>347</v>
      </c>
      <c r="C331" s="94"/>
      <c r="D331" s="341">
        <v>0</v>
      </c>
      <c r="E331" s="341">
        <v>0</v>
      </c>
      <c r="F331" s="341">
        <v>0</v>
      </c>
      <c r="G331" s="341">
        <v>0</v>
      </c>
      <c r="H331" s="341">
        <v>0</v>
      </c>
      <c r="I331" s="341">
        <v>0</v>
      </c>
      <c r="J331" s="341">
        <v>0</v>
      </c>
      <c r="K331" s="341">
        <v>0</v>
      </c>
      <c r="L331" s="341">
        <v>0</v>
      </c>
      <c r="M331" s="341">
        <v>0</v>
      </c>
      <c r="N331" s="341">
        <v>0</v>
      </c>
      <c r="O331" s="341">
        <v>0</v>
      </c>
      <c r="P331" s="341">
        <v>0</v>
      </c>
      <c r="Q331" s="341">
        <v>0</v>
      </c>
      <c r="R331" s="341">
        <v>0</v>
      </c>
      <c r="S331" s="341">
        <v>0</v>
      </c>
      <c r="T331" s="341">
        <v>0</v>
      </c>
      <c r="U331" s="341">
        <v>0</v>
      </c>
      <c r="V331" s="341">
        <v>0</v>
      </c>
      <c r="W331" s="341">
        <v>0</v>
      </c>
      <c r="X331" s="341">
        <v>0</v>
      </c>
      <c r="Y331" s="341">
        <v>0</v>
      </c>
      <c r="Z331" s="341">
        <v>0</v>
      </c>
      <c r="AA331" s="341">
        <v>0</v>
      </c>
      <c r="AB331" s="341">
        <v>0</v>
      </c>
      <c r="AC331" s="341">
        <v>0</v>
      </c>
      <c r="AD331" s="341">
        <v>0</v>
      </c>
      <c r="AE331" s="341">
        <v>0</v>
      </c>
      <c r="AF331" s="341">
        <v>0</v>
      </c>
      <c r="AG331" s="341">
        <v>0</v>
      </c>
      <c r="AH331" s="341">
        <v>0</v>
      </c>
      <c r="AI331" s="341">
        <v>0</v>
      </c>
      <c r="AJ331" s="341">
        <v>0</v>
      </c>
      <c r="AK331" s="341">
        <v>0</v>
      </c>
      <c r="AL331" s="341">
        <v>0</v>
      </c>
      <c r="AM331" s="341">
        <v>0</v>
      </c>
      <c r="AN331" s="341">
        <v>0</v>
      </c>
      <c r="AO331" s="341">
        <v>0</v>
      </c>
      <c r="AP331" s="341">
        <v>0</v>
      </c>
      <c r="AQ331" s="341">
        <v>0</v>
      </c>
      <c r="AR331" s="341">
        <v>0</v>
      </c>
      <c r="AS331" s="341">
        <v>0</v>
      </c>
      <c r="AT331" s="341">
        <v>0</v>
      </c>
      <c r="AU331" s="341">
        <v>0</v>
      </c>
      <c r="AV331" s="341">
        <v>0</v>
      </c>
      <c r="AW331" s="341">
        <v>0</v>
      </c>
      <c r="AX331" s="341">
        <v>0</v>
      </c>
      <c r="AY331" s="341">
        <v>0</v>
      </c>
      <c r="AZ331" s="341">
        <v>0</v>
      </c>
      <c r="BA331" s="341">
        <v>0</v>
      </c>
      <c r="BB331" s="341">
        <v>0</v>
      </c>
      <c r="BC331" s="341">
        <v>0</v>
      </c>
      <c r="BD331" s="341">
        <v>0</v>
      </c>
      <c r="BE331" s="341">
        <v>0</v>
      </c>
      <c r="BF331" s="341">
        <v>0</v>
      </c>
      <c r="BG331" s="341">
        <v>0</v>
      </c>
      <c r="BH331" s="341">
        <v>0</v>
      </c>
      <c r="BI331" s="341">
        <v>0</v>
      </c>
      <c r="BJ331" s="341">
        <v>0</v>
      </c>
      <c r="BK331" s="341">
        <v>0</v>
      </c>
      <c r="BL331" s="341">
        <v>0</v>
      </c>
      <c r="BM331" s="341">
        <v>0</v>
      </c>
      <c r="BN331" s="341">
        <v>0</v>
      </c>
      <c r="BO331" s="341">
        <v>0</v>
      </c>
      <c r="BP331" s="341">
        <v>0</v>
      </c>
      <c r="BQ331" s="341">
        <v>0</v>
      </c>
      <c r="BR331" s="341">
        <v>0</v>
      </c>
      <c r="BS331" s="341">
        <v>0</v>
      </c>
      <c r="BT331" s="341">
        <v>0</v>
      </c>
      <c r="BU331" s="341">
        <v>0</v>
      </c>
      <c r="BV331" s="341">
        <v>0</v>
      </c>
      <c r="BW331" s="341">
        <v>0</v>
      </c>
      <c r="BX331" s="341">
        <v>0</v>
      </c>
      <c r="BY331" s="341">
        <v>0</v>
      </c>
      <c r="BZ331" s="341">
        <v>0</v>
      </c>
      <c r="CA331" s="341">
        <v>0</v>
      </c>
      <c r="CB331" s="341">
        <v>0</v>
      </c>
      <c r="CC331" s="341">
        <v>0</v>
      </c>
      <c r="CD331" s="341">
        <v>0</v>
      </c>
      <c r="CE331" s="341">
        <v>0</v>
      </c>
      <c r="CF331" s="341">
        <v>0</v>
      </c>
      <c r="CG331" s="341">
        <v>0</v>
      </c>
      <c r="CH331" s="341">
        <v>0</v>
      </c>
      <c r="CI331" s="341">
        <v>0</v>
      </c>
      <c r="CJ331" s="341">
        <v>0</v>
      </c>
      <c r="CK331" s="341">
        <v>0</v>
      </c>
      <c r="CL331" s="341">
        <v>0</v>
      </c>
      <c r="CM331" s="341">
        <v>0</v>
      </c>
      <c r="CN331" s="341">
        <v>0</v>
      </c>
      <c r="CO331" s="341">
        <v>0</v>
      </c>
      <c r="CP331" s="341">
        <v>0</v>
      </c>
      <c r="CQ331" s="341">
        <v>0</v>
      </c>
      <c r="CR331" s="341">
        <v>0</v>
      </c>
      <c r="CS331" s="341">
        <v>0</v>
      </c>
      <c r="CT331" s="341">
        <v>0</v>
      </c>
      <c r="CU331" s="341">
        <v>0</v>
      </c>
      <c r="CV331" s="341">
        <v>0</v>
      </c>
      <c r="CW331" s="341">
        <v>0</v>
      </c>
      <c r="CX331" s="341"/>
      <c r="CY331" s="341"/>
    </row>
    <row r="332" spans="1:104" ht="12" customHeight="1" x14ac:dyDescent="0.2">
      <c r="A332" s="338"/>
      <c r="B332" s="98" t="s">
        <v>363</v>
      </c>
      <c r="C332" s="94"/>
      <c r="D332" s="341">
        <v>0</v>
      </c>
      <c r="E332" s="341">
        <v>0</v>
      </c>
      <c r="F332" s="341">
        <v>0</v>
      </c>
      <c r="G332" s="341">
        <v>0</v>
      </c>
      <c r="H332" s="341">
        <v>0</v>
      </c>
      <c r="I332" s="341">
        <v>0</v>
      </c>
      <c r="J332" s="341">
        <v>0</v>
      </c>
      <c r="K332" s="341">
        <v>0</v>
      </c>
      <c r="L332" s="341">
        <v>0</v>
      </c>
      <c r="M332" s="341">
        <v>0</v>
      </c>
      <c r="N332" s="341">
        <v>0</v>
      </c>
      <c r="O332" s="341">
        <v>0</v>
      </c>
      <c r="P332" s="341">
        <v>0</v>
      </c>
      <c r="Q332" s="341">
        <v>0</v>
      </c>
      <c r="R332" s="341">
        <v>0</v>
      </c>
      <c r="S332" s="341">
        <v>0</v>
      </c>
      <c r="T332" s="341">
        <v>0</v>
      </c>
      <c r="U332" s="341">
        <v>0</v>
      </c>
      <c r="V332" s="341">
        <v>0</v>
      </c>
      <c r="W332" s="341">
        <v>0</v>
      </c>
      <c r="X332" s="341">
        <v>0</v>
      </c>
      <c r="Y332" s="341">
        <v>0</v>
      </c>
      <c r="Z332" s="341">
        <v>0</v>
      </c>
      <c r="AA332" s="341">
        <v>0</v>
      </c>
      <c r="AB332" s="341">
        <v>0</v>
      </c>
      <c r="AC332" s="341">
        <v>0</v>
      </c>
      <c r="AD332" s="341">
        <v>0</v>
      </c>
      <c r="AE332" s="341">
        <v>0</v>
      </c>
      <c r="AF332" s="341">
        <v>0</v>
      </c>
      <c r="AG332" s="341">
        <v>0</v>
      </c>
      <c r="AH332" s="341">
        <v>0</v>
      </c>
      <c r="AI332" s="341">
        <v>0</v>
      </c>
      <c r="AJ332" s="341">
        <v>0</v>
      </c>
      <c r="AK332" s="341">
        <v>0</v>
      </c>
      <c r="AL332" s="341">
        <v>0</v>
      </c>
      <c r="AM332" s="341">
        <v>0</v>
      </c>
      <c r="AN332" s="341">
        <v>0</v>
      </c>
      <c r="AO332" s="341">
        <v>0</v>
      </c>
      <c r="AP332" s="341">
        <v>0</v>
      </c>
      <c r="AQ332" s="341">
        <v>0</v>
      </c>
      <c r="AR332" s="341">
        <v>0</v>
      </c>
      <c r="AS332" s="341">
        <v>0</v>
      </c>
      <c r="AT332" s="341">
        <v>0</v>
      </c>
      <c r="AU332" s="341">
        <v>0</v>
      </c>
      <c r="AV332" s="341">
        <v>0</v>
      </c>
      <c r="AW332" s="341">
        <v>0</v>
      </c>
      <c r="AX332" s="341">
        <v>0</v>
      </c>
      <c r="AY332" s="341">
        <v>0</v>
      </c>
      <c r="AZ332" s="341">
        <v>0</v>
      </c>
      <c r="BA332" s="341">
        <v>0</v>
      </c>
      <c r="BB332" s="341">
        <v>0</v>
      </c>
      <c r="BC332" s="341">
        <v>0</v>
      </c>
      <c r="BD332" s="341">
        <v>0</v>
      </c>
      <c r="BE332" s="341">
        <v>0</v>
      </c>
      <c r="BF332" s="341">
        <v>0</v>
      </c>
      <c r="BG332" s="341">
        <v>0</v>
      </c>
      <c r="BH332" s="341">
        <v>0</v>
      </c>
      <c r="BI332" s="341">
        <v>0</v>
      </c>
      <c r="BJ332" s="341">
        <v>0</v>
      </c>
      <c r="BK332" s="341">
        <v>0</v>
      </c>
      <c r="BL332" s="341">
        <v>0</v>
      </c>
      <c r="BM332" s="341">
        <v>0</v>
      </c>
      <c r="BN332" s="341">
        <v>0</v>
      </c>
      <c r="BO332" s="341">
        <v>0</v>
      </c>
      <c r="BP332" s="341">
        <v>0</v>
      </c>
      <c r="BQ332" s="341">
        <v>0</v>
      </c>
      <c r="BR332" s="341">
        <v>0</v>
      </c>
      <c r="BS332" s="341">
        <v>0</v>
      </c>
      <c r="BT332" s="341">
        <v>0</v>
      </c>
      <c r="BU332" s="341">
        <v>0</v>
      </c>
      <c r="BV332" s="341">
        <v>0</v>
      </c>
      <c r="BW332" s="341">
        <v>0</v>
      </c>
      <c r="BX332" s="341">
        <v>-47332.633856486311</v>
      </c>
      <c r="BY332" s="341">
        <v>0</v>
      </c>
      <c r="BZ332" s="341">
        <v>0</v>
      </c>
      <c r="CA332" s="341">
        <v>0</v>
      </c>
      <c r="CB332" s="341">
        <v>-926503.93282134284</v>
      </c>
      <c r="CC332" s="341">
        <v>0</v>
      </c>
      <c r="CD332" s="341">
        <v>0</v>
      </c>
      <c r="CE332" s="341">
        <v>0</v>
      </c>
      <c r="CF332" s="341">
        <v>0</v>
      </c>
      <c r="CG332" s="341">
        <v>0</v>
      </c>
      <c r="CH332" s="341">
        <v>0</v>
      </c>
      <c r="CI332" s="341">
        <v>0</v>
      </c>
      <c r="CJ332" s="341">
        <v>0</v>
      </c>
      <c r="CK332" s="341">
        <v>0</v>
      </c>
      <c r="CL332" s="341">
        <v>0</v>
      </c>
      <c r="CM332" s="341">
        <v>0</v>
      </c>
      <c r="CN332" s="341">
        <v>0</v>
      </c>
      <c r="CO332" s="341">
        <v>0</v>
      </c>
      <c r="CP332" s="341">
        <v>0</v>
      </c>
      <c r="CQ332" s="341">
        <v>0</v>
      </c>
      <c r="CR332" s="341">
        <v>0</v>
      </c>
      <c r="CS332" s="341">
        <v>0</v>
      </c>
      <c r="CT332" s="341">
        <v>0</v>
      </c>
      <c r="CU332" s="341">
        <v>0</v>
      </c>
      <c r="CV332" s="341">
        <v>0</v>
      </c>
      <c r="CW332" s="341">
        <v>0</v>
      </c>
      <c r="CX332" s="341"/>
      <c r="CY332" s="341"/>
    </row>
    <row r="333" spans="1:104" x14ac:dyDescent="0.2">
      <c r="A333" s="338"/>
      <c r="B333" s="98" t="s">
        <v>229</v>
      </c>
      <c r="D333" s="341">
        <v>0</v>
      </c>
      <c r="E333" s="341">
        <v>0</v>
      </c>
      <c r="F333" s="341">
        <v>0</v>
      </c>
      <c r="G333" s="341">
        <v>0</v>
      </c>
      <c r="H333" s="341">
        <v>0</v>
      </c>
      <c r="I333" s="341">
        <v>0</v>
      </c>
      <c r="J333" s="341">
        <v>0</v>
      </c>
      <c r="K333" s="341">
        <v>0</v>
      </c>
      <c r="L333" s="341">
        <v>0</v>
      </c>
      <c r="M333" s="341">
        <v>0</v>
      </c>
      <c r="N333" s="341">
        <v>0</v>
      </c>
      <c r="O333" s="341">
        <v>0</v>
      </c>
      <c r="P333" s="341">
        <v>0</v>
      </c>
      <c r="Q333" s="341">
        <v>0</v>
      </c>
      <c r="R333" s="341">
        <v>0</v>
      </c>
      <c r="S333" s="341">
        <v>0</v>
      </c>
      <c r="T333" s="341">
        <v>0</v>
      </c>
      <c r="U333" s="341">
        <v>0</v>
      </c>
      <c r="V333" s="341">
        <v>0</v>
      </c>
      <c r="W333" s="341">
        <v>0</v>
      </c>
      <c r="X333" s="341">
        <v>0</v>
      </c>
      <c r="Y333" s="341">
        <v>0</v>
      </c>
      <c r="Z333" s="341">
        <v>0</v>
      </c>
      <c r="AA333" s="341">
        <v>0</v>
      </c>
      <c r="AB333" s="341">
        <v>0</v>
      </c>
      <c r="AC333" s="341">
        <v>0</v>
      </c>
      <c r="AD333" s="341">
        <v>0</v>
      </c>
      <c r="AE333" s="341">
        <v>0</v>
      </c>
      <c r="AF333" s="341">
        <v>0</v>
      </c>
      <c r="AG333" s="341">
        <v>0</v>
      </c>
      <c r="AH333" s="341">
        <v>0</v>
      </c>
      <c r="AI333" s="341">
        <v>0</v>
      </c>
      <c r="AJ333" s="341">
        <v>0</v>
      </c>
      <c r="AK333" s="341">
        <v>0</v>
      </c>
      <c r="AL333" s="341">
        <v>0</v>
      </c>
      <c r="AM333" s="341">
        <v>0</v>
      </c>
      <c r="AN333" s="341">
        <v>0</v>
      </c>
      <c r="AO333" s="341">
        <v>0</v>
      </c>
      <c r="AP333" s="341">
        <v>0</v>
      </c>
      <c r="AQ333" s="341">
        <v>0</v>
      </c>
      <c r="AR333" s="341">
        <v>0</v>
      </c>
      <c r="AS333" s="341">
        <v>0</v>
      </c>
      <c r="AT333" s="341">
        <v>0</v>
      </c>
      <c r="AU333" s="341">
        <v>0</v>
      </c>
      <c r="AV333" s="341">
        <v>0</v>
      </c>
      <c r="AW333" s="341">
        <v>0</v>
      </c>
      <c r="AX333" s="341">
        <v>0</v>
      </c>
      <c r="AY333" s="341">
        <v>0</v>
      </c>
      <c r="AZ333" s="341">
        <v>0</v>
      </c>
      <c r="BA333" s="341">
        <v>0</v>
      </c>
      <c r="BB333" s="341">
        <v>0</v>
      </c>
      <c r="BC333" s="341">
        <v>0</v>
      </c>
      <c r="BD333" s="341">
        <v>0</v>
      </c>
      <c r="BE333" s="341">
        <v>0</v>
      </c>
      <c r="BF333" s="341">
        <v>0</v>
      </c>
      <c r="BG333" s="341">
        <v>0</v>
      </c>
      <c r="BH333" s="341">
        <v>0</v>
      </c>
      <c r="BI333" s="341">
        <v>0</v>
      </c>
      <c r="BJ333" s="341">
        <v>0</v>
      </c>
      <c r="BK333" s="341">
        <v>0</v>
      </c>
      <c r="BL333" s="341">
        <v>0</v>
      </c>
      <c r="BM333" s="341">
        <v>0</v>
      </c>
      <c r="BN333" s="341">
        <v>0</v>
      </c>
      <c r="BO333" s="341">
        <v>0</v>
      </c>
      <c r="BP333" s="341">
        <v>-6462.97</v>
      </c>
      <c r="BQ333" s="341">
        <v>-8225.5300000000007</v>
      </c>
      <c r="BR333" s="341">
        <v>-10523.49</v>
      </c>
      <c r="BS333" s="341">
        <v>-9160.09</v>
      </c>
      <c r="BT333" s="341">
        <v>-8985.99</v>
      </c>
      <c r="BU333" s="341">
        <v>-8913.51</v>
      </c>
      <c r="BV333" s="341">
        <v>-7972.59</v>
      </c>
      <c r="BW333" s="341">
        <v>-9319.6200000000008</v>
      </c>
      <c r="BX333" s="341">
        <v>-2453.2699133192623</v>
      </c>
      <c r="BY333" s="341">
        <v>-3093.4556106288114</v>
      </c>
      <c r="BZ333" s="341">
        <v>-2919.5269136619158</v>
      </c>
      <c r="CA333" s="341">
        <v>-8531.270998216818</v>
      </c>
      <c r="CB333" s="341">
        <v>-24964.057497831473</v>
      </c>
      <c r="CC333" s="341">
        <v>-29389.472283124735</v>
      </c>
      <c r="CD333" s="341">
        <v>-33006.708081586716</v>
      </c>
      <c r="CE333" s="341">
        <v>-26438.030306272532</v>
      </c>
      <c r="CF333" s="341">
        <v>-39535.953150869718</v>
      </c>
      <c r="CG333" s="341">
        <v>-27127.007368827271</v>
      </c>
      <c r="CH333" s="341">
        <v>-19609.843814132219</v>
      </c>
      <c r="CI333" s="341">
        <v>-45027.292383384818</v>
      </c>
      <c r="CJ333" s="92">
        <f>-'FPC Sch 40'!C46</f>
        <v>-29682.47</v>
      </c>
      <c r="CK333" s="92">
        <f>-'FPC Sch 40'!D46</f>
        <v>-25338.1</v>
      </c>
      <c r="CL333" s="92">
        <f>-'FPC Sch 40'!E46</f>
        <v>-30035.25</v>
      </c>
      <c r="CM333" s="92">
        <f>-'FPC Sch 40'!F46</f>
        <v>-23698.23</v>
      </c>
      <c r="CN333" s="92">
        <f>-'FPC Sch 40'!G46</f>
        <v>-6633.47</v>
      </c>
      <c r="CO333" s="92">
        <f>-'FPC Sch 40'!H46</f>
        <v>658.05</v>
      </c>
      <c r="CP333" s="92">
        <f>-'FPC Sch 40'!I46</f>
        <v>1353.01</v>
      </c>
      <c r="CQ333" s="92">
        <f>-'FPC Sch 40'!J46</f>
        <v>1164.1300000000001</v>
      </c>
      <c r="CR333" s="92">
        <f>-'FPC Sch 40'!K46</f>
        <v>1134.5</v>
      </c>
      <c r="CS333" s="92">
        <f>-('FPC Sch 40'!L46+'FPC Sch 40'!M46)</f>
        <v>263.33</v>
      </c>
      <c r="CT333" s="92">
        <f>-'FPC Sch 40'!N46</f>
        <v>0</v>
      </c>
      <c r="CU333" s="92">
        <f>-('FPC Sch 40'!P46+'FPC Sch 40'!O46)</f>
        <v>0</v>
      </c>
      <c r="CV333" s="92">
        <f>-'FPC Sch 40'!Q46</f>
        <v>0</v>
      </c>
      <c r="CW333" s="92">
        <f>-'FPC Sch 40'!R46</f>
        <v>0</v>
      </c>
      <c r="CX333" s="92">
        <v>0</v>
      </c>
      <c r="CY333" s="92">
        <v>0</v>
      </c>
    </row>
    <row r="334" spans="1:104" x14ac:dyDescent="0.2">
      <c r="A334" s="338"/>
      <c r="B334" s="338" t="s">
        <v>230</v>
      </c>
      <c r="D334" s="93">
        <f t="shared" ref="D334:AI334" si="366">SUM(D329:D333)</f>
        <v>0</v>
      </c>
      <c r="E334" s="93">
        <f t="shared" si="366"/>
        <v>0</v>
      </c>
      <c r="F334" s="93">
        <f t="shared" si="366"/>
        <v>0</v>
      </c>
      <c r="G334" s="93">
        <f t="shared" si="366"/>
        <v>0</v>
      </c>
      <c r="H334" s="93">
        <f t="shared" si="366"/>
        <v>0</v>
      </c>
      <c r="I334" s="93">
        <f t="shared" si="366"/>
        <v>0</v>
      </c>
      <c r="J334" s="93">
        <f t="shared" si="366"/>
        <v>0</v>
      </c>
      <c r="K334" s="93">
        <f t="shared" si="366"/>
        <v>0</v>
      </c>
      <c r="L334" s="93">
        <f t="shared" si="366"/>
        <v>0</v>
      </c>
      <c r="M334" s="93">
        <f t="shared" si="366"/>
        <v>0</v>
      </c>
      <c r="N334" s="93">
        <f t="shared" si="366"/>
        <v>0</v>
      </c>
      <c r="O334" s="93">
        <f t="shared" si="366"/>
        <v>0</v>
      </c>
      <c r="P334" s="93">
        <f t="shared" si="366"/>
        <v>0</v>
      </c>
      <c r="Q334" s="93">
        <f t="shared" si="366"/>
        <v>0</v>
      </c>
      <c r="R334" s="93">
        <f t="shared" si="366"/>
        <v>0</v>
      </c>
      <c r="S334" s="93">
        <f t="shared" si="366"/>
        <v>0</v>
      </c>
      <c r="T334" s="93">
        <f t="shared" si="366"/>
        <v>0</v>
      </c>
      <c r="U334" s="93">
        <f t="shared" si="366"/>
        <v>0</v>
      </c>
      <c r="V334" s="93">
        <f t="shared" si="366"/>
        <v>0</v>
      </c>
      <c r="W334" s="93">
        <f t="shared" si="366"/>
        <v>0</v>
      </c>
      <c r="X334" s="93">
        <f t="shared" si="366"/>
        <v>0</v>
      </c>
      <c r="Y334" s="93">
        <f t="shared" si="366"/>
        <v>0</v>
      </c>
      <c r="Z334" s="93">
        <f t="shared" si="366"/>
        <v>0</v>
      </c>
      <c r="AA334" s="93">
        <f t="shared" si="366"/>
        <v>0</v>
      </c>
      <c r="AB334" s="93">
        <f t="shared" si="366"/>
        <v>0</v>
      </c>
      <c r="AC334" s="93">
        <f t="shared" si="366"/>
        <v>0</v>
      </c>
      <c r="AD334" s="93">
        <f t="shared" si="366"/>
        <v>0</v>
      </c>
      <c r="AE334" s="93">
        <f t="shared" si="366"/>
        <v>0</v>
      </c>
      <c r="AF334" s="93">
        <f t="shared" si="366"/>
        <v>0</v>
      </c>
      <c r="AG334" s="93">
        <f t="shared" si="366"/>
        <v>0</v>
      </c>
      <c r="AH334" s="93">
        <f t="shared" si="366"/>
        <v>0</v>
      </c>
      <c r="AI334" s="93">
        <f t="shared" si="366"/>
        <v>0</v>
      </c>
      <c r="AJ334" s="93">
        <f t="shared" ref="AJ334:BO334" si="367">SUM(AJ329:AJ333)</f>
        <v>0</v>
      </c>
      <c r="AK334" s="93">
        <f t="shared" si="367"/>
        <v>0</v>
      </c>
      <c r="AL334" s="93">
        <f t="shared" si="367"/>
        <v>0</v>
      </c>
      <c r="AM334" s="93">
        <f t="shared" si="367"/>
        <v>0</v>
      </c>
      <c r="AN334" s="93">
        <f t="shared" si="367"/>
        <v>0</v>
      </c>
      <c r="AO334" s="93">
        <f t="shared" si="367"/>
        <v>0</v>
      </c>
      <c r="AP334" s="93">
        <f t="shared" si="367"/>
        <v>0</v>
      </c>
      <c r="AQ334" s="93">
        <f t="shared" si="367"/>
        <v>0</v>
      </c>
      <c r="AR334" s="93">
        <f t="shared" si="367"/>
        <v>0</v>
      </c>
      <c r="AS334" s="93">
        <f t="shared" si="367"/>
        <v>0</v>
      </c>
      <c r="AT334" s="93">
        <f t="shared" si="367"/>
        <v>0</v>
      </c>
      <c r="AU334" s="93">
        <f t="shared" si="367"/>
        <v>0</v>
      </c>
      <c r="AV334" s="93">
        <f t="shared" si="367"/>
        <v>0</v>
      </c>
      <c r="AW334" s="93">
        <f t="shared" si="367"/>
        <v>0</v>
      </c>
      <c r="AX334" s="93">
        <f t="shared" si="367"/>
        <v>0</v>
      </c>
      <c r="AY334" s="93">
        <f t="shared" si="367"/>
        <v>0</v>
      </c>
      <c r="AZ334" s="93">
        <f t="shared" si="367"/>
        <v>0</v>
      </c>
      <c r="BA334" s="93">
        <f t="shared" si="367"/>
        <v>0</v>
      </c>
      <c r="BB334" s="93">
        <f t="shared" si="367"/>
        <v>0</v>
      </c>
      <c r="BC334" s="93">
        <f t="shared" si="367"/>
        <v>0</v>
      </c>
      <c r="BD334" s="93">
        <f t="shared" si="367"/>
        <v>0</v>
      </c>
      <c r="BE334" s="93">
        <f t="shared" si="367"/>
        <v>0</v>
      </c>
      <c r="BF334" s="93">
        <f t="shared" si="367"/>
        <v>0</v>
      </c>
      <c r="BG334" s="93">
        <f t="shared" si="367"/>
        <v>0</v>
      </c>
      <c r="BH334" s="93">
        <f t="shared" si="367"/>
        <v>0</v>
      </c>
      <c r="BI334" s="93">
        <f t="shared" si="367"/>
        <v>0</v>
      </c>
      <c r="BJ334" s="93">
        <f t="shared" si="367"/>
        <v>0</v>
      </c>
      <c r="BK334" s="93">
        <f t="shared" si="367"/>
        <v>0</v>
      </c>
      <c r="BL334" s="93">
        <f t="shared" si="367"/>
        <v>0</v>
      </c>
      <c r="BM334" s="93">
        <f t="shared" si="367"/>
        <v>0</v>
      </c>
      <c r="BN334" s="93">
        <f t="shared" si="367"/>
        <v>0</v>
      </c>
      <c r="BO334" s="93">
        <f t="shared" si="367"/>
        <v>0</v>
      </c>
      <c r="BP334" s="93">
        <f t="shared" ref="BP334:CU334" si="368">SUM(BP329:BP333)</f>
        <v>130096.76317974</v>
      </c>
      <c r="BQ334" s="93">
        <f t="shared" si="368"/>
        <v>-8225.5300000000007</v>
      </c>
      <c r="BR334" s="93">
        <f t="shared" si="368"/>
        <v>-10523.49</v>
      </c>
      <c r="BS334" s="93">
        <f t="shared" si="368"/>
        <v>-9160.09</v>
      </c>
      <c r="BT334" s="93">
        <f t="shared" si="368"/>
        <v>-8985.99</v>
      </c>
      <c r="BU334" s="93">
        <f t="shared" si="368"/>
        <v>-8913.51</v>
      </c>
      <c r="BV334" s="93">
        <f t="shared" si="368"/>
        <v>-7972.59</v>
      </c>
      <c r="BW334" s="93">
        <f t="shared" si="368"/>
        <v>-9319.6200000000008</v>
      </c>
      <c r="BX334" s="93">
        <f t="shared" si="368"/>
        <v>-49785.903769805576</v>
      </c>
      <c r="BY334" s="93">
        <f t="shared" si="368"/>
        <v>-3093.4556106288114</v>
      </c>
      <c r="BZ334" s="93">
        <f t="shared" si="368"/>
        <v>-2919.5269136619158</v>
      </c>
      <c r="CA334" s="93">
        <f t="shared" si="368"/>
        <v>-8531.270998216818</v>
      </c>
      <c r="CB334" s="93">
        <f t="shared" si="368"/>
        <v>359931.77305144531</v>
      </c>
      <c r="CC334" s="93">
        <f t="shared" si="368"/>
        <v>-29389.472283124735</v>
      </c>
      <c r="CD334" s="93">
        <f t="shared" si="368"/>
        <v>-33006.708081586716</v>
      </c>
      <c r="CE334" s="93">
        <f t="shared" si="368"/>
        <v>-26438.030306272532</v>
      </c>
      <c r="CF334" s="93">
        <f t="shared" si="368"/>
        <v>-39535.953150869718</v>
      </c>
      <c r="CG334" s="93">
        <f t="shared" si="368"/>
        <v>-27127.007368827271</v>
      </c>
      <c r="CH334" s="93">
        <f t="shared" si="368"/>
        <v>-19609.843814132219</v>
      </c>
      <c r="CI334" s="93">
        <f t="shared" si="368"/>
        <v>-45027.292383384818</v>
      </c>
      <c r="CJ334" s="93">
        <f t="shared" si="368"/>
        <v>-29682.47</v>
      </c>
      <c r="CK334" s="93">
        <f t="shared" si="368"/>
        <v>-25338.1</v>
      </c>
      <c r="CL334" s="93">
        <f t="shared" si="368"/>
        <v>-30035.25</v>
      </c>
      <c r="CM334" s="93">
        <f t="shared" si="368"/>
        <v>-23698.23</v>
      </c>
      <c r="CN334" s="93">
        <f t="shared" si="368"/>
        <v>-50823.341085916305</v>
      </c>
      <c r="CO334" s="93">
        <f t="shared" si="368"/>
        <v>658.05</v>
      </c>
      <c r="CP334" s="93">
        <f t="shared" si="368"/>
        <v>1353.01</v>
      </c>
      <c r="CQ334" s="93">
        <f t="shared" si="368"/>
        <v>1164.1300000000001</v>
      </c>
      <c r="CR334" s="93">
        <f t="shared" si="368"/>
        <v>1134.5</v>
      </c>
      <c r="CS334" s="93">
        <f t="shared" si="368"/>
        <v>14202.279535242162</v>
      </c>
      <c r="CT334" s="93">
        <f t="shared" si="368"/>
        <v>0</v>
      </c>
      <c r="CU334" s="93">
        <f t="shared" si="368"/>
        <v>0</v>
      </c>
      <c r="CV334" s="93">
        <f t="shared" ref="CV334:CY334" si="369">SUM(CV329:CV333)</f>
        <v>0</v>
      </c>
      <c r="CW334" s="93">
        <f t="shared" si="369"/>
        <v>0</v>
      </c>
      <c r="CX334" s="93">
        <f t="shared" si="369"/>
        <v>0</v>
      </c>
      <c r="CY334" s="93">
        <f t="shared" si="369"/>
        <v>0</v>
      </c>
    </row>
    <row r="335" spans="1:104" x14ac:dyDescent="0.2">
      <c r="A335" s="338"/>
      <c r="B335" s="338" t="s">
        <v>231</v>
      </c>
      <c r="D335" s="339">
        <f t="shared" ref="D335:AI335" si="370">D328+D334</f>
        <v>0</v>
      </c>
      <c r="E335" s="339">
        <f t="shared" si="370"/>
        <v>0</v>
      </c>
      <c r="F335" s="339">
        <f t="shared" si="370"/>
        <v>0</v>
      </c>
      <c r="G335" s="339">
        <f t="shared" si="370"/>
        <v>0</v>
      </c>
      <c r="H335" s="339">
        <f t="shared" si="370"/>
        <v>0</v>
      </c>
      <c r="I335" s="339">
        <f t="shared" si="370"/>
        <v>0</v>
      </c>
      <c r="J335" s="339">
        <f t="shared" si="370"/>
        <v>0</v>
      </c>
      <c r="K335" s="339">
        <f t="shared" si="370"/>
        <v>0</v>
      </c>
      <c r="L335" s="339">
        <f t="shared" si="370"/>
        <v>0</v>
      </c>
      <c r="M335" s="339">
        <f t="shared" si="370"/>
        <v>0</v>
      </c>
      <c r="N335" s="339">
        <f t="shared" si="370"/>
        <v>0</v>
      </c>
      <c r="O335" s="339">
        <f t="shared" si="370"/>
        <v>0</v>
      </c>
      <c r="P335" s="339">
        <f t="shared" si="370"/>
        <v>0</v>
      </c>
      <c r="Q335" s="339">
        <f t="shared" si="370"/>
        <v>0</v>
      </c>
      <c r="R335" s="339">
        <f t="shared" si="370"/>
        <v>0</v>
      </c>
      <c r="S335" s="339">
        <f t="shared" si="370"/>
        <v>0</v>
      </c>
      <c r="T335" s="339">
        <f t="shared" si="370"/>
        <v>0</v>
      </c>
      <c r="U335" s="339">
        <f t="shared" si="370"/>
        <v>0</v>
      </c>
      <c r="V335" s="339">
        <f t="shared" si="370"/>
        <v>0</v>
      </c>
      <c r="W335" s="339">
        <f t="shared" si="370"/>
        <v>0</v>
      </c>
      <c r="X335" s="339">
        <f t="shared" si="370"/>
        <v>0</v>
      </c>
      <c r="Y335" s="339">
        <f t="shared" si="370"/>
        <v>0</v>
      </c>
      <c r="Z335" s="339">
        <f t="shared" si="370"/>
        <v>0</v>
      </c>
      <c r="AA335" s="339">
        <f t="shared" si="370"/>
        <v>0</v>
      </c>
      <c r="AB335" s="339">
        <f t="shared" si="370"/>
        <v>0</v>
      </c>
      <c r="AC335" s="339">
        <f t="shared" si="370"/>
        <v>0</v>
      </c>
      <c r="AD335" s="339">
        <f t="shared" si="370"/>
        <v>0</v>
      </c>
      <c r="AE335" s="339">
        <f t="shared" si="370"/>
        <v>0</v>
      </c>
      <c r="AF335" s="339">
        <f t="shared" si="370"/>
        <v>0</v>
      </c>
      <c r="AG335" s="339">
        <f t="shared" si="370"/>
        <v>0</v>
      </c>
      <c r="AH335" s="339">
        <f t="shared" si="370"/>
        <v>0</v>
      </c>
      <c r="AI335" s="339">
        <f t="shared" si="370"/>
        <v>0</v>
      </c>
      <c r="AJ335" s="339">
        <f t="shared" ref="AJ335:BO335" si="371">AJ328+AJ334</f>
        <v>0</v>
      </c>
      <c r="AK335" s="339">
        <f t="shared" si="371"/>
        <v>0</v>
      </c>
      <c r="AL335" s="339">
        <f t="shared" si="371"/>
        <v>0</v>
      </c>
      <c r="AM335" s="339">
        <f t="shared" si="371"/>
        <v>0</v>
      </c>
      <c r="AN335" s="339">
        <f t="shared" si="371"/>
        <v>0</v>
      </c>
      <c r="AO335" s="339">
        <f t="shared" si="371"/>
        <v>0</v>
      </c>
      <c r="AP335" s="339">
        <f t="shared" si="371"/>
        <v>0</v>
      </c>
      <c r="AQ335" s="339">
        <f t="shared" si="371"/>
        <v>0</v>
      </c>
      <c r="AR335" s="339">
        <f t="shared" si="371"/>
        <v>0</v>
      </c>
      <c r="AS335" s="339">
        <f t="shared" si="371"/>
        <v>0</v>
      </c>
      <c r="AT335" s="339">
        <f t="shared" si="371"/>
        <v>0</v>
      </c>
      <c r="AU335" s="339">
        <f t="shared" si="371"/>
        <v>0</v>
      </c>
      <c r="AV335" s="339">
        <f t="shared" si="371"/>
        <v>0</v>
      </c>
      <c r="AW335" s="339">
        <f t="shared" si="371"/>
        <v>0</v>
      </c>
      <c r="AX335" s="339">
        <f t="shared" si="371"/>
        <v>0</v>
      </c>
      <c r="AY335" s="339">
        <f t="shared" si="371"/>
        <v>0</v>
      </c>
      <c r="AZ335" s="339">
        <f t="shared" si="371"/>
        <v>0</v>
      </c>
      <c r="BA335" s="339">
        <f t="shared" si="371"/>
        <v>0</v>
      </c>
      <c r="BB335" s="339">
        <f t="shared" si="371"/>
        <v>0</v>
      </c>
      <c r="BC335" s="339">
        <f t="shared" si="371"/>
        <v>0</v>
      </c>
      <c r="BD335" s="339">
        <f t="shared" si="371"/>
        <v>0</v>
      </c>
      <c r="BE335" s="339">
        <f t="shared" si="371"/>
        <v>0</v>
      </c>
      <c r="BF335" s="339">
        <f t="shared" si="371"/>
        <v>0</v>
      </c>
      <c r="BG335" s="339">
        <f t="shared" si="371"/>
        <v>0</v>
      </c>
      <c r="BH335" s="339">
        <f t="shared" si="371"/>
        <v>0</v>
      </c>
      <c r="BI335" s="339">
        <f t="shared" si="371"/>
        <v>0</v>
      </c>
      <c r="BJ335" s="339">
        <f t="shared" si="371"/>
        <v>0</v>
      </c>
      <c r="BK335" s="339">
        <f t="shared" si="371"/>
        <v>0</v>
      </c>
      <c r="BL335" s="339">
        <f t="shared" si="371"/>
        <v>0</v>
      </c>
      <c r="BM335" s="339">
        <f t="shared" si="371"/>
        <v>0</v>
      </c>
      <c r="BN335" s="339">
        <f t="shared" si="371"/>
        <v>0</v>
      </c>
      <c r="BO335" s="339">
        <f t="shared" si="371"/>
        <v>0</v>
      </c>
      <c r="BP335" s="339">
        <f t="shared" ref="BP335:CU335" si="372">BP328+BP334</f>
        <v>130096.76317974</v>
      </c>
      <c r="BQ335" s="339">
        <f t="shared" si="372"/>
        <v>121871.23317974</v>
      </c>
      <c r="BR335" s="339">
        <f t="shared" si="372"/>
        <v>111347.74317973999</v>
      </c>
      <c r="BS335" s="339">
        <f t="shared" si="372"/>
        <v>102187.65317973999</v>
      </c>
      <c r="BT335" s="339">
        <f t="shared" si="372"/>
        <v>93201.66317973999</v>
      </c>
      <c r="BU335" s="339">
        <f t="shared" si="372"/>
        <v>84288.153179739995</v>
      </c>
      <c r="BV335" s="339">
        <f t="shared" si="372"/>
        <v>76315.563179739998</v>
      </c>
      <c r="BW335" s="339">
        <f t="shared" si="372"/>
        <v>66995.943179740003</v>
      </c>
      <c r="BX335" s="339">
        <f t="shared" si="372"/>
        <v>17210.039409934427</v>
      </c>
      <c r="BY335" s="339">
        <f t="shared" si="372"/>
        <v>14116.583799305616</v>
      </c>
      <c r="BZ335" s="339">
        <f t="shared" si="372"/>
        <v>11197.0568856437</v>
      </c>
      <c r="CA335" s="339">
        <f t="shared" si="372"/>
        <v>2665.7858874268823</v>
      </c>
      <c r="CB335" s="339">
        <f t="shared" si="372"/>
        <v>362597.55893887219</v>
      </c>
      <c r="CC335" s="339">
        <f t="shared" si="372"/>
        <v>333208.08665574744</v>
      </c>
      <c r="CD335" s="339">
        <f t="shared" si="372"/>
        <v>300201.37857416074</v>
      </c>
      <c r="CE335" s="339">
        <f t="shared" si="372"/>
        <v>273763.34826788818</v>
      </c>
      <c r="CF335" s="339">
        <f t="shared" si="372"/>
        <v>234227.39511701846</v>
      </c>
      <c r="CG335" s="339">
        <f t="shared" si="372"/>
        <v>207100.38774819119</v>
      </c>
      <c r="CH335" s="339">
        <f t="shared" si="372"/>
        <v>187490.54393405898</v>
      </c>
      <c r="CI335" s="339">
        <f t="shared" si="372"/>
        <v>142463.25155067415</v>
      </c>
      <c r="CJ335" s="339">
        <f t="shared" si="372"/>
        <v>112780.78155067415</v>
      </c>
      <c r="CK335" s="339">
        <f t="shared" si="372"/>
        <v>87442.68155067414</v>
      </c>
      <c r="CL335" s="339">
        <f t="shared" si="372"/>
        <v>57407.43155067414</v>
      </c>
      <c r="CM335" s="339">
        <f t="shared" si="372"/>
        <v>33709.201550674145</v>
      </c>
      <c r="CN335" s="339">
        <f t="shared" si="372"/>
        <v>-17114.13953524216</v>
      </c>
      <c r="CO335" s="339">
        <f t="shared" si="372"/>
        <v>-16456.089535242161</v>
      </c>
      <c r="CP335" s="339">
        <f t="shared" si="372"/>
        <v>-15103.079535242161</v>
      </c>
      <c r="CQ335" s="339">
        <f t="shared" si="372"/>
        <v>-13938.949535242162</v>
      </c>
      <c r="CR335" s="339">
        <f t="shared" si="372"/>
        <v>-12804.449535242162</v>
      </c>
      <c r="CS335" s="339">
        <f t="shared" si="372"/>
        <v>1397.83</v>
      </c>
      <c r="CT335" s="339">
        <f t="shared" si="372"/>
        <v>1397.83</v>
      </c>
      <c r="CU335" s="339">
        <f t="shared" si="372"/>
        <v>1397.83</v>
      </c>
      <c r="CV335" s="339">
        <f t="shared" ref="CV335:CY335" si="373">CV328+CV334</f>
        <v>1397.83</v>
      </c>
      <c r="CW335" s="339">
        <f t="shared" si="373"/>
        <v>1397.83</v>
      </c>
      <c r="CX335" s="339">
        <f t="shared" si="373"/>
        <v>1397.83</v>
      </c>
      <c r="CY335" s="339">
        <f t="shared" si="373"/>
        <v>1397.83</v>
      </c>
    </row>
    <row r="336" spans="1:104" x14ac:dyDescent="0.2">
      <c r="A336" s="338"/>
      <c r="B336" s="338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  <c r="AO336" s="90"/>
      <c r="AP336" s="90"/>
      <c r="AQ336" s="90"/>
      <c r="AR336" s="90"/>
      <c r="AS336" s="90"/>
      <c r="AT336" s="90"/>
      <c r="AU336" s="90"/>
      <c r="AV336" s="90"/>
      <c r="AW336" s="90"/>
      <c r="AX336" s="90"/>
      <c r="AY336" s="90"/>
      <c r="AZ336" s="90"/>
      <c r="BA336" s="90"/>
      <c r="BB336" s="90"/>
      <c r="BC336" s="90"/>
      <c r="BD336" s="90"/>
      <c r="BE336" s="90"/>
      <c r="BF336" s="90"/>
      <c r="BG336" s="90"/>
      <c r="BH336" s="90"/>
      <c r="BI336" s="90"/>
      <c r="BJ336" s="90"/>
      <c r="BK336" s="90"/>
      <c r="BL336" s="90"/>
      <c r="BM336" s="90"/>
      <c r="BN336" s="90"/>
      <c r="BO336" s="90"/>
      <c r="BP336" s="90"/>
      <c r="BQ336" s="90"/>
      <c r="BR336" s="90"/>
      <c r="BS336" s="90"/>
      <c r="BT336" s="90"/>
      <c r="BU336" s="90"/>
      <c r="BV336" s="90"/>
      <c r="BW336" s="90"/>
      <c r="BX336" s="90"/>
      <c r="BY336" s="90"/>
      <c r="BZ336" s="90"/>
      <c r="CA336" s="90"/>
      <c r="CB336" s="90"/>
      <c r="CC336" s="90"/>
      <c r="CD336" s="90"/>
      <c r="CE336" s="90"/>
      <c r="CF336" s="90"/>
      <c r="CG336" s="90"/>
      <c r="CH336" s="95"/>
      <c r="CI336" s="95"/>
      <c r="CJ336" s="95"/>
      <c r="CK336" s="95"/>
      <c r="CL336" s="95"/>
      <c r="CM336" s="95"/>
      <c r="CN336" s="95"/>
      <c r="CO336" s="95"/>
      <c r="CP336" s="95"/>
      <c r="CQ336" s="95"/>
      <c r="CR336" s="95"/>
      <c r="CS336" s="95"/>
      <c r="CT336" s="95"/>
      <c r="CU336" s="95"/>
      <c r="CV336" s="95"/>
      <c r="CW336" s="95"/>
      <c r="CX336" s="95"/>
      <c r="CY336" s="95"/>
      <c r="CZ336" s="95"/>
    </row>
    <row r="337" spans="1:104" x14ac:dyDescent="0.2">
      <c r="A337" s="25" t="s">
        <v>383</v>
      </c>
      <c r="B337" s="338"/>
      <c r="C337" s="580">
        <v>18239321</v>
      </c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  <c r="AB337" s="94"/>
      <c r="AC337" s="94"/>
      <c r="AD337" s="94"/>
      <c r="AE337" s="94"/>
      <c r="AF337" s="94"/>
      <c r="AG337" s="94"/>
      <c r="AH337" s="94"/>
      <c r="AI337" s="94"/>
      <c r="AJ337" s="94"/>
      <c r="AK337" s="94"/>
      <c r="AL337" s="94"/>
      <c r="AM337" s="94"/>
      <c r="AN337" s="94"/>
      <c r="AO337" s="94"/>
      <c r="AP337" s="94"/>
      <c r="AQ337" s="94"/>
      <c r="AR337" s="94"/>
      <c r="AS337" s="94"/>
      <c r="AT337" s="94"/>
      <c r="AU337" s="94"/>
      <c r="AV337" s="94"/>
      <c r="AW337" s="94"/>
      <c r="AX337" s="94"/>
      <c r="AY337" s="94"/>
      <c r="AZ337" s="94"/>
      <c r="BA337" s="94"/>
      <c r="BB337" s="94"/>
      <c r="BC337" s="94"/>
      <c r="BD337" s="94"/>
      <c r="BE337" s="94"/>
      <c r="BF337" s="94"/>
      <c r="BG337" s="94"/>
      <c r="BH337" s="94"/>
      <c r="BI337" s="94"/>
      <c r="BJ337" s="94"/>
      <c r="BK337" s="94"/>
      <c r="BL337" s="94"/>
      <c r="BM337" s="94"/>
      <c r="BN337" s="94"/>
      <c r="BO337" s="94"/>
      <c r="BP337" s="94"/>
      <c r="BQ337" s="94"/>
      <c r="BR337" s="94"/>
      <c r="BS337" s="94"/>
      <c r="BT337" s="94"/>
      <c r="BU337" s="94"/>
      <c r="BV337" s="94"/>
      <c r="BW337" s="94"/>
      <c r="BX337" s="94"/>
      <c r="BY337" s="94"/>
      <c r="BZ337" s="94"/>
      <c r="CA337" s="94"/>
      <c r="CB337" s="94"/>
      <c r="CC337" s="94"/>
      <c r="CD337" s="94"/>
      <c r="CE337" s="94"/>
      <c r="CF337" s="94"/>
      <c r="CG337" s="94"/>
      <c r="CX337" s="338"/>
      <c r="CY337" s="338"/>
      <c r="CZ337" s="338"/>
    </row>
    <row r="338" spans="1:104" ht="12.75" customHeight="1" x14ac:dyDescent="0.2">
      <c r="A338" s="338"/>
      <c r="B338" s="338" t="s">
        <v>227</v>
      </c>
      <c r="C338" s="580">
        <v>25400951</v>
      </c>
      <c r="D338" s="339">
        <f t="shared" ref="D338:AI338" si="374">C345</f>
        <v>0</v>
      </c>
      <c r="E338" s="339">
        <f t="shared" si="374"/>
        <v>0</v>
      </c>
      <c r="F338" s="339">
        <f t="shared" si="374"/>
        <v>0</v>
      </c>
      <c r="G338" s="339">
        <f t="shared" si="374"/>
        <v>0</v>
      </c>
      <c r="H338" s="339">
        <f t="shared" si="374"/>
        <v>0</v>
      </c>
      <c r="I338" s="339">
        <f t="shared" si="374"/>
        <v>0</v>
      </c>
      <c r="J338" s="339">
        <f t="shared" si="374"/>
        <v>0</v>
      </c>
      <c r="K338" s="339">
        <f t="shared" si="374"/>
        <v>0</v>
      </c>
      <c r="L338" s="339">
        <f t="shared" si="374"/>
        <v>0</v>
      </c>
      <c r="M338" s="339">
        <f t="shared" si="374"/>
        <v>0</v>
      </c>
      <c r="N338" s="339">
        <f t="shared" si="374"/>
        <v>0</v>
      </c>
      <c r="O338" s="339">
        <f t="shared" si="374"/>
        <v>0</v>
      </c>
      <c r="P338" s="339">
        <f t="shared" si="374"/>
        <v>0</v>
      </c>
      <c r="Q338" s="339">
        <f t="shared" si="374"/>
        <v>0</v>
      </c>
      <c r="R338" s="339">
        <f t="shared" si="374"/>
        <v>0</v>
      </c>
      <c r="S338" s="339">
        <f t="shared" si="374"/>
        <v>0</v>
      </c>
      <c r="T338" s="339">
        <f t="shared" si="374"/>
        <v>0</v>
      </c>
      <c r="U338" s="339">
        <f t="shared" si="374"/>
        <v>0</v>
      </c>
      <c r="V338" s="339">
        <f t="shared" si="374"/>
        <v>0</v>
      </c>
      <c r="W338" s="339">
        <f t="shared" si="374"/>
        <v>0</v>
      </c>
      <c r="X338" s="339">
        <f t="shared" si="374"/>
        <v>0</v>
      </c>
      <c r="Y338" s="339">
        <f t="shared" si="374"/>
        <v>0</v>
      </c>
      <c r="Z338" s="339">
        <f t="shared" si="374"/>
        <v>0</v>
      </c>
      <c r="AA338" s="339">
        <f t="shared" si="374"/>
        <v>0</v>
      </c>
      <c r="AB338" s="339">
        <f t="shared" si="374"/>
        <v>0</v>
      </c>
      <c r="AC338" s="339">
        <f t="shared" si="374"/>
        <v>0</v>
      </c>
      <c r="AD338" s="339">
        <f t="shared" si="374"/>
        <v>0</v>
      </c>
      <c r="AE338" s="339">
        <f t="shared" si="374"/>
        <v>0</v>
      </c>
      <c r="AF338" s="339">
        <f t="shared" si="374"/>
        <v>0</v>
      </c>
      <c r="AG338" s="339">
        <f t="shared" si="374"/>
        <v>0</v>
      </c>
      <c r="AH338" s="339">
        <f t="shared" si="374"/>
        <v>0</v>
      </c>
      <c r="AI338" s="339">
        <f t="shared" si="374"/>
        <v>0</v>
      </c>
      <c r="AJ338" s="339">
        <f t="shared" ref="AJ338:BO338" si="375">AI345</f>
        <v>0</v>
      </c>
      <c r="AK338" s="339">
        <f t="shared" si="375"/>
        <v>0</v>
      </c>
      <c r="AL338" s="339">
        <f t="shared" si="375"/>
        <v>0</v>
      </c>
      <c r="AM338" s="339">
        <f t="shared" si="375"/>
        <v>0</v>
      </c>
      <c r="AN338" s="339">
        <f t="shared" si="375"/>
        <v>0</v>
      </c>
      <c r="AO338" s="339">
        <f t="shared" si="375"/>
        <v>0</v>
      </c>
      <c r="AP338" s="339">
        <f t="shared" si="375"/>
        <v>0</v>
      </c>
      <c r="AQ338" s="339">
        <f t="shared" si="375"/>
        <v>0</v>
      </c>
      <c r="AR338" s="339">
        <f t="shared" si="375"/>
        <v>0</v>
      </c>
      <c r="AS338" s="339">
        <f t="shared" si="375"/>
        <v>0</v>
      </c>
      <c r="AT338" s="339">
        <f t="shared" si="375"/>
        <v>0</v>
      </c>
      <c r="AU338" s="339">
        <f t="shared" si="375"/>
        <v>0</v>
      </c>
      <c r="AV338" s="339">
        <f t="shared" si="375"/>
        <v>0</v>
      </c>
      <c r="AW338" s="339">
        <f t="shared" si="375"/>
        <v>0</v>
      </c>
      <c r="AX338" s="339">
        <f t="shared" si="375"/>
        <v>0</v>
      </c>
      <c r="AY338" s="339">
        <f t="shared" si="375"/>
        <v>0</v>
      </c>
      <c r="AZ338" s="339">
        <f t="shared" si="375"/>
        <v>0</v>
      </c>
      <c r="BA338" s="339">
        <f t="shared" si="375"/>
        <v>0</v>
      </c>
      <c r="BB338" s="339">
        <f t="shared" si="375"/>
        <v>0</v>
      </c>
      <c r="BC338" s="339">
        <f t="shared" si="375"/>
        <v>0</v>
      </c>
      <c r="BD338" s="339">
        <f t="shared" si="375"/>
        <v>0</v>
      </c>
      <c r="BE338" s="339">
        <f t="shared" si="375"/>
        <v>0</v>
      </c>
      <c r="BF338" s="339">
        <f t="shared" si="375"/>
        <v>0</v>
      </c>
      <c r="BG338" s="339">
        <f t="shared" si="375"/>
        <v>0</v>
      </c>
      <c r="BH338" s="339">
        <f t="shared" si="375"/>
        <v>0</v>
      </c>
      <c r="BI338" s="339">
        <f t="shared" si="375"/>
        <v>0</v>
      </c>
      <c r="BJ338" s="339">
        <f t="shared" si="375"/>
        <v>0</v>
      </c>
      <c r="BK338" s="339">
        <f t="shared" si="375"/>
        <v>0</v>
      </c>
      <c r="BL338" s="339">
        <f t="shared" si="375"/>
        <v>0</v>
      </c>
      <c r="BM338" s="339">
        <f t="shared" si="375"/>
        <v>0</v>
      </c>
      <c r="BN338" s="339">
        <f t="shared" si="375"/>
        <v>0</v>
      </c>
      <c r="BO338" s="339">
        <f t="shared" si="375"/>
        <v>0</v>
      </c>
      <c r="BP338" s="339">
        <f t="shared" ref="BP338:CY338" si="376">BO345</f>
        <v>0</v>
      </c>
      <c r="BQ338" s="339">
        <f t="shared" si="376"/>
        <v>0</v>
      </c>
      <c r="BR338" s="339">
        <f t="shared" si="376"/>
        <v>0</v>
      </c>
      <c r="BS338" s="339">
        <f t="shared" si="376"/>
        <v>0</v>
      </c>
      <c r="BT338" s="339">
        <f t="shared" si="376"/>
        <v>0</v>
      </c>
      <c r="BU338" s="339">
        <f t="shared" si="376"/>
        <v>0</v>
      </c>
      <c r="BV338" s="339">
        <f t="shared" si="376"/>
        <v>0</v>
      </c>
      <c r="BW338" s="339">
        <f t="shared" si="376"/>
        <v>0</v>
      </c>
      <c r="BX338" s="339">
        <f t="shared" si="376"/>
        <v>0</v>
      </c>
      <c r="BY338" s="339">
        <f t="shared" si="376"/>
        <v>41143.583769805577</v>
      </c>
      <c r="BZ338" s="339">
        <f t="shared" si="376"/>
        <v>34929.529380434389</v>
      </c>
      <c r="CA338" s="339">
        <f t="shared" si="376"/>
        <v>28882.026294096304</v>
      </c>
      <c r="CB338" s="339">
        <f t="shared" si="376"/>
        <v>24150.891835862287</v>
      </c>
      <c r="CC338" s="339">
        <f t="shared" si="376"/>
        <v>892185.82230845699</v>
      </c>
      <c r="CD338" s="339">
        <f t="shared" si="376"/>
        <v>835227.79509488796</v>
      </c>
      <c r="CE338" s="339">
        <f t="shared" si="376"/>
        <v>775565.04036277812</v>
      </c>
      <c r="CF338" s="339">
        <f t="shared" si="376"/>
        <v>710111.4316547534</v>
      </c>
      <c r="CG338" s="339">
        <f t="shared" si="376"/>
        <v>651178.32102195674</v>
      </c>
      <c r="CH338" s="339">
        <f t="shared" si="376"/>
        <v>591865.85571832536</v>
      </c>
      <c r="CI338" s="339">
        <f t="shared" si="376"/>
        <v>531686.31722631888</v>
      </c>
      <c r="CJ338" s="339">
        <f t="shared" si="376"/>
        <v>470473.06840963388</v>
      </c>
      <c r="CK338" s="339">
        <f t="shared" si="376"/>
        <v>405798.30840963387</v>
      </c>
      <c r="CL338" s="339">
        <f t="shared" si="376"/>
        <v>285419.58840963384</v>
      </c>
      <c r="CM338" s="339">
        <f t="shared" si="376"/>
        <v>287095.11840963387</v>
      </c>
      <c r="CN338" s="339">
        <f t="shared" si="376"/>
        <v>236528.57840963386</v>
      </c>
      <c r="CO338" s="339">
        <f t="shared" si="376"/>
        <v>1439573.6510376416</v>
      </c>
      <c r="CP338" s="339">
        <f t="shared" si="376"/>
        <v>1374159.8510376415</v>
      </c>
      <c r="CQ338" s="339">
        <f t="shared" si="376"/>
        <v>1302278.1610376416</v>
      </c>
      <c r="CR338" s="339">
        <f t="shared" si="376"/>
        <v>1239254.9510376416</v>
      </c>
      <c r="CS338" s="339">
        <f t="shared" si="376"/>
        <v>1172589.3310376415</v>
      </c>
      <c r="CT338" s="339">
        <f t="shared" si="376"/>
        <v>-132136.38000000012</v>
      </c>
      <c r="CU338" s="339">
        <f t="shared" si="376"/>
        <v>-197930.0500000001</v>
      </c>
      <c r="CV338" s="339">
        <f t="shared" si="376"/>
        <v>-267726.46000000008</v>
      </c>
      <c r="CW338" s="339">
        <f t="shared" si="376"/>
        <v>-197930.05000000008</v>
      </c>
      <c r="CX338" s="339">
        <f t="shared" si="376"/>
        <v>-197930.05000000008</v>
      </c>
      <c r="CY338" s="339">
        <f t="shared" si="376"/>
        <v>-197930.05000000008</v>
      </c>
    </row>
    <row r="339" spans="1:104" x14ac:dyDescent="0.2">
      <c r="A339" s="338"/>
      <c r="B339" s="98" t="s">
        <v>228</v>
      </c>
      <c r="C339" s="94"/>
      <c r="D339" s="341">
        <v>0</v>
      </c>
      <c r="E339" s="341">
        <v>0</v>
      </c>
      <c r="F339" s="341">
        <v>0</v>
      </c>
      <c r="G339" s="341">
        <v>0</v>
      </c>
      <c r="H339" s="341">
        <v>0</v>
      </c>
      <c r="I339" s="341">
        <v>0</v>
      </c>
      <c r="J339" s="341">
        <v>0</v>
      </c>
      <c r="K339" s="341">
        <v>0</v>
      </c>
      <c r="L339" s="341">
        <v>0</v>
      </c>
      <c r="M339" s="341">
        <v>0</v>
      </c>
      <c r="N339" s="341">
        <v>0</v>
      </c>
      <c r="O339" s="341">
        <v>0</v>
      </c>
      <c r="P339" s="341">
        <v>0</v>
      </c>
      <c r="Q339" s="341">
        <v>0</v>
      </c>
      <c r="R339" s="341">
        <v>0</v>
      </c>
      <c r="S339" s="341">
        <v>0</v>
      </c>
      <c r="T339" s="341">
        <v>0</v>
      </c>
      <c r="U339" s="341">
        <v>0</v>
      </c>
      <c r="V339" s="341">
        <v>0</v>
      </c>
      <c r="W339" s="341">
        <v>0</v>
      </c>
      <c r="X339" s="341">
        <v>0</v>
      </c>
      <c r="Y339" s="341">
        <v>0</v>
      </c>
      <c r="Z339" s="341">
        <v>0</v>
      </c>
      <c r="AA339" s="341">
        <v>0</v>
      </c>
      <c r="AB339" s="341">
        <v>0</v>
      </c>
      <c r="AC339" s="341">
        <v>0</v>
      </c>
      <c r="AD339" s="341">
        <v>0</v>
      </c>
      <c r="AE339" s="341">
        <v>0</v>
      </c>
      <c r="AF339" s="341">
        <v>0</v>
      </c>
      <c r="AG339" s="341">
        <v>0</v>
      </c>
      <c r="AH339" s="341">
        <v>0</v>
      </c>
      <c r="AI339" s="341">
        <v>0</v>
      </c>
      <c r="AJ339" s="341">
        <v>0</v>
      </c>
      <c r="AK339" s="341">
        <v>0</v>
      </c>
      <c r="AL339" s="341">
        <v>0</v>
      </c>
      <c r="AM339" s="341">
        <v>0</v>
      </c>
      <c r="AN339" s="341">
        <v>0</v>
      </c>
      <c r="AO339" s="341">
        <v>0</v>
      </c>
      <c r="AP339" s="341">
        <v>0</v>
      </c>
      <c r="AQ339" s="341">
        <v>0</v>
      </c>
      <c r="AR339" s="341">
        <v>0</v>
      </c>
      <c r="AS339" s="341">
        <v>0</v>
      </c>
      <c r="AT339" s="341">
        <v>0</v>
      </c>
      <c r="AU339" s="341">
        <v>0</v>
      </c>
      <c r="AV339" s="341">
        <v>0</v>
      </c>
      <c r="AW339" s="341">
        <v>0</v>
      </c>
      <c r="AX339" s="341">
        <v>0</v>
      </c>
      <c r="AY339" s="341">
        <v>0</v>
      </c>
      <c r="AZ339" s="341">
        <v>0</v>
      </c>
      <c r="BA339" s="341">
        <v>0</v>
      </c>
      <c r="BB339" s="341">
        <v>0</v>
      </c>
      <c r="BC339" s="341">
        <v>0</v>
      </c>
      <c r="BD339" s="341">
        <v>0</v>
      </c>
      <c r="BE339" s="341">
        <v>0</v>
      </c>
      <c r="BF339" s="341">
        <v>0</v>
      </c>
      <c r="BG339" s="341">
        <v>0</v>
      </c>
      <c r="BH339" s="341">
        <v>0</v>
      </c>
      <c r="BI339" s="341">
        <v>0</v>
      </c>
      <c r="BJ339" s="341">
        <v>0</v>
      </c>
      <c r="BK339" s="341">
        <v>0</v>
      </c>
      <c r="BL339" s="341">
        <v>0</v>
      </c>
      <c r="BM339" s="341">
        <v>0</v>
      </c>
      <c r="BN339" s="341">
        <v>0</v>
      </c>
      <c r="BO339" s="341">
        <v>0</v>
      </c>
      <c r="BP339" s="341">
        <v>0</v>
      </c>
      <c r="BQ339" s="341">
        <v>0</v>
      </c>
      <c r="BR339" s="341">
        <v>0</v>
      </c>
      <c r="BS339" s="341">
        <v>0</v>
      </c>
      <c r="BT339" s="341">
        <v>0</v>
      </c>
      <c r="BU339" s="341">
        <v>0</v>
      </c>
      <c r="BV339" s="341">
        <v>0</v>
      </c>
      <c r="BW339" s="341">
        <v>0</v>
      </c>
      <c r="BX339" s="341">
        <v>0</v>
      </c>
      <c r="BY339" s="341">
        <v>0</v>
      </c>
      <c r="BZ339" s="341">
        <v>0</v>
      </c>
      <c r="CA339" s="341">
        <v>0</v>
      </c>
      <c r="CB339" s="341">
        <v>0</v>
      </c>
      <c r="CC339" s="341">
        <v>0</v>
      </c>
      <c r="CD339" s="341">
        <v>0</v>
      </c>
      <c r="CE339" s="341">
        <v>0</v>
      </c>
      <c r="CF339" s="341">
        <v>0</v>
      </c>
      <c r="CG339" s="341">
        <v>0</v>
      </c>
      <c r="CH339" s="341">
        <v>0</v>
      </c>
      <c r="CI339" s="341">
        <v>0</v>
      </c>
      <c r="CJ339" s="341">
        <v>0</v>
      </c>
      <c r="CK339" s="341">
        <v>0</v>
      </c>
      <c r="CL339" s="341">
        <v>0</v>
      </c>
      <c r="CM339" s="341">
        <v>0</v>
      </c>
      <c r="CN339" s="341">
        <v>1263740.7926280077</v>
      </c>
      <c r="CO339" s="341">
        <v>0</v>
      </c>
      <c r="CP339" s="341">
        <v>0</v>
      </c>
      <c r="CQ339" s="341">
        <v>0</v>
      </c>
      <c r="CR339" s="341">
        <v>0</v>
      </c>
      <c r="CS339" s="341">
        <v>0</v>
      </c>
      <c r="CT339" s="341">
        <v>0</v>
      </c>
      <c r="CU339" s="341">
        <v>0</v>
      </c>
      <c r="CV339" s="341">
        <v>0</v>
      </c>
      <c r="CW339" s="341">
        <v>0</v>
      </c>
      <c r="CX339" s="341"/>
      <c r="CY339" s="341"/>
    </row>
    <row r="340" spans="1:104" x14ac:dyDescent="0.2">
      <c r="A340" s="338"/>
      <c r="B340" s="98" t="s">
        <v>441</v>
      </c>
      <c r="C340" s="94"/>
      <c r="D340" s="341">
        <v>0</v>
      </c>
      <c r="E340" s="341">
        <v>0</v>
      </c>
      <c r="F340" s="341">
        <v>0</v>
      </c>
      <c r="G340" s="341">
        <v>0</v>
      </c>
      <c r="H340" s="341">
        <v>0</v>
      </c>
      <c r="I340" s="341">
        <v>0</v>
      </c>
      <c r="J340" s="341">
        <v>0</v>
      </c>
      <c r="K340" s="341">
        <v>0</v>
      </c>
      <c r="L340" s="341">
        <v>0</v>
      </c>
      <c r="M340" s="341">
        <v>0</v>
      </c>
      <c r="N340" s="341">
        <v>0</v>
      </c>
      <c r="O340" s="341">
        <v>0</v>
      </c>
      <c r="P340" s="341">
        <v>0</v>
      </c>
      <c r="Q340" s="341">
        <v>0</v>
      </c>
      <c r="R340" s="341">
        <v>0</v>
      </c>
      <c r="S340" s="341">
        <v>0</v>
      </c>
      <c r="T340" s="341">
        <v>0</v>
      </c>
      <c r="U340" s="341">
        <v>0</v>
      </c>
      <c r="V340" s="341">
        <v>0</v>
      </c>
      <c r="W340" s="341">
        <v>0</v>
      </c>
      <c r="X340" s="341">
        <v>0</v>
      </c>
      <c r="Y340" s="341">
        <v>0</v>
      </c>
      <c r="Z340" s="341">
        <v>0</v>
      </c>
      <c r="AA340" s="341">
        <v>0</v>
      </c>
      <c r="AB340" s="341">
        <v>0</v>
      </c>
      <c r="AC340" s="341">
        <v>0</v>
      </c>
      <c r="AD340" s="341">
        <v>0</v>
      </c>
      <c r="AE340" s="341">
        <v>0</v>
      </c>
      <c r="AF340" s="341">
        <v>0</v>
      </c>
      <c r="AG340" s="341">
        <v>0</v>
      </c>
      <c r="AH340" s="341">
        <v>0</v>
      </c>
      <c r="AI340" s="341">
        <v>0</v>
      </c>
      <c r="AJ340" s="341">
        <v>0</v>
      </c>
      <c r="AK340" s="341">
        <v>0</v>
      </c>
      <c r="AL340" s="341">
        <v>0</v>
      </c>
      <c r="AM340" s="341">
        <v>0</v>
      </c>
      <c r="AN340" s="341">
        <v>0</v>
      </c>
      <c r="AO340" s="341">
        <v>0</v>
      </c>
      <c r="AP340" s="341">
        <v>0</v>
      </c>
      <c r="AQ340" s="341">
        <v>0</v>
      </c>
      <c r="AR340" s="341">
        <v>0</v>
      </c>
      <c r="AS340" s="341">
        <v>0</v>
      </c>
      <c r="AT340" s="341">
        <v>0</v>
      </c>
      <c r="AU340" s="341">
        <v>0</v>
      </c>
      <c r="AV340" s="341">
        <v>0</v>
      </c>
      <c r="AW340" s="341">
        <v>0</v>
      </c>
      <c r="AX340" s="341">
        <v>0</v>
      </c>
      <c r="AY340" s="341">
        <v>0</v>
      </c>
      <c r="AZ340" s="341">
        <v>0</v>
      </c>
      <c r="BA340" s="341">
        <v>0</v>
      </c>
      <c r="BB340" s="341">
        <v>0</v>
      </c>
      <c r="BC340" s="341">
        <v>0</v>
      </c>
      <c r="BD340" s="341">
        <v>0</v>
      </c>
      <c r="BE340" s="341">
        <v>0</v>
      </c>
      <c r="BF340" s="341">
        <v>0</v>
      </c>
      <c r="BG340" s="341">
        <v>0</v>
      </c>
      <c r="BH340" s="341">
        <v>0</v>
      </c>
      <c r="BI340" s="341">
        <v>0</v>
      </c>
      <c r="BJ340" s="341">
        <v>0</v>
      </c>
      <c r="BK340" s="341">
        <v>0</v>
      </c>
      <c r="BL340" s="341">
        <v>0</v>
      </c>
      <c r="BM340" s="341">
        <v>0</v>
      </c>
      <c r="BN340" s="341">
        <v>0</v>
      </c>
      <c r="BO340" s="341">
        <v>0</v>
      </c>
      <c r="BP340" s="341">
        <v>0</v>
      </c>
      <c r="BQ340" s="341">
        <v>0</v>
      </c>
      <c r="BR340" s="341">
        <v>0</v>
      </c>
      <c r="BS340" s="341">
        <v>0</v>
      </c>
      <c r="BT340" s="341">
        <v>0</v>
      </c>
      <c r="BU340" s="341">
        <v>0</v>
      </c>
      <c r="BV340" s="341">
        <v>0</v>
      </c>
      <c r="BW340" s="341">
        <v>0</v>
      </c>
      <c r="BX340" s="341">
        <v>0</v>
      </c>
      <c r="BY340" s="341">
        <v>0</v>
      </c>
      <c r="BZ340" s="341">
        <v>0</v>
      </c>
      <c r="CA340" s="341">
        <v>0</v>
      </c>
      <c r="CB340" s="341">
        <v>0</v>
      </c>
      <c r="CC340" s="341">
        <v>0</v>
      </c>
      <c r="CD340" s="341">
        <v>0</v>
      </c>
      <c r="CE340" s="341">
        <v>0</v>
      </c>
      <c r="CF340" s="341">
        <v>0</v>
      </c>
      <c r="CG340" s="341">
        <v>0</v>
      </c>
      <c r="CH340" s="341">
        <v>0</v>
      </c>
      <c r="CI340" s="341">
        <v>0</v>
      </c>
      <c r="CJ340" s="341">
        <v>0</v>
      </c>
      <c r="CK340" s="341">
        <v>0</v>
      </c>
      <c r="CL340" s="341">
        <v>0</v>
      </c>
      <c r="CM340" s="341">
        <v>0</v>
      </c>
      <c r="CN340" s="341">
        <v>0</v>
      </c>
      <c r="CO340" s="341">
        <v>0</v>
      </c>
      <c r="CP340" s="341">
        <v>0</v>
      </c>
      <c r="CQ340" s="341">
        <v>0</v>
      </c>
      <c r="CR340" s="341">
        <v>0</v>
      </c>
      <c r="CS340" s="530">
        <f>-'2019 GRC - SCH 40 Re-class'!$O$18</f>
        <v>-1239254.9510376416</v>
      </c>
      <c r="CT340" s="341">
        <v>0</v>
      </c>
      <c r="CU340" s="341">
        <v>0</v>
      </c>
      <c r="CV340" s="341">
        <v>0</v>
      </c>
      <c r="CW340" s="341">
        <v>0</v>
      </c>
      <c r="CX340" s="341"/>
      <c r="CY340" s="341"/>
    </row>
    <row r="341" spans="1:104" x14ac:dyDescent="0.2">
      <c r="A341" s="338"/>
      <c r="B341" s="98" t="s">
        <v>347</v>
      </c>
      <c r="C341" s="94"/>
      <c r="D341" s="341">
        <v>0</v>
      </c>
      <c r="E341" s="341">
        <v>0</v>
      </c>
      <c r="F341" s="341">
        <v>0</v>
      </c>
      <c r="G341" s="341">
        <v>0</v>
      </c>
      <c r="H341" s="341">
        <v>0</v>
      </c>
      <c r="I341" s="341">
        <v>0</v>
      </c>
      <c r="J341" s="341">
        <v>0</v>
      </c>
      <c r="K341" s="341">
        <v>0</v>
      </c>
      <c r="L341" s="341">
        <v>0</v>
      </c>
      <c r="M341" s="341">
        <v>0</v>
      </c>
      <c r="N341" s="341">
        <v>0</v>
      </c>
      <c r="O341" s="341">
        <v>0</v>
      </c>
      <c r="P341" s="341">
        <v>0</v>
      </c>
      <c r="Q341" s="341">
        <v>0</v>
      </c>
      <c r="R341" s="341">
        <v>0</v>
      </c>
      <c r="S341" s="341">
        <v>0</v>
      </c>
      <c r="T341" s="341">
        <v>0</v>
      </c>
      <c r="U341" s="341">
        <v>0</v>
      </c>
      <c r="V341" s="341">
        <v>0</v>
      </c>
      <c r="W341" s="341">
        <v>0</v>
      </c>
      <c r="X341" s="341">
        <v>0</v>
      </c>
      <c r="Y341" s="341">
        <v>0</v>
      </c>
      <c r="Z341" s="341">
        <v>0</v>
      </c>
      <c r="AA341" s="341">
        <v>0</v>
      </c>
      <c r="AB341" s="341">
        <v>0</v>
      </c>
      <c r="AC341" s="341">
        <v>0</v>
      </c>
      <c r="AD341" s="341">
        <v>0</v>
      </c>
      <c r="AE341" s="341">
        <v>0</v>
      </c>
      <c r="AF341" s="341">
        <v>0</v>
      </c>
      <c r="AG341" s="341">
        <v>0</v>
      </c>
      <c r="AH341" s="341">
        <v>0</v>
      </c>
      <c r="AI341" s="341">
        <v>0</v>
      </c>
      <c r="AJ341" s="341">
        <v>0</v>
      </c>
      <c r="AK341" s="341">
        <v>0</v>
      </c>
      <c r="AL341" s="341">
        <v>0</v>
      </c>
      <c r="AM341" s="341">
        <v>0</v>
      </c>
      <c r="AN341" s="341">
        <v>0</v>
      </c>
      <c r="AO341" s="341">
        <v>0</v>
      </c>
      <c r="AP341" s="341">
        <v>0</v>
      </c>
      <c r="AQ341" s="341">
        <v>0</v>
      </c>
      <c r="AR341" s="341">
        <v>0</v>
      </c>
      <c r="AS341" s="341">
        <v>0</v>
      </c>
      <c r="AT341" s="341">
        <v>0</v>
      </c>
      <c r="AU341" s="341">
        <v>0</v>
      </c>
      <c r="AV341" s="341">
        <v>0</v>
      </c>
      <c r="AW341" s="341">
        <v>0</v>
      </c>
      <c r="AX341" s="341">
        <v>0</v>
      </c>
      <c r="AY341" s="341">
        <v>0</v>
      </c>
      <c r="AZ341" s="341">
        <v>0</v>
      </c>
      <c r="BA341" s="341">
        <v>0</v>
      </c>
      <c r="BB341" s="341">
        <v>0</v>
      </c>
      <c r="BC341" s="341">
        <v>0</v>
      </c>
      <c r="BD341" s="341">
        <v>0</v>
      </c>
      <c r="BE341" s="341">
        <v>0</v>
      </c>
      <c r="BF341" s="341">
        <v>0</v>
      </c>
      <c r="BG341" s="341">
        <v>0</v>
      </c>
      <c r="BH341" s="341">
        <v>0</v>
      </c>
      <c r="BI341" s="341">
        <v>0</v>
      </c>
      <c r="BJ341" s="341">
        <v>0</v>
      </c>
      <c r="BK341" s="341">
        <v>0</v>
      </c>
      <c r="BL341" s="341">
        <v>0</v>
      </c>
      <c r="BM341" s="341">
        <v>0</v>
      </c>
      <c r="BN341" s="341">
        <v>0</v>
      </c>
      <c r="BO341" s="341">
        <v>0</v>
      </c>
      <c r="BP341" s="341">
        <v>0</v>
      </c>
      <c r="BQ341" s="341">
        <v>0</v>
      </c>
      <c r="BR341" s="341">
        <v>0</v>
      </c>
      <c r="BS341" s="341">
        <v>0</v>
      </c>
      <c r="BT341" s="341">
        <v>0</v>
      </c>
      <c r="BU341" s="341">
        <v>0</v>
      </c>
      <c r="BV341" s="341">
        <v>0</v>
      </c>
      <c r="BW341" s="341">
        <v>0</v>
      </c>
      <c r="BX341" s="341">
        <v>0</v>
      </c>
      <c r="BY341" s="341">
        <v>0</v>
      </c>
      <c r="BZ341" s="341">
        <v>0</v>
      </c>
      <c r="CA341" s="341">
        <v>0</v>
      </c>
      <c r="CB341" s="341">
        <v>0</v>
      </c>
      <c r="CC341" s="341">
        <v>0</v>
      </c>
      <c r="CD341" s="341">
        <v>0</v>
      </c>
      <c r="CE341" s="341">
        <v>0</v>
      </c>
      <c r="CF341" s="341">
        <v>0</v>
      </c>
      <c r="CG341" s="341">
        <v>0</v>
      </c>
      <c r="CH341" s="341">
        <v>0</v>
      </c>
      <c r="CI341" s="341">
        <v>0</v>
      </c>
      <c r="CJ341" s="341">
        <v>0</v>
      </c>
      <c r="CK341" s="341">
        <v>0</v>
      </c>
      <c r="CL341" s="341">
        <v>0</v>
      </c>
      <c r="CM341" s="341">
        <v>0</v>
      </c>
      <c r="CN341" s="341">
        <v>0</v>
      </c>
      <c r="CO341" s="341">
        <v>0</v>
      </c>
      <c r="CP341" s="341">
        <v>0</v>
      </c>
      <c r="CQ341" s="341">
        <v>0</v>
      </c>
      <c r="CR341" s="341">
        <v>0</v>
      </c>
      <c r="CS341" s="341">
        <v>0</v>
      </c>
      <c r="CT341" s="341">
        <v>0</v>
      </c>
      <c r="CU341" s="341">
        <v>0</v>
      </c>
      <c r="CV341" s="341">
        <v>0</v>
      </c>
      <c r="CW341" s="341">
        <v>0</v>
      </c>
      <c r="CX341" s="341"/>
      <c r="CY341" s="341"/>
    </row>
    <row r="342" spans="1:104" x14ac:dyDescent="0.2">
      <c r="A342" s="338"/>
      <c r="B342" s="98" t="s">
        <v>363</v>
      </c>
      <c r="C342" s="94"/>
      <c r="D342" s="341">
        <v>0</v>
      </c>
      <c r="E342" s="341">
        <v>0</v>
      </c>
      <c r="F342" s="341">
        <v>0</v>
      </c>
      <c r="G342" s="341">
        <v>0</v>
      </c>
      <c r="H342" s="341">
        <v>0</v>
      </c>
      <c r="I342" s="341">
        <v>0</v>
      </c>
      <c r="J342" s="341">
        <v>0</v>
      </c>
      <c r="K342" s="341">
        <v>0</v>
      </c>
      <c r="L342" s="341">
        <v>0</v>
      </c>
      <c r="M342" s="341">
        <v>0</v>
      </c>
      <c r="N342" s="341">
        <v>0</v>
      </c>
      <c r="O342" s="341">
        <v>0</v>
      </c>
      <c r="P342" s="341">
        <v>0</v>
      </c>
      <c r="Q342" s="341">
        <v>0</v>
      </c>
      <c r="R342" s="341">
        <v>0</v>
      </c>
      <c r="S342" s="341">
        <v>0</v>
      </c>
      <c r="T342" s="341">
        <v>0</v>
      </c>
      <c r="U342" s="341">
        <v>0</v>
      </c>
      <c r="V342" s="341">
        <v>0</v>
      </c>
      <c r="W342" s="341">
        <v>0</v>
      </c>
      <c r="X342" s="341">
        <v>0</v>
      </c>
      <c r="Y342" s="341">
        <v>0</v>
      </c>
      <c r="Z342" s="341">
        <v>0</v>
      </c>
      <c r="AA342" s="341">
        <v>0</v>
      </c>
      <c r="AB342" s="341">
        <v>0</v>
      </c>
      <c r="AC342" s="341">
        <v>0</v>
      </c>
      <c r="AD342" s="341">
        <v>0</v>
      </c>
      <c r="AE342" s="341">
        <v>0</v>
      </c>
      <c r="AF342" s="341">
        <v>0</v>
      </c>
      <c r="AG342" s="341">
        <v>0</v>
      </c>
      <c r="AH342" s="341">
        <v>0</v>
      </c>
      <c r="AI342" s="341">
        <v>0</v>
      </c>
      <c r="AJ342" s="341">
        <v>0</v>
      </c>
      <c r="AK342" s="341">
        <v>0</v>
      </c>
      <c r="AL342" s="341">
        <v>0</v>
      </c>
      <c r="AM342" s="341">
        <v>0</v>
      </c>
      <c r="AN342" s="341">
        <v>0</v>
      </c>
      <c r="AO342" s="341">
        <v>0</v>
      </c>
      <c r="AP342" s="341">
        <v>0</v>
      </c>
      <c r="AQ342" s="341">
        <v>0</v>
      </c>
      <c r="AR342" s="341">
        <v>0</v>
      </c>
      <c r="AS342" s="341">
        <v>0</v>
      </c>
      <c r="AT342" s="341">
        <v>0</v>
      </c>
      <c r="AU342" s="341">
        <v>0</v>
      </c>
      <c r="AV342" s="341">
        <v>0</v>
      </c>
      <c r="AW342" s="341">
        <v>0</v>
      </c>
      <c r="AX342" s="341">
        <v>0</v>
      </c>
      <c r="AY342" s="341">
        <v>0</v>
      </c>
      <c r="AZ342" s="341">
        <v>0</v>
      </c>
      <c r="BA342" s="341">
        <v>0</v>
      </c>
      <c r="BB342" s="341">
        <v>0</v>
      </c>
      <c r="BC342" s="341">
        <v>0</v>
      </c>
      <c r="BD342" s="341">
        <v>0</v>
      </c>
      <c r="BE342" s="341">
        <v>0</v>
      </c>
      <c r="BF342" s="341">
        <v>0</v>
      </c>
      <c r="BG342" s="341">
        <v>0</v>
      </c>
      <c r="BH342" s="341">
        <v>0</v>
      </c>
      <c r="BI342" s="341">
        <v>0</v>
      </c>
      <c r="BJ342" s="341">
        <v>0</v>
      </c>
      <c r="BK342" s="341">
        <v>0</v>
      </c>
      <c r="BL342" s="341">
        <v>0</v>
      </c>
      <c r="BM342" s="341">
        <v>0</v>
      </c>
      <c r="BN342" s="341">
        <v>0</v>
      </c>
      <c r="BO342" s="341">
        <v>0</v>
      </c>
      <c r="BP342" s="341">
        <v>0</v>
      </c>
      <c r="BQ342" s="341">
        <v>0</v>
      </c>
      <c r="BR342" s="341">
        <v>0</v>
      </c>
      <c r="BS342" s="341">
        <v>0</v>
      </c>
      <c r="BT342" s="341">
        <v>0</v>
      </c>
      <c r="BU342" s="341">
        <v>0</v>
      </c>
      <c r="BV342" s="341">
        <v>0</v>
      </c>
      <c r="BW342" s="341">
        <v>0</v>
      </c>
      <c r="BX342" s="341">
        <v>47332.633856486311</v>
      </c>
      <c r="BY342" s="341">
        <v>0</v>
      </c>
      <c r="BZ342" s="341">
        <v>0</v>
      </c>
      <c r="CA342" s="341">
        <v>0</v>
      </c>
      <c r="CB342" s="341">
        <v>926503.93282134284</v>
      </c>
      <c r="CC342" s="341">
        <v>0</v>
      </c>
      <c r="CD342" s="341">
        <v>0</v>
      </c>
      <c r="CE342" s="341">
        <v>0</v>
      </c>
      <c r="CF342" s="341">
        <v>0</v>
      </c>
      <c r="CG342" s="341">
        <v>0</v>
      </c>
      <c r="CH342" s="341">
        <v>0</v>
      </c>
      <c r="CI342" s="341">
        <v>0</v>
      </c>
      <c r="CJ342" s="341">
        <v>0</v>
      </c>
      <c r="CK342" s="341">
        <v>0</v>
      </c>
      <c r="CL342" s="341">
        <v>0</v>
      </c>
      <c r="CM342" s="341">
        <v>0</v>
      </c>
      <c r="CN342" s="341">
        <v>0</v>
      </c>
      <c r="CO342" s="341">
        <v>0</v>
      </c>
      <c r="CP342" s="341">
        <v>0</v>
      </c>
      <c r="CQ342" s="341">
        <v>0</v>
      </c>
      <c r="CR342" s="341">
        <v>0</v>
      </c>
      <c r="CS342" s="341">
        <v>0</v>
      </c>
      <c r="CT342" s="341">
        <v>0</v>
      </c>
      <c r="CU342" s="341">
        <v>0</v>
      </c>
      <c r="CV342" s="341">
        <v>0</v>
      </c>
      <c r="CW342" s="341">
        <v>0</v>
      </c>
      <c r="CX342" s="341"/>
      <c r="CY342" s="341"/>
    </row>
    <row r="343" spans="1:104" x14ac:dyDescent="0.2">
      <c r="A343" s="338"/>
      <c r="B343" s="98" t="s">
        <v>229</v>
      </c>
      <c r="D343" s="341">
        <v>0</v>
      </c>
      <c r="E343" s="341">
        <v>0</v>
      </c>
      <c r="F343" s="341">
        <v>0</v>
      </c>
      <c r="G343" s="341">
        <v>0</v>
      </c>
      <c r="H343" s="341">
        <v>0</v>
      </c>
      <c r="I343" s="341">
        <v>0</v>
      </c>
      <c r="J343" s="341">
        <v>0</v>
      </c>
      <c r="K343" s="341">
        <v>0</v>
      </c>
      <c r="L343" s="341">
        <v>0</v>
      </c>
      <c r="M343" s="341">
        <v>0</v>
      </c>
      <c r="N343" s="341">
        <v>0</v>
      </c>
      <c r="O343" s="341">
        <v>0</v>
      </c>
      <c r="P343" s="341">
        <v>0</v>
      </c>
      <c r="Q343" s="341">
        <v>0</v>
      </c>
      <c r="R343" s="341">
        <v>0</v>
      </c>
      <c r="S343" s="341">
        <v>0</v>
      </c>
      <c r="T343" s="341">
        <v>0</v>
      </c>
      <c r="U343" s="341">
        <v>0</v>
      </c>
      <c r="V343" s="341">
        <v>0</v>
      </c>
      <c r="W343" s="341">
        <v>0</v>
      </c>
      <c r="X343" s="341">
        <v>0</v>
      </c>
      <c r="Y343" s="341">
        <v>0</v>
      </c>
      <c r="Z343" s="341">
        <v>0</v>
      </c>
      <c r="AA343" s="341">
        <v>0</v>
      </c>
      <c r="AB343" s="341">
        <v>0</v>
      </c>
      <c r="AC343" s="341">
        <v>0</v>
      </c>
      <c r="AD343" s="341">
        <v>0</v>
      </c>
      <c r="AE343" s="341">
        <v>0</v>
      </c>
      <c r="AF343" s="341">
        <v>0</v>
      </c>
      <c r="AG343" s="341">
        <v>0</v>
      </c>
      <c r="AH343" s="341">
        <v>0</v>
      </c>
      <c r="AI343" s="341">
        <v>0</v>
      </c>
      <c r="AJ343" s="341">
        <v>0</v>
      </c>
      <c r="AK343" s="341">
        <v>0</v>
      </c>
      <c r="AL343" s="341">
        <v>0</v>
      </c>
      <c r="AM343" s="341">
        <v>0</v>
      </c>
      <c r="AN343" s="341">
        <v>0</v>
      </c>
      <c r="AO343" s="341">
        <v>0</v>
      </c>
      <c r="AP343" s="341">
        <v>0</v>
      </c>
      <c r="AQ343" s="341">
        <v>0</v>
      </c>
      <c r="AR343" s="341">
        <v>0</v>
      </c>
      <c r="AS343" s="341">
        <v>0</v>
      </c>
      <c r="AT343" s="341">
        <v>0</v>
      </c>
      <c r="AU343" s="341">
        <v>0</v>
      </c>
      <c r="AV343" s="341">
        <v>0</v>
      </c>
      <c r="AW343" s="341">
        <v>0</v>
      </c>
      <c r="AX343" s="341">
        <v>0</v>
      </c>
      <c r="AY343" s="341">
        <v>0</v>
      </c>
      <c r="AZ343" s="341">
        <v>0</v>
      </c>
      <c r="BA343" s="341">
        <v>0</v>
      </c>
      <c r="BB343" s="341">
        <v>0</v>
      </c>
      <c r="BC343" s="341">
        <v>0</v>
      </c>
      <c r="BD343" s="341">
        <v>0</v>
      </c>
      <c r="BE343" s="341">
        <v>0</v>
      </c>
      <c r="BF343" s="341">
        <v>0</v>
      </c>
      <c r="BG343" s="341">
        <v>0</v>
      </c>
      <c r="BH343" s="341">
        <v>0</v>
      </c>
      <c r="BI343" s="341">
        <v>0</v>
      </c>
      <c r="BJ343" s="341">
        <v>0</v>
      </c>
      <c r="BK343" s="341">
        <v>0</v>
      </c>
      <c r="BL343" s="341">
        <v>0</v>
      </c>
      <c r="BM343" s="341">
        <v>0</v>
      </c>
      <c r="BN343" s="341">
        <v>0</v>
      </c>
      <c r="BO343" s="341">
        <v>0</v>
      </c>
      <c r="BP343" s="341">
        <v>0</v>
      </c>
      <c r="BQ343" s="341">
        <v>0</v>
      </c>
      <c r="BR343" s="341">
        <v>0</v>
      </c>
      <c r="BS343" s="341">
        <v>0</v>
      </c>
      <c r="BT343" s="341">
        <v>0</v>
      </c>
      <c r="BU343" s="341">
        <v>0</v>
      </c>
      <c r="BV343" s="341">
        <v>0</v>
      </c>
      <c r="BW343" s="341">
        <v>0</v>
      </c>
      <c r="BX343" s="341">
        <v>-6189.050086680737</v>
      </c>
      <c r="BY343" s="341">
        <v>-6214.0543893711874</v>
      </c>
      <c r="BZ343" s="341">
        <v>-6047.5030863380853</v>
      </c>
      <c r="CA343" s="341">
        <v>-4731.134458234018</v>
      </c>
      <c r="CB343" s="341">
        <v>-58469.002348748167</v>
      </c>
      <c r="CC343" s="341">
        <v>-56958.027213569047</v>
      </c>
      <c r="CD343" s="341">
        <v>-59662.754732109883</v>
      </c>
      <c r="CE343" s="341">
        <v>-65453.608708024745</v>
      </c>
      <c r="CF343" s="341">
        <v>-58933.110632796641</v>
      </c>
      <c r="CG343" s="341">
        <v>-59312.465303631419</v>
      </c>
      <c r="CH343" s="341">
        <v>-60179.538492006453</v>
      </c>
      <c r="CI343" s="341">
        <v>-61213.248816685009</v>
      </c>
      <c r="CJ343" s="92">
        <f>-'FPC Sch SC'!C46</f>
        <v>-64674.76</v>
      </c>
      <c r="CK343" s="92">
        <f>-'FPC Sch SC'!D46</f>
        <v>-120378.72</v>
      </c>
      <c r="CL343" s="92">
        <f>-'FPC Sch SC'!E46</f>
        <v>1675.53</v>
      </c>
      <c r="CM343" s="92">
        <f>-'FPC Sch SC'!F46</f>
        <v>-50566.54</v>
      </c>
      <c r="CN343" s="92">
        <f>-'FPC Sch SC'!G46</f>
        <v>-60695.72</v>
      </c>
      <c r="CO343" s="92">
        <f>-'FPC Sch SC'!H46</f>
        <v>-65413.8</v>
      </c>
      <c r="CP343" s="92">
        <f>-'FPC Sch SC'!I46</f>
        <v>-71881.69</v>
      </c>
      <c r="CQ343" s="92">
        <f>-'FPC Sch SC'!J46</f>
        <v>-63023.21</v>
      </c>
      <c r="CR343" s="92">
        <f>-'FPC Sch SC'!K46</f>
        <v>-66665.62</v>
      </c>
      <c r="CS343" s="92">
        <f>-('FPC Sch SC'!L46+'FPC Sch SC'!M46)</f>
        <v>-65470.759999999995</v>
      </c>
      <c r="CT343" s="92">
        <f>-'FPC Sch SC'!N46</f>
        <v>-65793.67</v>
      </c>
      <c r="CU343" s="92">
        <f>-('FPC Sch SC'!P46+'FPC Sch SC'!O46)</f>
        <v>-69796.41</v>
      </c>
      <c r="CV343" s="92">
        <f>-'FPC Sch SC'!Q46</f>
        <v>69796.41</v>
      </c>
      <c r="CW343" s="92">
        <f>-'FPC Sch SC'!R46</f>
        <v>0</v>
      </c>
      <c r="CX343" s="92">
        <f>-'Amort Estimate'!I35</f>
        <v>0</v>
      </c>
      <c r="CY343" s="92">
        <f>-'Amort Estimate'!J35</f>
        <v>0</v>
      </c>
    </row>
    <row r="344" spans="1:104" x14ac:dyDescent="0.2">
      <c r="A344" s="338"/>
      <c r="B344" s="338" t="s">
        <v>230</v>
      </c>
      <c r="D344" s="93">
        <f t="shared" ref="D344:AI344" si="377">SUM(D339:D343)</f>
        <v>0</v>
      </c>
      <c r="E344" s="93">
        <f t="shared" si="377"/>
        <v>0</v>
      </c>
      <c r="F344" s="93">
        <f t="shared" si="377"/>
        <v>0</v>
      </c>
      <c r="G344" s="93">
        <f t="shared" si="377"/>
        <v>0</v>
      </c>
      <c r="H344" s="93">
        <f t="shared" si="377"/>
        <v>0</v>
      </c>
      <c r="I344" s="93">
        <f t="shared" si="377"/>
        <v>0</v>
      </c>
      <c r="J344" s="93">
        <f t="shared" si="377"/>
        <v>0</v>
      </c>
      <c r="K344" s="93">
        <f t="shared" si="377"/>
        <v>0</v>
      </c>
      <c r="L344" s="93">
        <f t="shared" si="377"/>
        <v>0</v>
      </c>
      <c r="M344" s="93">
        <f t="shared" si="377"/>
        <v>0</v>
      </c>
      <c r="N344" s="93">
        <f t="shared" si="377"/>
        <v>0</v>
      </c>
      <c r="O344" s="93">
        <f t="shared" si="377"/>
        <v>0</v>
      </c>
      <c r="P344" s="93">
        <f t="shared" si="377"/>
        <v>0</v>
      </c>
      <c r="Q344" s="93">
        <f t="shared" si="377"/>
        <v>0</v>
      </c>
      <c r="R344" s="93">
        <f t="shared" si="377"/>
        <v>0</v>
      </c>
      <c r="S344" s="93">
        <f t="shared" si="377"/>
        <v>0</v>
      </c>
      <c r="T344" s="93">
        <f t="shared" si="377"/>
        <v>0</v>
      </c>
      <c r="U344" s="93">
        <f t="shared" si="377"/>
        <v>0</v>
      </c>
      <c r="V344" s="93">
        <f t="shared" si="377"/>
        <v>0</v>
      </c>
      <c r="W344" s="93">
        <f t="shared" si="377"/>
        <v>0</v>
      </c>
      <c r="X344" s="93">
        <f t="shared" si="377"/>
        <v>0</v>
      </c>
      <c r="Y344" s="93">
        <f t="shared" si="377"/>
        <v>0</v>
      </c>
      <c r="Z344" s="93">
        <f t="shared" si="377"/>
        <v>0</v>
      </c>
      <c r="AA344" s="93">
        <f t="shared" si="377"/>
        <v>0</v>
      </c>
      <c r="AB344" s="93">
        <f t="shared" si="377"/>
        <v>0</v>
      </c>
      <c r="AC344" s="93">
        <f t="shared" si="377"/>
        <v>0</v>
      </c>
      <c r="AD344" s="93">
        <f t="shared" si="377"/>
        <v>0</v>
      </c>
      <c r="AE344" s="93">
        <f t="shared" si="377"/>
        <v>0</v>
      </c>
      <c r="AF344" s="93">
        <f t="shared" si="377"/>
        <v>0</v>
      </c>
      <c r="AG344" s="93">
        <f t="shared" si="377"/>
        <v>0</v>
      </c>
      <c r="AH344" s="93">
        <f t="shared" si="377"/>
        <v>0</v>
      </c>
      <c r="AI344" s="93">
        <f t="shared" si="377"/>
        <v>0</v>
      </c>
      <c r="AJ344" s="93">
        <f t="shared" ref="AJ344:BO344" si="378">SUM(AJ339:AJ343)</f>
        <v>0</v>
      </c>
      <c r="AK344" s="93">
        <f t="shared" si="378"/>
        <v>0</v>
      </c>
      <c r="AL344" s="93">
        <f t="shared" si="378"/>
        <v>0</v>
      </c>
      <c r="AM344" s="93">
        <f t="shared" si="378"/>
        <v>0</v>
      </c>
      <c r="AN344" s="93">
        <f t="shared" si="378"/>
        <v>0</v>
      </c>
      <c r="AO344" s="93">
        <f t="shared" si="378"/>
        <v>0</v>
      </c>
      <c r="AP344" s="93">
        <f t="shared" si="378"/>
        <v>0</v>
      </c>
      <c r="AQ344" s="93">
        <f t="shared" si="378"/>
        <v>0</v>
      </c>
      <c r="AR344" s="93">
        <f t="shared" si="378"/>
        <v>0</v>
      </c>
      <c r="AS344" s="93">
        <f t="shared" si="378"/>
        <v>0</v>
      </c>
      <c r="AT344" s="93">
        <f t="shared" si="378"/>
        <v>0</v>
      </c>
      <c r="AU344" s="93">
        <f t="shared" si="378"/>
        <v>0</v>
      </c>
      <c r="AV344" s="93">
        <f t="shared" si="378"/>
        <v>0</v>
      </c>
      <c r="AW344" s="93">
        <f t="shared" si="378"/>
        <v>0</v>
      </c>
      <c r="AX344" s="93">
        <f t="shared" si="378"/>
        <v>0</v>
      </c>
      <c r="AY344" s="93">
        <f t="shared" si="378"/>
        <v>0</v>
      </c>
      <c r="AZ344" s="93">
        <f t="shared" si="378"/>
        <v>0</v>
      </c>
      <c r="BA344" s="93">
        <f t="shared" si="378"/>
        <v>0</v>
      </c>
      <c r="BB344" s="93">
        <f t="shared" si="378"/>
        <v>0</v>
      </c>
      <c r="BC344" s="93">
        <f t="shared" si="378"/>
        <v>0</v>
      </c>
      <c r="BD344" s="93">
        <f t="shared" si="378"/>
        <v>0</v>
      </c>
      <c r="BE344" s="93">
        <f t="shared" si="378"/>
        <v>0</v>
      </c>
      <c r="BF344" s="93">
        <f t="shared" si="378"/>
        <v>0</v>
      </c>
      <c r="BG344" s="93">
        <f t="shared" si="378"/>
        <v>0</v>
      </c>
      <c r="BH344" s="93">
        <f t="shared" si="378"/>
        <v>0</v>
      </c>
      <c r="BI344" s="93">
        <f t="shared" si="378"/>
        <v>0</v>
      </c>
      <c r="BJ344" s="93">
        <f t="shared" si="378"/>
        <v>0</v>
      </c>
      <c r="BK344" s="93">
        <f t="shared" si="378"/>
        <v>0</v>
      </c>
      <c r="BL344" s="93">
        <f t="shared" si="378"/>
        <v>0</v>
      </c>
      <c r="BM344" s="93">
        <f t="shared" si="378"/>
        <v>0</v>
      </c>
      <c r="BN344" s="93">
        <f t="shared" si="378"/>
        <v>0</v>
      </c>
      <c r="BO344" s="93">
        <f t="shared" si="378"/>
        <v>0</v>
      </c>
      <c r="BP344" s="93">
        <f t="shared" ref="BP344:CU344" si="379">SUM(BP339:BP343)</f>
        <v>0</v>
      </c>
      <c r="BQ344" s="93">
        <f t="shared" si="379"/>
        <v>0</v>
      </c>
      <c r="BR344" s="93">
        <f t="shared" si="379"/>
        <v>0</v>
      </c>
      <c r="BS344" s="93">
        <f t="shared" si="379"/>
        <v>0</v>
      </c>
      <c r="BT344" s="93">
        <f t="shared" si="379"/>
        <v>0</v>
      </c>
      <c r="BU344" s="93">
        <f t="shared" si="379"/>
        <v>0</v>
      </c>
      <c r="BV344" s="93">
        <f t="shared" si="379"/>
        <v>0</v>
      </c>
      <c r="BW344" s="93">
        <f t="shared" si="379"/>
        <v>0</v>
      </c>
      <c r="BX344" s="93">
        <f t="shared" si="379"/>
        <v>41143.583769805577</v>
      </c>
      <c r="BY344" s="93">
        <f t="shared" si="379"/>
        <v>-6214.0543893711874</v>
      </c>
      <c r="BZ344" s="93">
        <f t="shared" si="379"/>
        <v>-6047.5030863380853</v>
      </c>
      <c r="CA344" s="93">
        <f t="shared" si="379"/>
        <v>-4731.134458234018</v>
      </c>
      <c r="CB344" s="93">
        <f t="shared" si="379"/>
        <v>868034.93047259469</v>
      </c>
      <c r="CC344" s="93">
        <f t="shared" si="379"/>
        <v>-56958.027213569047</v>
      </c>
      <c r="CD344" s="93">
        <f t="shared" si="379"/>
        <v>-59662.754732109883</v>
      </c>
      <c r="CE344" s="93">
        <f t="shared" si="379"/>
        <v>-65453.608708024745</v>
      </c>
      <c r="CF344" s="93">
        <f t="shared" si="379"/>
        <v>-58933.110632796641</v>
      </c>
      <c r="CG344" s="93">
        <f t="shared" si="379"/>
        <v>-59312.465303631419</v>
      </c>
      <c r="CH344" s="93">
        <f t="shared" si="379"/>
        <v>-60179.538492006453</v>
      </c>
      <c r="CI344" s="93">
        <f t="shared" si="379"/>
        <v>-61213.248816685009</v>
      </c>
      <c r="CJ344" s="93">
        <f t="shared" si="379"/>
        <v>-64674.76</v>
      </c>
      <c r="CK344" s="93">
        <f t="shared" si="379"/>
        <v>-120378.72</v>
      </c>
      <c r="CL344" s="93">
        <f t="shared" si="379"/>
        <v>1675.53</v>
      </c>
      <c r="CM344" s="93">
        <f t="shared" si="379"/>
        <v>-50566.54</v>
      </c>
      <c r="CN344" s="93">
        <f t="shared" si="379"/>
        <v>1203045.0726280077</v>
      </c>
      <c r="CO344" s="93">
        <f t="shared" si="379"/>
        <v>-65413.8</v>
      </c>
      <c r="CP344" s="93">
        <f t="shared" si="379"/>
        <v>-71881.69</v>
      </c>
      <c r="CQ344" s="93">
        <f t="shared" si="379"/>
        <v>-63023.21</v>
      </c>
      <c r="CR344" s="93">
        <f t="shared" si="379"/>
        <v>-66665.62</v>
      </c>
      <c r="CS344" s="93">
        <f t="shared" si="379"/>
        <v>-1304725.7110376416</v>
      </c>
      <c r="CT344" s="93">
        <f t="shared" si="379"/>
        <v>-65793.67</v>
      </c>
      <c r="CU344" s="93">
        <f t="shared" si="379"/>
        <v>-69796.41</v>
      </c>
      <c r="CV344" s="93">
        <f t="shared" ref="CV344:CY344" si="380">SUM(CV339:CV343)</f>
        <v>69796.41</v>
      </c>
      <c r="CW344" s="93">
        <f t="shared" si="380"/>
        <v>0</v>
      </c>
      <c r="CX344" s="93">
        <f t="shared" si="380"/>
        <v>0</v>
      </c>
      <c r="CY344" s="93">
        <f t="shared" si="380"/>
        <v>0</v>
      </c>
    </row>
    <row r="345" spans="1:104" x14ac:dyDescent="0.2">
      <c r="A345" s="338"/>
      <c r="B345" s="338" t="s">
        <v>231</v>
      </c>
      <c r="D345" s="339">
        <f t="shared" ref="D345:AI345" si="381">D338+D344</f>
        <v>0</v>
      </c>
      <c r="E345" s="339">
        <f t="shared" si="381"/>
        <v>0</v>
      </c>
      <c r="F345" s="339">
        <f t="shared" si="381"/>
        <v>0</v>
      </c>
      <c r="G345" s="339">
        <f t="shared" si="381"/>
        <v>0</v>
      </c>
      <c r="H345" s="339">
        <f t="shared" si="381"/>
        <v>0</v>
      </c>
      <c r="I345" s="339">
        <f t="shared" si="381"/>
        <v>0</v>
      </c>
      <c r="J345" s="339">
        <f t="shared" si="381"/>
        <v>0</v>
      </c>
      <c r="K345" s="339">
        <f t="shared" si="381"/>
        <v>0</v>
      </c>
      <c r="L345" s="339">
        <f t="shared" si="381"/>
        <v>0</v>
      </c>
      <c r="M345" s="339">
        <f t="shared" si="381"/>
        <v>0</v>
      </c>
      <c r="N345" s="339">
        <f t="shared" si="381"/>
        <v>0</v>
      </c>
      <c r="O345" s="339">
        <f t="shared" si="381"/>
        <v>0</v>
      </c>
      <c r="P345" s="339">
        <f t="shared" si="381"/>
        <v>0</v>
      </c>
      <c r="Q345" s="339">
        <f t="shared" si="381"/>
        <v>0</v>
      </c>
      <c r="R345" s="339">
        <f t="shared" si="381"/>
        <v>0</v>
      </c>
      <c r="S345" s="339">
        <f t="shared" si="381"/>
        <v>0</v>
      </c>
      <c r="T345" s="339">
        <f t="shared" si="381"/>
        <v>0</v>
      </c>
      <c r="U345" s="339">
        <f t="shared" si="381"/>
        <v>0</v>
      </c>
      <c r="V345" s="339">
        <f t="shared" si="381"/>
        <v>0</v>
      </c>
      <c r="W345" s="339">
        <f t="shared" si="381"/>
        <v>0</v>
      </c>
      <c r="X345" s="339">
        <f t="shared" si="381"/>
        <v>0</v>
      </c>
      <c r="Y345" s="339">
        <f t="shared" si="381"/>
        <v>0</v>
      </c>
      <c r="Z345" s="339">
        <f t="shared" si="381"/>
        <v>0</v>
      </c>
      <c r="AA345" s="339">
        <f t="shared" si="381"/>
        <v>0</v>
      </c>
      <c r="AB345" s="339">
        <f t="shared" si="381"/>
        <v>0</v>
      </c>
      <c r="AC345" s="339">
        <f t="shared" si="381"/>
        <v>0</v>
      </c>
      <c r="AD345" s="339">
        <f t="shared" si="381"/>
        <v>0</v>
      </c>
      <c r="AE345" s="339">
        <f t="shared" si="381"/>
        <v>0</v>
      </c>
      <c r="AF345" s="339">
        <f t="shared" si="381"/>
        <v>0</v>
      </c>
      <c r="AG345" s="339">
        <f t="shared" si="381"/>
        <v>0</v>
      </c>
      <c r="AH345" s="339">
        <f t="shared" si="381"/>
        <v>0</v>
      </c>
      <c r="AI345" s="339">
        <f t="shared" si="381"/>
        <v>0</v>
      </c>
      <c r="AJ345" s="339">
        <f t="shared" ref="AJ345:BO345" si="382">AJ338+AJ344</f>
        <v>0</v>
      </c>
      <c r="AK345" s="339">
        <f t="shared" si="382"/>
        <v>0</v>
      </c>
      <c r="AL345" s="339">
        <f t="shared" si="382"/>
        <v>0</v>
      </c>
      <c r="AM345" s="339">
        <f t="shared" si="382"/>
        <v>0</v>
      </c>
      <c r="AN345" s="339">
        <f t="shared" si="382"/>
        <v>0</v>
      </c>
      <c r="AO345" s="339">
        <f t="shared" si="382"/>
        <v>0</v>
      </c>
      <c r="AP345" s="339">
        <f t="shared" si="382"/>
        <v>0</v>
      </c>
      <c r="AQ345" s="339">
        <f t="shared" si="382"/>
        <v>0</v>
      </c>
      <c r="AR345" s="339">
        <f t="shared" si="382"/>
        <v>0</v>
      </c>
      <c r="AS345" s="339">
        <f t="shared" si="382"/>
        <v>0</v>
      </c>
      <c r="AT345" s="339">
        <f t="shared" si="382"/>
        <v>0</v>
      </c>
      <c r="AU345" s="339">
        <f t="shared" si="382"/>
        <v>0</v>
      </c>
      <c r="AV345" s="339">
        <f t="shared" si="382"/>
        <v>0</v>
      </c>
      <c r="AW345" s="339">
        <f t="shared" si="382"/>
        <v>0</v>
      </c>
      <c r="AX345" s="339">
        <f t="shared" si="382"/>
        <v>0</v>
      </c>
      <c r="AY345" s="339">
        <f t="shared" si="382"/>
        <v>0</v>
      </c>
      <c r="AZ345" s="339">
        <f t="shared" si="382"/>
        <v>0</v>
      </c>
      <c r="BA345" s="339">
        <f t="shared" si="382"/>
        <v>0</v>
      </c>
      <c r="BB345" s="339">
        <f t="shared" si="382"/>
        <v>0</v>
      </c>
      <c r="BC345" s="339">
        <f t="shared" si="382"/>
        <v>0</v>
      </c>
      <c r="BD345" s="339">
        <f t="shared" si="382"/>
        <v>0</v>
      </c>
      <c r="BE345" s="339">
        <f t="shared" si="382"/>
        <v>0</v>
      </c>
      <c r="BF345" s="339">
        <f t="shared" si="382"/>
        <v>0</v>
      </c>
      <c r="BG345" s="339">
        <f t="shared" si="382"/>
        <v>0</v>
      </c>
      <c r="BH345" s="339">
        <f t="shared" si="382"/>
        <v>0</v>
      </c>
      <c r="BI345" s="339">
        <f t="shared" si="382"/>
        <v>0</v>
      </c>
      <c r="BJ345" s="339">
        <f t="shared" si="382"/>
        <v>0</v>
      </c>
      <c r="BK345" s="339">
        <f t="shared" si="382"/>
        <v>0</v>
      </c>
      <c r="BL345" s="339">
        <f t="shared" si="382"/>
        <v>0</v>
      </c>
      <c r="BM345" s="339">
        <f t="shared" si="382"/>
        <v>0</v>
      </c>
      <c r="BN345" s="339">
        <f t="shared" si="382"/>
        <v>0</v>
      </c>
      <c r="BO345" s="339">
        <f t="shared" si="382"/>
        <v>0</v>
      </c>
      <c r="BP345" s="339">
        <f t="shared" ref="BP345:CU345" si="383">BP338+BP344</f>
        <v>0</v>
      </c>
      <c r="BQ345" s="339">
        <f t="shared" si="383"/>
        <v>0</v>
      </c>
      <c r="BR345" s="339">
        <f t="shared" si="383"/>
        <v>0</v>
      </c>
      <c r="BS345" s="339">
        <f t="shared" si="383"/>
        <v>0</v>
      </c>
      <c r="BT345" s="339">
        <f t="shared" si="383"/>
        <v>0</v>
      </c>
      <c r="BU345" s="339">
        <f t="shared" si="383"/>
        <v>0</v>
      </c>
      <c r="BV345" s="339">
        <f t="shared" si="383"/>
        <v>0</v>
      </c>
      <c r="BW345" s="339">
        <f t="shared" si="383"/>
        <v>0</v>
      </c>
      <c r="BX345" s="339">
        <f t="shared" si="383"/>
        <v>41143.583769805577</v>
      </c>
      <c r="BY345" s="339">
        <f t="shared" si="383"/>
        <v>34929.529380434389</v>
      </c>
      <c r="BZ345" s="339">
        <f t="shared" si="383"/>
        <v>28882.026294096304</v>
      </c>
      <c r="CA345" s="339">
        <f t="shared" si="383"/>
        <v>24150.891835862287</v>
      </c>
      <c r="CB345" s="339">
        <f t="shared" si="383"/>
        <v>892185.82230845699</v>
      </c>
      <c r="CC345" s="339">
        <f t="shared" si="383"/>
        <v>835227.79509488796</v>
      </c>
      <c r="CD345" s="339">
        <f t="shared" si="383"/>
        <v>775565.04036277812</v>
      </c>
      <c r="CE345" s="339">
        <f t="shared" si="383"/>
        <v>710111.4316547534</v>
      </c>
      <c r="CF345" s="339">
        <f t="shared" si="383"/>
        <v>651178.32102195674</v>
      </c>
      <c r="CG345" s="339">
        <f t="shared" si="383"/>
        <v>591865.85571832536</v>
      </c>
      <c r="CH345" s="339">
        <f t="shared" si="383"/>
        <v>531686.31722631888</v>
      </c>
      <c r="CI345" s="339">
        <f t="shared" si="383"/>
        <v>470473.06840963388</v>
      </c>
      <c r="CJ345" s="339">
        <f t="shared" si="383"/>
        <v>405798.30840963387</v>
      </c>
      <c r="CK345" s="339">
        <f t="shared" si="383"/>
        <v>285419.58840963384</v>
      </c>
      <c r="CL345" s="339">
        <f t="shared" si="383"/>
        <v>287095.11840963387</v>
      </c>
      <c r="CM345" s="339">
        <f t="shared" si="383"/>
        <v>236528.57840963386</v>
      </c>
      <c r="CN345" s="339">
        <f t="shared" si="383"/>
        <v>1439573.6510376416</v>
      </c>
      <c r="CO345" s="339">
        <f t="shared" si="383"/>
        <v>1374159.8510376415</v>
      </c>
      <c r="CP345" s="339">
        <f t="shared" si="383"/>
        <v>1302278.1610376416</v>
      </c>
      <c r="CQ345" s="339">
        <f t="shared" si="383"/>
        <v>1239254.9510376416</v>
      </c>
      <c r="CR345" s="339">
        <f t="shared" si="383"/>
        <v>1172589.3310376415</v>
      </c>
      <c r="CS345" s="339">
        <f t="shared" si="383"/>
        <v>-132136.38000000012</v>
      </c>
      <c r="CT345" s="339">
        <f t="shared" si="383"/>
        <v>-197930.0500000001</v>
      </c>
      <c r="CU345" s="339">
        <f t="shared" si="383"/>
        <v>-267726.46000000008</v>
      </c>
      <c r="CV345" s="339">
        <f t="shared" ref="CV345:CY345" si="384">CV338+CV344</f>
        <v>-197930.05000000008</v>
      </c>
      <c r="CW345" s="339">
        <f t="shared" si="384"/>
        <v>-197930.05000000008</v>
      </c>
      <c r="CX345" s="339">
        <f t="shared" si="384"/>
        <v>-197930.05000000008</v>
      </c>
      <c r="CY345" s="339">
        <f t="shared" si="384"/>
        <v>-197930.05000000008</v>
      </c>
    </row>
    <row r="346" spans="1:104" x14ac:dyDescent="0.2">
      <c r="A346" s="338"/>
      <c r="B346" s="338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  <c r="AO346" s="90"/>
      <c r="AP346" s="90"/>
      <c r="AQ346" s="90"/>
      <c r="AR346" s="90"/>
      <c r="AS346" s="90"/>
      <c r="AT346" s="90"/>
      <c r="AU346" s="90"/>
      <c r="AV346" s="90"/>
      <c r="AW346" s="90"/>
      <c r="AX346" s="90"/>
      <c r="AY346" s="90"/>
      <c r="AZ346" s="90"/>
      <c r="BA346" s="90"/>
      <c r="BB346" s="90"/>
      <c r="BC346" s="90"/>
      <c r="BD346" s="90"/>
      <c r="BE346" s="90"/>
      <c r="BF346" s="90"/>
      <c r="BG346" s="90"/>
      <c r="BH346" s="90"/>
      <c r="BI346" s="90"/>
      <c r="BJ346" s="90"/>
      <c r="BK346" s="90"/>
      <c r="BL346" s="90"/>
      <c r="BM346" s="90"/>
      <c r="BN346" s="90"/>
      <c r="BO346" s="90"/>
      <c r="BP346" s="90"/>
      <c r="BQ346" s="90"/>
      <c r="BR346" s="90"/>
      <c r="BS346" s="90"/>
      <c r="BT346" s="90"/>
      <c r="BU346" s="90"/>
      <c r="BV346" s="90"/>
      <c r="BW346" s="90"/>
      <c r="BX346" s="90"/>
      <c r="BY346" s="90"/>
      <c r="BZ346" s="90"/>
      <c r="CA346" s="90"/>
      <c r="CB346" s="90"/>
      <c r="CC346" s="90"/>
      <c r="CD346" s="90"/>
      <c r="CE346" s="90"/>
      <c r="CF346" s="90"/>
      <c r="CG346" s="90"/>
      <c r="CH346" s="95"/>
      <c r="CI346" s="95"/>
      <c r="CJ346" s="95"/>
      <c r="CK346" s="95"/>
      <c r="CL346" s="95"/>
      <c r="CM346" s="95"/>
      <c r="CN346" s="95"/>
      <c r="CO346" s="95"/>
      <c r="CP346" s="95"/>
      <c r="CQ346" s="95"/>
      <c r="CR346" s="95"/>
      <c r="CS346" s="95"/>
      <c r="CT346" s="95"/>
      <c r="CU346" s="95"/>
      <c r="CV346" s="95"/>
      <c r="CW346" s="95"/>
      <c r="CX346" s="95"/>
      <c r="CY346" s="95"/>
      <c r="CZ346" s="95"/>
    </row>
    <row r="347" spans="1:104" x14ac:dyDescent="0.2">
      <c r="A347" s="4" t="s">
        <v>236</v>
      </c>
      <c r="C347" s="90">
        <v>18237491</v>
      </c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0"/>
      <c r="BB347" s="90"/>
      <c r="BC347" s="90"/>
      <c r="BD347" s="90"/>
      <c r="BE347" s="90"/>
      <c r="BF347" s="90"/>
      <c r="BG347" s="90"/>
      <c r="BH347" s="90"/>
      <c r="BI347" s="90"/>
      <c r="BJ347" s="90"/>
      <c r="BK347" s="90"/>
      <c r="BL347" s="90"/>
      <c r="BM347" s="90"/>
      <c r="BN347" s="90"/>
      <c r="BO347" s="90"/>
      <c r="BP347" s="90"/>
      <c r="BQ347" s="90"/>
      <c r="BR347" s="90"/>
      <c r="BS347" s="90"/>
      <c r="BT347" s="90"/>
      <c r="BU347" s="90"/>
      <c r="BV347" s="90"/>
      <c r="BW347" s="90"/>
      <c r="BX347" s="90"/>
      <c r="BY347" s="90"/>
      <c r="BZ347" s="90"/>
      <c r="CA347" s="90"/>
      <c r="CB347" s="90"/>
      <c r="CC347" s="90"/>
      <c r="CD347" s="90"/>
      <c r="CE347" s="90"/>
      <c r="CF347" s="90"/>
      <c r="CG347" s="90"/>
      <c r="CX347" s="338"/>
      <c r="CY347" s="338"/>
      <c r="CZ347" s="338"/>
    </row>
    <row r="348" spans="1:104" x14ac:dyDescent="0.2">
      <c r="B348" s="337" t="s">
        <v>227</v>
      </c>
      <c r="C348" s="90">
        <v>25400891</v>
      </c>
      <c r="D348" s="339">
        <f t="shared" ref="D348:AI348" si="385">C354</f>
        <v>0</v>
      </c>
      <c r="E348" s="339">
        <f t="shared" si="385"/>
        <v>0</v>
      </c>
      <c r="F348" s="339">
        <f t="shared" si="385"/>
        <v>0</v>
      </c>
      <c r="G348" s="339">
        <f t="shared" si="385"/>
        <v>0</v>
      </c>
      <c r="H348" s="339">
        <f t="shared" si="385"/>
        <v>0</v>
      </c>
      <c r="I348" s="339">
        <f t="shared" si="385"/>
        <v>0</v>
      </c>
      <c r="J348" s="339">
        <f t="shared" si="385"/>
        <v>0</v>
      </c>
      <c r="K348" s="339">
        <f t="shared" si="385"/>
        <v>0</v>
      </c>
      <c r="L348" s="339">
        <f t="shared" si="385"/>
        <v>0</v>
      </c>
      <c r="M348" s="339">
        <f t="shared" si="385"/>
        <v>0</v>
      </c>
      <c r="N348" s="339">
        <f t="shared" si="385"/>
        <v>0</v>
      </c>
      <c r="O348" s="339">
        <f t="shared" si="385"/>
        <v>0</v>
      </c>
      <c r="P348" s="339">
        <f t="shared" si="385"/>
        <v>0</v>
      </c>
      <c r="Q348" s="339">
        <f t="shared" si="385"/>
        <v>0</v>
      </c>
      <c r="R348" s="339">
        <f t="shared" si="385"/>
        <v>0</v>
      </c>
      <c r="S348" s="339">
        <f t="shared" si="385"/>
        <v>0</v>
      </c>
      <c r="T348" s="339">
        <f t="shared" si="385"/>
        <v>0</v>
      </c>
      <c r="U348" s="339">
        <f t="shared" si="385"/>
        <v>0</v>
      </c>
      <c r="V348" s="339">
        <f t="shared" si="385"/>
        <v>0</v>
      </c>
      <c r="W348" s="339">
        <f t="shared" si="385"/>
        <v>0</v>
      </c>
      <c r="X348" s="339">
        <f t="shared" si="385"/>
        <v>0</v>
      </c>
      <c r="Y348" s="339">
        <f t="shared" si="385"/>
        <v>0</v>
      </c>
      <c r="Z348" s="339">
        <f t="shared" si="385"/>
        <v>0</v>
      </c>
      <c r="AA348" s="339">
        <f t="shared" si="385"/>
        <v>0</v>
      </c>
      <c r="AB348" s="339">
        <f t="shared" si="385"/>
        <v>0</v>
      </c>
      <c r="AC348" s="339">
        <f t="shared" si="385"/>
        <v>0</v>
      </c>
      <c r="AD348" s="339">
        <f t="shared" si="385"/>
        <v>0</v>
      </c>
      <c r="AE348" s="339">
        <f t="shared" si="385"/>
        <v>0</v>
      </c>
      <c r="AF348" s="339">
        <f t="shared" si="385"/>
        <v>0</v>
      </c>
      <c r="AG348" s="339">
        <f t="shared" si="385"/>
        <v>0</v>
      </c>
      <c r="AH348" s="339">
        <f t="shared" si="385"/>
        <v>0</v>
      </c>
      <c r="AI348" s="339">
        <f t="shared" si="385"/>
        <v>0</v>
      </c>
      <c r="AJ348" s="339">
        <f t="shared" ref="AJ348:BO348" si="386">AI354</f>
        <v>0</v>
      </c>
      <c r="AK348" s="339">
        <f t="shared" si="386"/>
        <v>0</v>
      </c>
      <c r="AL348" s="339">
        <f t="shared" si="386"/>
        <v>0</v>
      </c>
      <c r="AM348" s="339">
        <f t="shared" si="386"/>
        <v>0</v>
      </c>
      <c r="AN348" s="339">
        <f t="shared" si="386"/>
        <v>0</v>
      </c>
      <c r="AO348" s="339">
        <f t="shared" si="386"/>
        <v>0</v>
      </c>
      <c r="AP348" s="339">
        <f t="shared" si="386"/>
        <v>0</v>
      </c>
      <c r="AQ348" s="339">
        <f t="shared" si="386"/>
        <v>0</v>
      </c>
      <c r="AR348" s="339">
        <f t="shared" si="386"/>
        <v>0</v>
      </c>
      <c r="AS348" s="339">
        <f t="shared" si="386"/>
        <v>0</v>
      </c>
      <c r="AT348" s="339">
        <f t="shared" si="386"/>
        <v>0</v>
      </c>
      <c r="AU348" s="339">
        <f t="shared" si="386"/>
        <v>0</v>
      </c>
      <c r="AV348" s="339">
        <f t="shared" si="386"/>
        <v>0</v>
      </c>
      <c r="AW348" s="339">
        <f t="shared" si="386"/>
        <v>0</v>
      </c>
      <c r="AX348" s="339">
        <f t="shared" si="386"/>
        <v>0</v>
      </c>
      <c r="AY348" s="339">
        <f t="shared" si="386"/>
        <v>0</v>
      </c>
      <c r="AZ348" s="339">
        <f t="shared" si="386"/>
        <v>0</v>
      </c>
      <c r="BA348" s="339">
        <f t="shared" si="386"/>
        <v>0</v>
      </c>
      <c r="BB348" s="339">
        <f t="shared" si="386"/>
        <v>0</v>
      </c>
      <c r="BC348" s="339">
        <f t="shared" si="386"/>
        <v>0</v>
      </c>
      <c r="BD348" s="339">
        <f t="shared" si="386"/>
        <v>0</v>
      </c>
      <c r="BE348" s="339">
        <f t="shared" si="386"/>
        <v>0</v>
      </c>
      <c r="BF348" s="339">
        <f t="shared" si="386"/>
        <v>0</v>
      </c>
      <c r="BG348" s="339">
        <f t="shared" si="386"/>
        <v>0</v>
      </c>
      <c r="BH348" s="339">
        <f t="shared" si="386"/>
        <v>0</v>
      </c>
      <c r="BI348" s="339">
        <f t="shared" si="386"/>
        <v>0</v>
      </c>
      <c r="BJ348" s="339">
        <f t="shared" si="386"/>
        <v>0</v>
      </c>
      <c r="BK348" s="339">
        <f t="shared" si="386"/>
        <v>0</v>
      </c>
      <c r="BL348" s="339">
        <f t="shared" si="386"/>
        <v>0</v>
      </c>
      <c r="BM348" s="339">
        <f t="shared" si="386"/>
        <v>0</v>
      </c>
      <c r="BN348" s="339">
        <f t="shared" si="386"/>
        <v>0</v>
      </c>
      <c r="BO348" s="339">
        <f t="shared" si="386"/>
        <v>0</v>
      </c>
      <c r="BP348" s="339">
        <f t="shared" ref="BP348:CY348" si="387">BO354</f>
        <v>0</v>
      </c>
      <c r="BQ348" s="339">
        <f t="shared" si="387"/>
        <v>143853.22797730836</v>
      </c>
      <c r="BR348" s="339">
        <f t="shared" si="387"/>
        <v>131137.55797730834</v>
      </c>
      <c r="BS348" s="339">
        <f t="shared" si="387"/>
        <v>116702.89797730834</v>
      </c>
      <c r="BT348" s="339">
        <f t="shared" si="387"/>
        <v>102519.38797730835</v>
      </c>
      <c r="BU348" s="339">
        <f t="shared" si="387"/>
        <v>89826.167977308345</v>
      </c>
      <c r="BV348" s="339">
        <f t="shared" si="387"/>
        <v>76515.727977308343</v>
      </c>
      <c r="BW348" s="339">
        <f t="shared" si="387"/>
        <v>64689.527977308346</v>
      </c>
      <c r="BX348" s="339">
        <f t="shared" si="387"/>
        <v>51871.247977308347</v>
      </c>
      <c r="BY348" s="339">
        <f t="shared" si="387"/>
        <v>38738.947977308344</v>
      </c>
      <c r="BZ348" s="339">
        <f t="shared" si="387"/>
        <v>26876.297977308343</v>
      </c>
      <c r="CA348" s="339">
        <f t="shared" si="387"/>
        <v>14026.647977308343</v>
      </c>
      <c r="CB348" s="339">
        <f t="shared" si="387"/>
        <v>1694.0479773083425</v>
      </c>
      <c r="CC348" s="339">
        <f t="shared" si="387"/>
        <v>-211081.90012764995</v>
      </c>
      <c r="CD348" s="339">
        <f t="shared" si="387"/>
        <v>-196143.70012764994</v>
      </c>
      <c r="CE348" s="339">
        <f t="shared" si="387"/>
        <v>-176725.81012764992</v>
      </c>
      <c r="CF348" s="339">
        <f t="shared" si="387"/>
        <v>-152608.92012764991</v>
      </c>
      <c r="CG348" s="339">
        <f t="shared" si="387"/>
        <v>-136813.20012764991</v>
      </c>
      <c r="CH348" s="339">
        <f t="shared" si="387"/>
        <v>-117705.0701276499</v>
      </c>
      <c r="CI348" s="339">
        <f t="shared" si="387"/>
        <v>-101074.12012764991</v>
      </c>
      <c r="CJ348" s="339">
        <f t="shared" si="387"/>
        <v>-81190.320127649902</v>
      </c>
      <c r="CK348" s="339">
        <f t="shared" si="387"/>
        <v>-62260.810127649907</v>
      </c>
      <c r="CL348" s="339">
        <f t="shared" si="387"/>
        <v>-44304.450127649907</v>
      </c>
      <c r="CM348" s="339">
        <f t="shared" si="387"/>
        <v>-26734.110127649907</v>
      </c>
      <c r="CN348" s="339">
        <f t="shared" si="387"/>
        <v>-10727.520127649906</v>
      </c>
      <c r="CO348" s="339">
        <f t="shared" si="387"/>
        <v>213485.08987235013</v>
      </c>
      <c r="CP348" s="339">
        <f t="shared" si="387"/>
        <v>197010.27987235013</v>
      </c>
      <c r="CQ348" s="339">
        <f t="shared" si="387"/>
        <v>176977.01987235012</v>
      </c>
      <c r="CR348" s="339">
        <f t="shared" si="387"/>
        <v>156515.65987235011</v>
      </c>
      <c r="CS348" s="339">
        <f t="shared" si="387"/>
        <v>138210.4298723501</v>
      </c>
      <c r="CT348" s="339">
        <f t="shared" si="387"/>
        <v>-38049.22</v>
      </c>
      <c r="CU348" s="339">
        <f t="shared" si="387"/>
        <v>-56600.62</v>
      </c>
      <c r="CV348" s="339">
        <f t="shared" si="387"/>
        <v>-76473.05</v>
      </c>
      <c r="CW348" s="339">
        <f t="shared" si="387"/>
        <v>-74295.27</v>
      </c>
      <c r="CX348" s="339">
        <f t="shared" si="387"/>
        <v>-75775.38</v>
      </c>
      <c r="CY348" s="339">
        <f t="shared" si="387"/>
        <v>-75775.38</v>
      </c>
    </row>
    <row r="349" spans="1:104" x14ac:dyDescent="0.2">
      <c r="B349" s="91" t="s">
        <v>228</v>
      </c>
      <c r="C349" s="90"/>
      <c r="D349" s="341">
        <v>0</v>
      </c>
      <c r="E349" s="341">
        <v>0</v>
      </c>
      <c r="F349" s="341">
        <v>0</v>
      </c>
      <c r="G349" s="341">
        <v>0</v>
      </c>
      <c r="H349" s="341">
        <v>0</v>
      </c>
      <c r="I349" s="341">
        <v>0</v>
      </c>
      <c r="J349" s="341">
        <v>0</v>
      </c>
      <c r="K349" s="341">
        <v>0</v>
      </c>
      <c r="L349" s="341">
        <v>0</v>
      </c>
      <c r="M349" s="341">
        <v>0</v>
      </c>
      <c r="N349" s="341">
        <v>0</v>
      </c>
      <c r="O349" s="341">
        <v>0</v>
      </c>
      <c r="P349" s="341">
        <v>0</v>
      </c>
      <c r="Q349" s="341">
        <v>0</v>
      </c>
      <c r="R349" s="341">
        <v>0</v>
      </c>
      <c r="S349" s="341">
        <v>0</v>
      </c>
      <c r="T349" s="341">
        <v>0</v>
      </c>
      <c r="U349" s="341">
        <v>0</v>
      </c>
      <c r="V349" s="341">
        <v>0</v>
      </c>
      <c r="W349" s="341">
        <v>0</v>
      </c>
      <c r="X349" s="341">
        <v>0</v>
      </c>
      <c r="Y349" s="341">
        <v>0</v>
      </c>
      <c r="Z349" s="341">
        <v>0</v>
      </c>
      <c r="AA349" s="341">
        <v>0</v>
      </c>
      <c r="AB349" s="341">
        <v>0</v>
      </c>
      <c r="AC349" s="341">
        <v>0</v>
      </c>
      <c r="AD349" s="341">
        <v>0</v>
      </c>
      <c r="AE349" s="341">
        <v>0</v>
      </c>
      <c r="AF349" s="341">
        <v>0</v>
      </c>
      <c r="AG349" s="341">
        <v>0</v>
      </c>
      <c r="AH349" s="341">
        <v>0</v>
      </c>
      <c r="AI349" s="341">
        <v>0</v>
      </c>
      <c r="AJ349" s="341">
        <v>0</v>
      </c>
      <c r="AK349" s="341">
        <v>0</v>
      </c>
      <c r="AL349" s="341">
        <v>0</v>
      </c>
      <c r="AM349" s="341">
        <v>0</v>
      </c>
      <c r="AN349" s="341">
        <v>0</v>
      </c>
      <c r="AO349" s="341">
        <v>0</v>
      </c>
      <c r="AP349" s="341">
        <v>0</v>
      </c>
      <c r="AQ349" s="341">
        <v>0</v>
      </c>
      <c r="AR349" s="341">
        <v>0</v>
      </c>
      <c r="AS349" s="341">
        <v>0</v>
      </c>
      <c r="AT349" s="341">
        <v>0</v>
      </c>
      <c r="AU349" s="341">
        <v>0</v>
      </c>
      <c r="AV349" s="341">
        <v>0</v>
      </c>
      <c r="AW349" s="341">
        <v>0</v>
      </c>
      <c r="AX349" s="341">
        <v>0</v>
      </c>
      <c r="AY349" s="341">
        <v>0</v>
      </c>
      <c r="AZ349" s="341">
        <v>0</v>
      </c>
      <c r="BA349" s="341">
        <v>0</v>
      </c>
      <c r="BB349" s="341">
        <v>0</v>
      </c>
      <c r="BC349" s="341">
        <v>0</v>
      </c>
      <c r="BD349" s="341">
        <v>0</v>
      </c>
      <c r="BE349" s="341">
        <v>0</v>
      </c>
      <c r="BF349" s="341">
        <v>0</v>
      </c>
      <c r="BG349" s="341">
        <v>0</v>
      </c>
      <c r="BH349" s="341">
        <v>0</v>
      </c>
      <c r="BI349" s="341">
        <v>0</v>
      </c>
      <c r="BJ349" s="341">
        <v>0</v>
      </c>
      <c r="BK349" s="341">
        <v>0</v>
      </c>
      <c r="BL349" s="341">
        <v>0</v>
      </c>
      <c r="BM349" s="341">
        <v>0</v>
      </c>
      <c r="BN349" s="341">
        <v>0</v>
      </c>
      <c r="BO349" s="341">
        <v>0</v>
      </c>
      <c r="BP349" s="341">
        <v>156754.81797730835</v>
      </c>
      <c r="BQ349" s="341">
        <v>0</v>
      </c>
      <c r="BR349" s="341">
        <v>0</v>
      </c>
      <c r="BS349" s="341">
        <v>0</v>
      </c>
      <c r="BT349" s="341">
        <v>0</v>
      </c>
      <c r="BU349" s="341">
        <v>0</v>
      </c>
      <c r="BV349" s="341">
        <v>0</v>
      </c>
      <c r="BW349" s="341">
        <v>0</v>
      </c>
      <c r="BX349" s="341">
        <v>0</v>
      </c>
      <c r="BY349" s="341">
        <v>0</v>
      </c>
      <c r="BZ349" s="341">
        <v>0</v>
      </c>
      <c r="CA349" s="341">
        <v>0</v>
      </c>
      <c r="CB349" s="341">
        <v>-235774.98810495829</v>
      </c>
      <c r="CC349" s="341">
        <v>0</v>
      </c>
      <c r="CD349" s="341">
        <v>0</v>
      </c>
      <c r="CE349" s="341">
        <v>0</v>
      </c>
      <c r="CF349" s="341">
        <v>0</v>
      </c>
      <c r="CG349" s="341">
        <v>0</v>
      </c>
      <c r="CH349" s="341">
        <v>0</v>
      </c>
      <c r="CI349" s="341">
        <v>0</v>
      </c>
      <c r="CJ349" s="341">
        <v>0</v>
      </c>
      <c r="CK349" s="341">
        <v>0</v>
      </c>
      <c r="CL349" s="341">
        <v>0</v>
      </c>
      <c r="CM349" s="341">
        <v>0</v>
      </c>
      <c r="CN349" s="341">
        <v>243823.02000000005</v>
      </c>
      <c r="CO349" s="341">
        <v>0</v>
      </c>
      <c r="CP349" s="341">
        <v>0</v>
      </c>
      <c r="CQ349" s="341">
        <v>0</v>
      </c>
      <c r="CR349" s="341">
        <v>0</v>
      </c>
      <c r="CS349" s="341">
        <v>0</v>
      </c>
      <c r="CT349" s="341">
        <v>0</v>
      </c>
      <c r="CU349" s="341">
        <v>0</v>
      </c>
      <c r="CV349" s="341">
        <v>0</v>
      </c>
      <c r="CW349" s="341">
        <v>0</v>
      </c>
      <c r="CX349" s="341"/>
      <c r="CY349" s="341"/>
    </row>
    <row r="350" spans="1:104" x14ac:dyDescent="0.2">
      <c r="B350" s="91" t="s">
        <v>441</v>
      </c>
      <c r="C350" s="94"/>
      <c r="D350" s="341">
        <v>0</v>
      </c>
      <c r="E350" s="341">
        <v>0</v>
      </c>
      <c r="F350" s="341">
        <v>0</v>
      </c>
      <c r="G350" s="341">
        <v>0</v>
      </c>
      <c r="H350" s="341">
        <v>0</v>
      </c>
      <c r="I350" s="341">
        <v>0</v>
      </c>
      <c r="J350" s="341">
        <v>0</v>
      </c>
      <c r="K350" s="341">
        <v>0</v>
      </c>
      <c r="L350" s="341">
        <v>0</v>
      </c>
      <c r="M350" s="341">
        <v>0</v>
      </c>
      <c r="N350" s="341">
        <v>0</v>
      </c>
      <c r="O350" s="341">
        <v>0</v>
      </c>
      <c r="P350" s="341">
        <v>0</v>
      </c>
      <c r="Q350" s="341">
        <v>0</v>
      </c>
      <c r="R350" s="341">
        <v>0</v>
      </c>
      <c r="S350" s="341">
        <v>0</v>
      </c>
      <c r="T350" s="341">
        <v>0</v>
      </c>
      <c r="U350" s="341">
        <v>0</v>
      </c>
      <c r="V350" s="341">
        <v>0</v>
      </c>
      <c r="W350" s="341">
        <v>0</v>
      </c>
      <c r="X350" s="341">
        <v>0</v>
      </c>
      <c r="Y350" s="341">
        <v>0</v>
      </c>
      <c r="Z350" s="341">
        <v>0</v>
      </c>
      <c r="AA350" s="341">
        <v>0</v>
      </c>
      <c r="AB350" s="341">
        <v>0</v>
      </c>
      <c r="AC350" s="341">
        <v>0</v>
      </c>
      <c r="AD350" s="341">
        <v>0</v>
      </c>
      <c r="AE350" s="341">
        <v>0</v>
      </c>
      <c r="AF350" s="341">
        <v>0</v>
      </c>
      <c r="AG350" s="341">
        <v>0</v>
      </c>
      <c r="AH350" s="341">
        <v>0</v>
      </c>
      <c r="AI350" s="341">
        <v>0</v>
      </c>
      <c r="AJ350" s="341">
        <v>0</v>
      </c>
      <c r="AK350" s="341">
        <v>0</v>
      </c>
      <c r="AL350" s="341">
        <v>0</v>
      </c>
      <c r="AM350" s="341">
        <v>0</v>
      </c>
      <c r="AN350" s="341">
        <v>0</v>
      </c>
      <c r="AO350" s="341">
        <v>0</v>
      </c>
      <c r="AP350" s="341">
        <v>0</v>
      </c>
      <c r="AQ350" s="341">
        <v>0</v>
      </c>
      <c r="AR350" s="341">
        <v>0</v>
      </c>
      <c r="AS350" s="341">
        <v>0</v>
      </c>
      <c r="AT350" s="341">
        <v>0</v>
      </c>
      <c r="AU350" s="341">
        <v>0</v>
      </c>
      <c r="AV350" s="341">
        <v>0</v>
      </c>
      <c r="AW350" s="341">
        <v>0</v>
      </c>
      <c r="AX350" s="341">
        <v>0</v>
      </c>
      <c r="AY350" s="341">
        <v>0</v>
      </c>
      <c r="AZ350" s="341">
        <v>0</v>
      </c>
      <c r="BA350" s="341">
        <v>0</v>
      </c>
      <c r="BB350" s="341">
        <v>0</v>
      </c>
      <c r="BC350" s="341">
        <v>0</v>
      </c>
      <c r="BD350" s="341">
        <v>0</v>
      </c>
      <c r="BE350" s="341">
        <v>0</v>
      </c>
      <c r="BF350" s="341">
        <v>0</v>
      </c>
      <c r="BG350" s="341">
        <v>0</v>
      </c>
      <c r="BH350" s="341">
        <v>0</v>
      </c>
      <c r="BI350" s="341">
        <v>0</v>
      </c>
      <c r="BJ350" s="341">
        <v>0</v>
      </c>
      <c r="BK350" s="341">
        <v>0</v>
      </c>
      <c r="BL350" s="341">
        <v>0</v>
      </c>
      <c r="BM350" s="341">
        <v>0</v>
      </c>
      <c r="BN350" s="341">
        <v>0</v>
      </c>
      <c r="BO350" s="341">
        <v>0</v>
      </c>
      <c r="BP350" s="341">
        <v>0</v>
      </c>
      <c r="BQ350" s="341">
        <v>0</v>
      </c>
      <c r="BR350" s="341">
        <v>0</v>
      </c>
      <c r="BS350" s="341">
        <v>0</v>
      </c>
      <c r="BT350" s="341">
        <v>0</v>
      </c>
      <c r="BU350" s="341">
        <v>0</v>
      </c>
      <c r="BV350" s="341">
        <v>0</v>
      </c>
      <c r="BW350" s="341">
        <v>0</v>
      </c>
      <c r="BX350" s="341">
        <v>0</v>
      </c>
      <c r="BY350" s="341">
        <v>0</v>
      </c>
      <c r="BZ350" s="341">
        <v>0</v>
      </c>
      <c r="CA350" s="341">
        <v>0</v>
      </c>
      <c r="CB350" s="341">
        <v>0</v>
      </c>
      <c r="CC350" s="341">
        <v>0</v>
      </c>
      <c r="CD350" s="341">
        <v>0</v>
      </c>
      <c r="CE350" s="341">
        <v>0</v>
      </c>
      <c r="CF350" s="341">
        <v>0</v>
      </c>
      <c r="CG350" s="341">
        <v>0</v>
      </c>
      <c r="CH350" s="341">
        <v>0</v>
      </c>
      <c r="CI350" s="341">
        <v>0</v>
      </c>
      <c r="CJ350" s="341">
        <v>0</v>
      </c>
      <c r="CK350" s="341">
        <v>0</v>
      </c>
      <c r="CL350" s="341">
        <v>0</v>
      </c>
      <c r="CM350" s="341">
        <v>0</v>
      </c>
      <c r="CN350" s="341">
        <v>0</v>
      </c>
      <c r="CO350" s="341">
        <v>0</v>
      </c>
      <c r="CP350" s="341">
        <v>0</v>
      </c>
      <c r="CQ350" s="341">
        <v>0</v>
      </c>
      <c r="CR350" s="341">
        <v>0</v>
      </c>
      <c r="CS350" s="530">
        <f>-'2019 GRC - SCH 40 Re-class'!$P$18</f>
        <v>-156515.65987235011</v>
      </c>
      <c r="CT350" s="341">
        <v>0</v>
      </c>
      <c r="CU350" s="341">
        <v>0</v>
      </c>
      <c r="CV350" s="341">
        <v>0</v>
      </c>
      <c r="CW350" s="341">
        <v>0</v>
      </c>
      <c r="CX350" s="341"/>
      <c r="CY350" s="341"/>
    </row>
    <row r="351" spans="1:104" x14ac:dyDescent="0.2">
      <c r="B351" s="91" t="s">
        <v>347</v>
      </c>
      <c r="C351" s="94"/>
      <c r="D351" s="341">
        <v>0</v>
      </c>
      <c r="E351" s="341">
        <v>0</v>
      </c>
      <c r="F351" s="341">
        <v>0</v>
      </c>
      <c r="G351" s="341">
        <v>0</v>
      </c>
      <c r="H351" s="341">
        <v>0</v>
      </c>
      <c r="I351" s="341">
        <v>0</v>
      </c>
      <c r="J351" s="341">
        <v>0</v>
      </c>
      <c r="K351" s="341">
        <v>0</v>
      </c>
      <c r="L351" s="341">
        <v>0</v>
      </c>
      <c r="M351" s="341">
        <v>0</v>
      </c>
      <c r="N351" s="341">
        <v>0</v>
      </c>
      <c r="O351" s="341">
        <v>0</v>
      </c>
      <c r="P351" s="341">
        <v>0</v>
      </c>
      <c r="Q351" s="341">
        <v>0</v>
      </c>
      <c r="R351" s="341">
        <v>0</v>
      </c>
      <c r="S351" s="341">
        <v>0</v>
      </c>
      <c r="T351" s="341">
        <v>0</v>
      </c>
      <c r="U351" s="341">
        <v>0</v>
      </c>
      <c r="V351" s="341">
        <v>0</v>
      </c>
      <c r="W351" s="341">
        <v>0</v>
      </c>
      <c r="X351" s="341">
        <v>0</v>
      </c>
      <c r="Y351" s="341">
        <v>0</v>
      </c>
      <c r="Z351" s="341">
        <v>0</v>
      </c>
      <c r="AA351" s="341">
        <v>0</v>
      </c>
      <c r="AB351" s="341">
        <v>0</v>
      </c>
      <c r="AC351" s="341">
        <v>0</v>
      </c>
      <c r="AD351" s="341">
        <v>0</v>
      </c>
      <c r="AE351" s="341">
        <v>0</v>
      </c>
      <c r="AF351" s="341">
        <v>0</v>
      </c>
      <c r="AG351" s="341">
        <v>0</v>
      </c>
      <c r="AH351" s="341">
        <v>0</v>
      </c>
      <c r="AI351" s="341">
        <v>0</v>
      </c>
      <c r="AJ351" s="341">
        <v>0</v>
      </c>
      <c r="AK351" s="341">
        <v>0</v>
      </c>
      <c r="AL351" s="341">
        <v>0</v>
      </c>
      <c r="AM351" s="341">
        <v>0</v>
      </c>
      <c r="AN351" s="341">
        <v>0</v>
      </c>
      <c r="AO351" s="341">
        <v>0</v>
      </c>
      <c r="AP351" s="341">
        <v>0</v>
      </c>
      <c r="AQ351" s="341">
        <v>0</v>
      </c>
      <c r="AR351" s="341">
        <v>0</v>
      </c>
      <c r="AS351" s="341">
        <v>0</v>
      </c>
      <c r="AT351" s="341">
        <v>0</v>
      </c>
      <c r="AU351" s="341">
        <v>0</v>
      </c>
      <c r="AV351" s="341">
        <v>0</v>
      </c>
      <c r="AW351" s="341">
        <v>0</v>
      </c>
      <c r="AX351" s="341">
        <v>0</v>
      </c>
      <c r="AY351" s="341">
        <v>0</v>
      </c>
      <c r="AZ351" s="341">
        <v>0</v>
      </c>
      <c r="BA351" s="341">
        <v>0</v>
      </c>
      <c r="BB351" s="341">
        <v>0</v>
      </c>
      <c r="BC351" s="341">
        <v>0</v>
      </c>
      <c r="BD351" s="341">
        <v>0</v>
      </c>
      <c r="BE351" s="341">
        <v>0</v>
      </c>
      <c r="BF351" s="341">
        <v>0</v>
      </c>
      <c r="BG351" s="341">
        <v>0</v>
      </c>
      <c r="BH351" s="341">
        <v>0</v>
      </c>
      <c r="BI351" s="341">
        <v>0</v>
      </c>
      <c r="BJ351" s="341">
        <v>0</v>
      </c>
      <c r="BK351" s="341">
        <v>0</v>
      </c>
      <c r="BL351" s="341">
        <v>0</v>
      </c>
      <c r="BM351" s="341">
        <v>0</v>
      </c>
      <c r="BN351" s="341">
        <v>0</v>
      </c>
      <c r="BO351" s="341">
        <v>0</v>
      </c>
      <c r="BP351" s="341">
        <v>0</v>
      </c>
      <c r="BQ351" s="341">
        <v>0</v>
      </c>
      <c r="BR351" s="341">
        <v>0</v>
      </c>
      <c r="BS351" s="341">
        <v>0</v>
      </c>
      <c r="BT351" s="341">
        <v>0</v>
      </c>
      <c r="BU351" s="341">
        <v>0</v>
      </c>
      <c r="BV351" s="341">
        <v>0</v>
      </c>
      <c r="BW351" s="341">
        <v>0</v>
      </c>
      <c r="BX351" s="341">
        <v>0</v>
      </c>
      <c r="BY351" s="341">
        <v>0</v>
      </c>
      <c r="BZ351" s="341">
        <v>0</v>
      </c>
      <c r="CA351" s="341">
        <v>0</v>
      </c>
      <c r="CB351" s="341">
        <v>0</v>
      </c>
      <c r="CC351" s="341">
        <v>0</v>
      </c>
      <c r="CD351" s="341">
        <v>0</v>
      </c>
      <c r="CE351" s="341">
        <v>0</v>
      </c>
      <c r="CF351" s="341">
        <v>0</v>
      </c>
      <c r="CG351" s="341">
        <v>0</v>
      </c>
      <c r="CH351" s="341">
        <v>0</v>
      </c>
      <c r="CI351" s="341">
        <v>0</v>
      </c>
      <c r="CJ351" s="341">
        <v>0</v>
      </c>
      <c r="CK351" s="341">
        <v>0</v>
      </c>
      <c r="CL351" s="341">
        <v>0</v>
      </c>
      <c r="CM351" s="341">
        <v>0</v>
      </c>
      <c r="CN351" s="341">
        <v>0</v>
      </c>
      <c r="CO351" s="341">
        <v>0</v>
      </c>
      <c r="CP351" s="341">
        <v>0</v>
      </c>
      <c r="CQ351" s="341">
        <v>0</v>
      </c>
      <c r="CR351" s="341">
        <v>0</v>
      </c>
      <c r="CS351" s="341">
        <v>0</v>
      </c>
      <c r="CT351" s="341">
        <v>0</v>
      </c>
      <c r="CU351" s="341">
        <v>0</v>
      </c>
      <c r="CV351" s="341">
        <v>0</v>
      </c>
      <c r="CW351" s="341">
        <v>0</v>
      </c>
      <c r="CX351" s="341"/>
      <c r="CY351" s="341"/>
    </row>
    <row r="352" spans="1:104" x14ac:dyDescent="0.2">
      <c r="B352" s="91" t="s">
        <v>229</v>
      </c>
      <c r="D352" s="341">
        <v>0</v>
      </c>
      <c r="E352" s="341">
        <v>0</v>
      </c>
      <c r="F352" s="341">
        <v>0</v>
      </c>
      <c r="G352" s="341">
        <v>0</v>
      </c>
      <c r="H352" s="341">
        <v>0</v>
      </c>
      <c r="I352" s="341">
        <v>0</v>
      </c>
      <c r="J352" s="341">
        <v>0</v>
      </c>
      <c r="K352" s="341">
        <v>0</v>
      </c>
      <c r="L352" s="341">
        <v>0</v>
      </c>
      <c r="M352" s="341">
        <v>0</v>
      </c>
      <c r="N352" s="341">
        <v>0</v>
      </c>
      <c r="O352" s="341">
        <v>0</v>
      </c>
      <c r="P352" s="341">
        <v>0</v>
      </c>
      <c r="Q352" s="341">
        <v>0</v>
      </c>
      <c r="R352" s="341">
        <v>0</v>
      </c>
      <c r="S352" s="341">
        <v>0</v>
      </c>
      <c r="T352" s="341">
        <v>0</v>
      </c>
      <c r="U352" s="341">
        <v>0</v>
      </c>
      <c r="V352" s="341">
        <v>0</v>
      </c>
      <c r="W352" s="341">
        <v>0</v>
      </c>
      <c r="X352" s="341">
        <v>0</v>
      </c>
      <c r="Y352" s="341">
        <v>0</v>
      </c>
      <c r="Z352" s="341">
        <v>0</v>
      </c>
      <c r="AA352" s="341">
        <v>0</v>
      </c>
      <c r="AB352" s="341">
        <v>0</v>
      </c>
      <c r="AC352" s="341">
        <v>0</v>
      </c>
      <c r="AD352" s="341">
        <v>0</v>
      </c>
      <c r="AE352" s="341">
        <v>0</v>
      </c>
      <c r="AF352" s="341">
        <v>0</v>
      </c>
      <c r="AG352" s="341">
        <v>0</v>
      </c>
      <c r="AH352" s="341">
        <v>0</v>
      </c>
      <c r="AI352" s="341">
        <v>0</v>
      </c>
      <c r="AJ352" s="341">
        <v>0</v>
      </c>
      <c r="AK352" s="341">
        <v>0</v>
      </c>
      <c r="AL352" s="341">
        <v>0</v>
      </c>
      <c r="AM352" s="341">
        <v>0</v>
      </c>
      <c r="AN352" s="341">
        <v>0</v>
      </c>
      <c r="AO352" s="341">
        <v>0</v>
      </c>
      <c r="AP352" s="341">
        <v>0</v>
      </c>
      <c r="AQ352" s="341">
        <v>0</v>
      </c>
      <c r="AR352" s="341">
        <v>0</v>
      </c>
      <c r="AS352" s="341">
        <v>0</v>
      </c>
      <c r="AT352" s="341">
        <v>0</v>
      </c>
      <c r="AU352" s="341">
        <v>0</v>
      </c>
      <c r="AV352" s="341">
        <v>0</v>
      </c>
      <c r="AW352" s="341">
        <v>0</v>
      </c>
      <c r="AX352" s="341">
        <v>0</v>
      </c>
      <c r="AY352" s="341">
        <v>0</v>
      </c>
      <c r="AZ352" s="341">
        <v>0</v>
      </c>
      <c r="BA352" s="341">
        <v>0</v>
      </c>
      <c r="BB352" s="341">
        <v>0</v>
      </c>
      <c r="BC352" s="341">
        <v>0</v>
      </c>
      <c r="BD352" s="341">
        <v>0</v>
      </c>
      <c r="BE352" s="341">
        <v>0</v>
      </c>
      <c r="BF352" s="341">
        <v>0</v>
      </c>
      <c r="BG352" s="341">
        <v>0</v>
      </c>
      <c r="BH352" s="341">
        <v>0</v>
      </c>
      <c r="BI352" s="341">
        <v>0</v>
      </c>
      <c r="BJ352" s="341">
        <v>0</v>
      </c>
      <c r="BK352" s="341">
        <v>0</v>
      </c>
      <c r="BL352" s="341">
        <v>0</v>
      </c>
      <c r="BM352" s="341">
        <v>0</v>
      </c>
      <c r="BN352" s="341">
        <v>0</v>
      </c>
      <c r="BO352" s="341">
        <v>0</v>
      </c>
      <c r="BP352" s="341">
        <v>-12901.59</v>
      </c>
      <c r="BQ352" s="341">
        <v>-12715.67</v>
      </c>
      <c r="BR352" s="341">
        <v>-14434.66</v>
      </c>
      <c r="BS352" s="341">
        <v>-14183.51</v>
      </c>
      <c r="BT352" s="341">
        <v>-12693.22</v>
      </c>
      <c r="BU352" s="341">
        <v>-13310.44</v>
      </c>
      <c r="BV352" s="341">
        <v>-11826.2</v>
      </c>
      <c r="BW352" s="341">
        <v>-12818.28</v>
      </c>
      <c r="BX352" s="341">
        <v>-13132.3</v>
      </c>
      <c r="BY352" s="341">
        <v>-11862.65</v>
      </c>
      <c r="BZ352" s="341">
        <v>-12849.65</v>
      </c>
      <c r="CA352" s="341">
        <v>-12332.6</v>
      </c>
      <c r="CB352" s="341">
        <v>22999.040000000001</v>
      </c>
      <c r="CC352" s="341">
        <v>14938.2</v>
      </c>
      <c r="CD352" s="341">
        <v>19417.89</v>
      </c>
      <c r="CE352" s="341">
        <v>24116.89</v>
      </c>
      <c r="CF352" s="341">
        <v>15795.72</v>
      </c>
      <c r="CG352" s="341">
        <v>19108.13</v>
      </c>
      <c r="CH352" s="341">
        <v>16630.95</v>
      </c>
      <c r="CI352" s="341">
        <v>19883.8</v>
      </c>
      <c r="CJ352" s="92">
        <f>-'FPC Sch 12&amp;26'!C46</f>
        <v>18929.509999999998</v>
      </c>
      <c r="CK352" s="92">
        <f>-'FPC Sch 12&amp;26'!D46</f>
        <v>17956.36</v>
      </c>
      <c r="CL352" s="92">
        <f>-'FPC Sch 12&amp;26'!E46</f>
        <v>17570.34</v>
      </c>
      <c r="CM352" s="92">
        <f>-'FPC Sch 12&amp;26'!F46</f>
        <v>16006.59</v>
      </c>
      <c r="CN352" s="92">
        <f>-'FPC Sch 12&amp;26'!G46</f>
        <v>-19610.41</v>
      </c>
      <c r="CO352" s="92">
        <f>-'FPC Sch 12&amp;26'!H46</f>
        <v>-16474.810000000001</v>
      </c>
      <c r="CP352" s="92">
        <f>-'FPC Sch 12&amp;26'!I46</f>
        <v>-20033.259999999998</v>
      </c>
      <c r="CQ352" s="92">
        <f>-'FPC Sch 12&amp;26'!J46</f>
        <v>-20461.36</v>
      </c>
      <c r="CR352" s="92">
        <f>-'FPC Sch 12&amp;26'!K46</f>
        <v>-18305.23</v>
      </c>
      <c r="CS352" s="92">
        <f>-('FPC Sch 12&amp;26'!L46+'FPC Sch 12&amp;26'!M46)</f>
        <v>-19743.989999999998</v>
      </c>
      <c r="CT352" s="92">
        <f>-'FPC Sch 12&amp;26'!N46</f>
        <v>-18551.400000000001</v>
      </c>
      <c r="CU352" s="92">
        <f>-('FPC Sch 12&amp;26'!P46+'FPC Sch 12&amp;26'!O46)</f>
        <v>-19872.43</v>
      </c>
      <c r="CV352" s="92">
        <f>-'FPC Sch 12&amp;26'!Q46</f>
        <v>2177.7800000000002</v>
      </c>
      <c r="CW352" s="92">
        <f>-'FPC Sch 12&amp;26'!R46</f>
        <v>-1480.11</v>
      </c>
      <c r="CX352" s="92">
        <f>-'Amort Estimate'!I42</f>
        <v>0</v>
      </c>
      <c r="CY352" s="92">
        <f>-'Amort Estimate'!J42</f>
        <v>0</v>
      </c>
    </row>
    <row r="353" spans="1:104" x14ac:dyDescent="0.2">
      <c r="B353" s="337" t="s">
        <v>230</v>
      </c>
      <c r="D353" s="93">
        <f t="shared" ref="D353:AI353" si="388">SUM(D349:D352)</f>
        <v>0</v>
      </c>
      <c r="E353" s="93">
        <f t="shared" si="388"/>
        <v>0</v>
      </c>
      <c r="F353" s="93">
        <f t="shared" si="388"/>
        <v>0</v>
      </c>
      <c r="G353" s="93">
        <f t="shared" si="388"/>
        <v>0</v>
      </c>
      <c r="H353" s="93">
        <f t="shared" si="388"/>
        <v>0</v>
      </c>
      <c r="I353" s="93">
        <f t="shared" si="388"/>
        <v>0</v>
      </c>
      <c r="J353" s="93">
        <f t="shared" si="388"/>
        <v>0</v>
      </c>
      <c r="K353" s="93">
        <f t="shared" si="388"/>
        <v>0</v>
      </c>
      <c r="L353" s="93">
        <f t="shared" si="388"/>
        <v>0</v>
      </c>
      <c r="M353" s="93">
        <f t="shared" si="388"/>
        <v>0</v>
      </c>
      <c r="N353" s="93">
        <f t="shared" si="388"/>
        <v>0</v>
      </c>
      <c r="O353" s="93">
        <f t="shared" si="388"/>
        <v>0</v>
      </c>
      <c r="P353" s="93">
        <f t="shared" si="388"/>
        <v>0</v>
      </c>
      <c r="Q353" s="93">
        <f t="shared" si="388"/>
        <v>0</v>
      </c>
      <c r="R353" s="93">
        <f t="shared" si="388"/>
        <v>0</v>
      </c>
      <c r="S353" s="93">
        <f t="shared" si="388"/>
        <v>0</v>
      </c>
      <c r="T353" s="93">
        <f t="shared" si="388"/>
        <v>0</v>
      </c>
      <c r="U353" s="93">
        <f t="shared" si="388"/>
        <v>0</v>
      </c>
      <c r="V353" s="93">
        <f t="shared" si="388"/>
        <v>0</v>
      </c>
      <c r="W353" s="93">
        <f t="shared" si="388"/>
        <v>0</v>
      </c>
      <c r="X353" s="93">
        <f t="shared" si="388"/>
        <v>0</v>
      </c>
      <c r="Y353" s="93">
        <f t="shared" si="388"/>
        <v>0</v>
      </c>
      <c r="Z353" s="93">
        <f t="shared" si="388"/>
        <v>0</v>
      </c>
      <c r="AA353" s="93">
        <f t="shared" si="388"/>
        <v>0</v>
      </c>
      <c r="AB353" s="93">
        <f t="shared" si="388"/>
        <v>0</v>
      </c>
      <c r="AC353" s="93">
        <f t="shared" si="388"/>
        <v>0</v>
      </c>
      <c r="AD353" s="93">
        <f t="shared" si="388"/>
        <v>0</v>
      </c>
      <c r="AE353" s="93">
        <f t="shared" si="388"/>
        <v>0</v>
      </c>
      <c r="AF353" s="93">
        <f t="shared" si="388"/>
        <v>0</v>
      </c>
      <c r="AG353" s="93">
        <f t="shared" si="388"/>
        <v>0</v>
      </c>
      <c r="AH353" s="93">
        <f t="shared" si="388"/>
        <v>0</v>
      </c>
      <c r="AI353" s="93">
        <f t="shared" si="388"/>
        <v>0</v>
      </c>
      <c r="AJ353" s="93">
        <f t="shared" ref="AJ353:BO353" si="389">SUM(AJ349:AJ352)</f>
        <v>0</v>
      </c>
      <c r="AK353" s="93">
        <f t="shared" si="389"/>
        <v>0</v>
      </c>
      <c r="AL353" s="93">
        <f t="shared" si="389"/>
        <v>0</v>
      </c>
      <c r="AM353" s="93">
        <f t="shared" si="389"/>
        <v>0</v>
      </c>
      <c r="AN353" s="93">
        <f t="shared" si="389"/>
        <v>0</v>
      </c>
      <c r="AO353" s="93">
        <f t="shared" si="389"/>
        <v>0</v>
      </c>
      <c r="AP353" s="93">
        <f t="shared" si="389"/>
        <v>0</v>
      </c>
      <c r="AQ353" s="93">
        <f t="shared" si="389"/>
        <v>0</v>
      </c>
      <c r="AR353" s="93">
        <f t="shared" si="389"/>
        <v>0</v>
      </c>
      <c r="AS353" s="93">
        <f t="shared" si="389"/>
        <v>0</v>
      </c>
      <c r="AT353" s="93">
        <f t="shared" si="389"/>
        <v>0</v>
      </c>
      <c r="AU353" s="93">
        <f t="shared" si="389"/>
        <v>0</v>
      </c>
      <c r="AV353" s="93">
        <f t="shared" si="389"/>
        <v>0</v>
      </c>
      <c r="AW353" s="93">
        <f t="shared" si="389"/>
        <v>0</v>
      </c>
      <c r="AX353" s="93">
        <f t="shared" si="389"/>
        <v>0</v>
      </c>
      <c r="AY353" s="93">
        <f t="shared" si="389"/>
        <v>0</v>
      </c>
      <c r="AZ353" s="93">
        <f t="shared" si="389"/>
        <v>0</v>
      </c>
      <c r="BA353" s="93">
        <f t="shared" si="389"/>
        <v>0</v>
      </c>
      <c r="BB353" s="93">
        <f t="shared" si="389"/>
        <v>0</v>
      </c>
      <c r="BC353" s="93">
        <f t="shared" si="389"/>
        <v>0</v>
      </c>
      <c r="BD353" s="93">
        <f t="shared" si="389"/>
        <v>0</v>
      </c>
      <c r="BE353" s="93">
        <f t="shared" si="389"/>
        <v>0</v>
      </c>
      <c r="BF353" s="93">
        <f t="shared" si="389"/>
        <v>0</v>
      </c>
      <c r="BG353" s="93">
        <f t="shared" si="389"/>
        <v>0</v>
      </c>
      <c r="BH353" s="93">
        <f t="shared" si="389"/>
        <v>0</v>
      </c>
      <c r="BI353" s="93">
        <f t="shared" si="389"/>
        <v>0</v>
      </c>
      <c r="BJ353" s="93">
        <f t="shared" si="389"/>
        <v>0</v>
      </c>
      <c r="BK353" s="93">
        <f t="shared" si="389"/>
        <v>0</v>
      </c>
      <c r="BL353" s="93">
        <f t="shared" si="389"/>
        <v>0</v>
      </c>
      <c r="BM353" s="93">
        <f t="shared" si="389"/>
        <v>0</v>
      </c>
      <c r="BN353" s="93">
        <f t="shared" si="389"/>
        <v>0</v>
      </c>
      <c r="BO353" s="93">
        <f t="shared" si="389"/>
        <v>0</v>
      </c>
      <c r="BP353" s="93">
        <f t="shared" ref="BP353:CU353" si="390">SUM(BP349:BP352)</f>
        <v>143853.22797730836</v>
      </c>
      <c r="BQ353" s="93">
        <f t="shared" si="390"/>
        <v>-12715.67</v>
      </c>
      <c r="BR353" s="93">
        <f t="shared" si="390"/>
        <v>-14434.66</v>
      </c>
      <c r="BS353" s="93">
        <f t="shared" si="390"/>
        <v>-14183.51</v>
      </c>
      <c r="BT353" s="93">
        <f t="shared" si="390"/>
        <v>-12693.22</v>
      </c>
      <c r="BU353" s="93">
        <f t="shared" si="390"/>
        <v>-13310.44</v>
      </c>
      <c r="BV353" s="93">
        <f t="shared" si="390"/>
        <v>-11826.2</v>
      </c>
      <c r="BW353" s="93">
        <f t="shared" si="390"/>
        <v>-12818.28</v>
      </c>
      <c r="BX353" s="93">
        <f t="shared" si="390"/>
        <v>-13132.3</v>
      </c>
      <c r="BY353" s="93">
        <f t="shared" si="390"/>
        <v>-11862.65</v>
      </c>
      <c r="BZ353" s="93">
        <f t="shared" si="390"/>
        <v>-12849.65</v>
      </c>
      <c r="CA353" s="93">
        <f t="shared" si="390"/>
        <v>-12332.6</v>
      </c>
      <c r="CB353" s="93">
        <f t="shared" si="390"/>
        <v>-212775.94810495828</v>
      </c>
      <c r="CC353" s="93">
        <f t="shared" si="390"/>
        <v>14938.2</v>
      </c>
      <c r="CD353" s="93">
        <f t="shared" si="390"/>
        <v>19417.89</v>
      </c>
      <c r="CE353" s="93">
        <f t="shared" si="390"/>
        <v>24116.89</v>
      </c>
      <c r="CF353" s="93">
        <f t="shared" si="390"/>
        <v>15795.72</v>
      </c>
      <c r="CG353" s="93">
        <f t="shared" si="390"/>
        <v>19108.13</v>
      </c>
      <c r="CH353" s="93">
        <f t="shared" si="390"/>
        <v>16630.95</v>
      </c>
      <c r="CI353" s="93">
        <f t="shared" si="390"/>
        <v>19883.8</v>
      </c>
      <c r="CJ353" s="93">
        <f t="shared" si="390"/>
        <v>18929.509999999998</v>
      </c>
      <c r="CK353" s="93">
        <f t="shared" si="390"/>
        <v>17956.36</v>
      </c>
      <c r="CL353" s="93">
        <f t="shared" si="390"/>
        <v>17570.34</v>
      </c>
      <c r="CM353" s="93">
        <f t="shared" si="390"/>
        <v>16006.59</v>
      </c>
      <c r="CN353" s="93">
        <f t="shared" si="390"/>
        <v>224212.61000000004</v>
      </c>
      <c r="CO353" s="93">
        <f t="shared" si="390"/>
        <v>-16474.810000000001</v>
      </c>
      <c r="CP353" s="93">
        <f t="shared" si="390"/>
        <v>-20033.259999999998</v>
      </c>
      <c r="CQ353" s="93">
        <f t="shared" si="390"/>
        <v>-20461.36</v>
      </c>
      <c r="CR353" s="93">
        <f t="shared" si="390"/>
        <v>-18305.23</v>
      </c>
      <c r="CS353" s="93">
        <f t="shared" si="390"/>
        <v>-176259.6498723501</v>
      </c>
      <c r="CT353" s="93">
        <f t="shared" si="390"/>
        <v>-18551.400000000001</v>
      </c>
      <c r="CU353" s="93">
        <f t="shared" si="390"/>
        <v>-19872.43</v>
      </c>
      <c r="CV353" s="93">
        <f t="shared" ref="CV353:CY353" si="391">SUM(CV349:CV352)</f>
        <v>2177.7800000000002</v>
      </c>
      <c r="CW353" s="93">
        <f t="shared" si="391"/>
        <v>-1480.11</v>
      </c>
      <c r="CX353" s="93">
        <f t="shared" si="391"/>
        <v>0</v>
      </c>
      <c r="CY353" s="93">
        <f t="shared" si="391"/>
        <v>0</v>
      </c>
    </row>
    <row r="354" spans="1:104" x14ac:dyDescent="0.2">
      <c r="B354" s="337" t="s">
        <v>231</v>
      </c>
      <c r="D354" s="339">
        <f t="shared" ref="D354:AI354" si="392">D348+D353</f>
        <v>0</v>
      </c>
      <c r="E354" s="339">
        <f t="shared" si="392"/>
        <v>0</v>
      </c>
      <c r="F354" s="339">
        <f t="shared" si="392"/>
        <v>0</v>
      </c>
      <c r="G354" s="339">
        <f t="shared" si="392"/>
        <v>0</v>
      </c>
      <c r="H354" s="339">
        <f t="shared" si="392"/>
        <v>0</v>
      </c>
      <c r="I354" s="339">
        <f t="shared" si="392"/>
        <v>0</v>
      </c>
      <c r="J354" s="339">
        <f t="shared" si="392"/>
        <v>0</v>
      </c>
      <c r="K354" s="339">
        <f t="shared" si="392"/>
        <v>0</v>
      </c>
      <c r="L354" s="339">
        <f t="shared" si="392"/>
        <v>0</v>
      </c>
      <c r="M354" s="339">
        <f t="shared" si="392"/>
        <v>0</v>
      </c>
      <c r="N354" s="339">
        <f t="shared" si="392"/>
        <v>0</v>
      </c>
      <c r="O354" s="339">
        <f t="shared" si="392"/>
        <v>0</v>
      </c>
      <c r="P354" s="339">
        <f t="shared" si="392"/>
        <v>0</v>
      </c>
      <c r="Q354" s="339">
        <f t="shared" si="392"/>
        <v>0</v>
      </c>
      <c r="R354" s="339">
        <f t="shared" si="392"/>
        <v>0</v>
      </c>
      <c r="S354" s="339">
        <f t="shared" si="392"/>
        <v>0</v>
      </c>
      <c r="T354" s="339">
        <f t="shared" si="392"/>
        <v>0</v>
      </c>
      <c r="U354" s="339">
        <f t="shared" si="392"/>
        <v>0</v>
      </c>
      <c r="V354" s="339">
        <f t="shared" si="392"/>
        <v>0</v>
      </c>
      <c r="W354" s="339">
        <f t="shared" si="392"/>
        <v>0</v>
      </c>
      <c r="X354" s="339">
        <f t="shared" si="392"/>
        <v>0</v>
      </c>
      <c r="Y354" s="339">
        <f t="shared" si="392"/>
        <v>0</v>
      </c>
      <c r="Z354" s="339">
        <f t="shared" si="392"/>
        <v>0</v>
      </c>
      <c r="AA354" s="339">
        <f t="shared" si="392"/>
        <v>0</v>
      </c>
      <c r="AB354" s="339">
        <f t="shared" si="392"/>
        <v>0</v>
      </c>
      <c r="AC354" s="339">
        <f t="shared" si="392"/>
        <v>0</v>
      </c>
      <c r="AD354" s="339">
        <f t="shared" si="392"/>
        <v>0</v>
      </c>
      <c r="AE354" s="339">
        <f t="shared" si="392"/>
        <v>0</v>
      </c>
      <c r="AF354" s="339">
        <f t="shared" si="392"/>
        <v>0</v>
      </c>
      <c r="AG354" s="339">
        <f t="shared" si="392"/>
        <v>0</v>
      </c>
      <c r="AH354" s="339">
        <f t="shared" si="392"/>
        <v>0</v>
      </c>
      <c r="AI354" s="339">
        <f t="shared" si="392"/>
        <v>0</v>
      </c>
      <c r="AJ354" s="339">
        <f t="shared" ref="AJ354:BO354" si="393">AJ348+AJ353</f>
        <v>0</v>
      </c>
      <c r="AK354" s="339">
        <f t="shared" si="393"/>
        <v>0</v>
      </c>
      <c r="AL354" s="339">
        <f t="shared" si="393"/>
        <v>0</v>
      </c>
      <c r="AM354" s="339">
        <f t="shared" si="393"/>
        <v>0</v>
      </c>
      <c r="AN354" s="339">
        <f t="shared" si="393"/>
        <v>0</v>
      </c>
      <c r="AO354" s="339">
        <f t="shared" si="393"/>
        <v>0</v>
      </c>
      <c r="AP354" s="339">
        <f t="shared" si="393"/>
        <v>0</v>
      </c>
      <c r="AQ354" s="339">
        <f t="shared" si="393"/>
        <v>0</v>
      </c>
      <c r="AR354" s="339">
        <f t="shared" si="393"/>
        <v>0</v>
      </c>
      <c r="AS354" s="339">
        <f t="shared" si="393"/>
        <v>0</v>
      </c>
      <c r="AT354" s="339">
        <f t="shared" si="393"/>
        <v>0</v>
      </c>
      <c r="AU354" s="339">
        <f t="shared" si="393"/>
        <v>0</v>
      </c>
      <c r="AV354" s="339">
        <f t="shared" si="393"/>
        <v>0</v>
      </c>
      <c r="AW354" s="339">
        <f t="shared" si="393"/>
        <v>0</v>
      </c>
      <c r="AX354" s="339">
        <f t="shared" si="393"/>
        <v>0</v>
      </c>
      <c r="AY354" s="339">
        <f t="shared" si="393"/>
        <v>0</v>
      </c>
      <c r="AZ354" s="339">
        <f t="shared" si="393"/>
        <v>0</v>
      </c>
      <c r="BA354" s="339">
        <f t="shared" si="393"/>
        <v>0</v>
      </c>
      <c r="BB354" s="339">
        <f t="shared" si="393"/>
        <v>0</v>
      </c>
      <c r="BC354" s="339">
        <f t="shared" si="393"/>
        <v>0</v>
      </c>
      <c r="BD354" s="339">
        <f t="shared" si="393"/>
        <v>0</v>
      </c>
      <c r="BE354" s="339">
        <f t="shared" si="393"/>
        <v>0</v>
      </c>
      <c r="BF354" s="339">
        <f t="shared" si="393"/>
        <v>0</v>
      </c>
      <c r="BG354" s="339">
        <f t="shared" si="393"/>
        <v>0</v>
      </c>
      <c r="BH354" s="339">
        <f t="shared" si="393"/>
        <v>0</v>
      </c>
      <c r="BI354" s="339">
        <f t="shared" si="393"/>
        <v>0</v>
      </c>
      <c r="BJ354" s="339">
        <f t="shared" si="393"/>
        <v>0</v>
      </c>
      <c r="BK354" s="339">
        <f t="shared" si="393"/>
        <v>0</v>
      </c>
      <c r="BL354" s="339">
        <f t="shared" si="393"/>
        <v>0</v>
      </c>
      <c r="BM354" s="339">
        <f t="shared" si="393"/>
        <v>0</v>
      </c>
      <c r="BN354" s="339">
        <f t="shared" si="393"/>
        <v>0</v>
      </c>
      <c r="BO354" s="339">
        <f t="shared" si="393"/>
        <v>0</v>
      </c>
      <c r="BP354" s="339">
        <f t="shared" ref="BP354:CU354" si="394">BP348+BP353</f>
        <v>143853.22797730836</v>
      </c>
      <c r="BQ354" s="339">
        <f t="shared" si="394"/>
        <v>131137.55797730834</v>
      </c>
      <c r="BR354" s="339">
        <f t="shared" si="394"/>
        <v>116702.89797730834</v>
      </c>
      <c r="BS354" s="339">
        <f t="shared" si="394"/>
        <v>102519.38797730835</v>
      </c>
      <c r="BT354" s="339">
        <f t="shared" si="394"/>
        <v>89826.167977308345</v>
      </c>
      <c r="BU354" s="339">
        <f t="shared" si="394"/>
        <v>76515.727977308343</v>
      </c>
      <c r="BV354" s="339">
        <f t="shared" si="394"/>
        <v>64689.527977308346</v>
      </c>
      <c r="BW354" s="339">
        <f t="shared" si="394"/>
        <v>51871.247977308347</v>
      </c>
      <c r="BX354" s="339">
        <f t="shared" si="394"/>
        <v>38738.947977308344</v>
      </c>
      <c r="BY354" s="339">
        <f t="shared" si="394"/>
        <v>26876.297977308343</v>
      </c>
      <c r="BZ354" s="339">
        <f t="shared" si="394"/>
        <v>14026.647977308343</v>
      </c>
      <c r="CA354" s="339">
        <f t="shared" si="394"/>
        <v>1694.0479773083425</v>
      </c>
      <c r="CB354" s="339">
        <f t="shared" si="394"/>
        <v>-211081.90012764995</v>
      </c>
      <c r="CC354" s="339">
        <f t="shared" si="394"/>
        <v>-196143.70012764994</v>
      </c>
      <c r="CD354" s="339">
        <f t="shared" si="394"/>
        <v>-176725.81012764992</v>
      </c>
      <c r="CE354" s="339">
        <f t="shared" si="394"/>
        <v>-152608.92012764991</v>
      </c>
      <c r="CF354" s="339">
        <f t="shared" si="394"/>
        <v>-136813.20012764991</v>
      </c>
      <c r="CG354" s="339">
        <f t="shared" si="394"/>
        <v>-117705.0701276499</v>
      </c>
      <c r="CH354" s="339">
        <f t="shared" si="394"/>
        <v>-101074.12012764991</v>
      </c>
      <c r="CI354" s="339">
        <f t="shared" si="394"/>
        <v>-81190.320127649902</v>
      </c>
      <c r="CJ354" s="339">
        <f t="shared" si="394"/>
        <v>-62260.810127649907</v>
      </c>
      <c r="CK354" s="339">
        <f t="shared" si="394"/>
        <v>-44304.450127649907</v>
      </c>
      <c r="CL354" s="339">
        <f t="shared" si="394"/>
        <v>-26734.110127649907</v>
      </c>
      <c r="CM354" s="339">
        <f t="shared" si="394"/>
        <v>-10727.520127649906</v>
      </c>
      <c r="CN354" s="339">
        <f t="shared" si="394"/>
        <v>213485.08987235013</v>
      </c>
      <c r="CO354" s="339">
        <f t="shared" si="394"/>
        <v>197010.27987235013</v>
      </c>
      <c r="CP354" s="339">
        <f t="shared" si="394"/>
        <v>176977.01987235012</v>
      </c>
      <c r="CQ354" s="339">
        <f t="shared" si="394"/>
        <v>156515.65987235011</v>
      </c>
      <c r="CR354" s="339">
        <f t="shared" si="394"/>
        <v>138210.4298723501</v>
      </c>
      <c r="CS354" s="339">
        <f t="shared" si="394"/>
        <v>-38049.22</v>
      </c>
      <c r="CT354" s="339">
        <f t="shared" si="394"/>
        <v>-56600.62</v>
      </c>
      <c r="CU354" s="339">
        <f t="shared" si="394"/>
        <v>-76473.05</v>
      </c>
      <c r="CV354" s="339">
        <f t="shared" ref="CV354:CY354" si="395">CV348+CV353</f>
        <v>-74295.27</v>
      </c>
      <c r="CW354" s="339">
        <f t="shared" si="395"/>
        <v>-75775.38</v>
      </c>
      <c r="CX354" s="339">
        <f t="shared" si="395"/>
        <v>-75775.38</v>
      </c>
      <c r="CY354" s="339">
        <f t="shared" si="395"/>
        <v>-75775.38</v>
      </c>
    </row>
    <row r="355" spans="1:104" x14ac:dyDescent="0.2"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  <c r="BA355" s="90"/>
      <c r="BB355" s="90"/>
      <c r="BC355" s="90"/>
      <c r="BD355" s="90"/>
      <c r="BE355" s="90"/>
      <c r="BF355" s="90"/>
      <c r="BG355" s="90"/>
      <c r="BH355" s="90"/>
      <c r="BI355" s="90"/>
      <c r="BJ355" s="90"/>
      <c r="BK355" s="90"/>
      <c r="BL355" s="90"/>
      <c r="BM355" s="90"/>
      <c r="BN355" s="90"/>
      <c r="BO355" s="90"/>
      <c r="BP355" s="90"/>
      <c r="BQ355" s="90"/>
      <c r="BR355" s="90"/>
      <c r="BS355" s="90"/>
      <c r="BT355" s="90"/>
      <c r="BU355" s="90"/>
      <c r="BV355" s="90"/>
      <c r="BW355" s="90"/>
      <c r="BX355" s="90"/>
      <c r="BY355" s="90"/>
      <c r="BZ355" s="90"/>
      <c r="CA355" s="90"/>
      <c r="CB355" s="90"/>
      <c r="CC355" s="90"/>
      <c r="CD355" s="90"/>
      <c r="CE355" s="90"/>
      <c r="CF355" s="90"/>
      <c r="CG355" s="90"/>
      <c r="CH355" s="95"/>
      <c r="CI355" s="95"/>
      <c r="CJ355" s="95"/>
      <c r="CK355" s="95"/>
      <c r="CL355" s="95"/>
      <c r="CM355" s="95"/>
      <c r="CN355" s="95"/>
      <c r="CO355" s="95"/>
      <c r="CP355" s="95"/>
      <c r="CQ355" s="95"/>
      <c r="CR355" s="95"/>
      <c r="CS355" s="95"/>
      <c r="CT355" s="95"/>
      <c r="CU355" s="95"/>
      <c r="CV355" s="95"/>
      <c r="CW355" s="95"/>
      <c r="CX355" s="95"/>
      <c r="CY355" s="95"/>
      <c r="CZ355" s="95"/>
    </row>
    <row r="356" spans="1:104" x14ac:dyDescent="0.2">
      <c r="A356" s="4" t="s">
        <v>237</v>
      </c>
      <c r="C356" s="90">
        <v>18237481</v>
      </c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0"/>
      <c r="AP356" s="90"/>
      <c r="AQ356" s="90"/>
      <c r="AR356" s="90"/>
      <c r="AS356" s="90"/>
      <c r="AT356" s="90"/>
      <c r="AU356" s="90"/>
      <c r="AV356" s="90"/>
      <c r="AW356" s="90"/>
      <c r="AX356" s="90"/>
      <c r="AY356" s="90"/>
      <c r="AZ356" s="90"/>
      <c r="BA356" s="90"/>
      <c r="BB356" s="90"/>
      <c r="BC356" s="90"/>
      <c r="BD356" s="90"/>
      <c r="BE356" s="90"/>
      <c r="BF356" s="90"/>
      <c r="BG356" s="90"/>
      <c r="BH356" s="90"/>
      <c r="BI356" s="90"/>
      <c r="BJ356" s="90"/>
      <c r="BK356" s="90"/>
      <c r="BL356" s="90"/>
      <c r="BM356" s="90"/>
      <c r="BN356" s="90"/>
      <c r="BO356" s="90"/>
      <c r="BP356" s="90"/>
      <c r="BQ356" s="90"/>
      <c r="BR356" s="90"/>
      <c r="BS356" s="90"/>
      <c r="BT356" s="90"/>
      <c r="BU356" s="90"/>
      <c r="BV356" s="90"/>
      <c r="BW356" s="90"/>
      <c r="BX356" s="90"/>
      <c r="BY356" s="90"/>
      <c r="BZ356" s="90"/>
      <c r="CA356" s="90"/>
      <c r="CB356" s="90"/>
      <c r="CC356" s="90"/>
      <c r="CD356" s="90"/>
      <c r="CE356" s="90"/>
      <c r="CF356" s="90"/>
      <c r="CG356" s="90"/>
      <c r="CX356" s="338"/>
      <c r="CY356" s="338"/>
      <c r="CZ356" s="338"/>
    </row>
    <row r="357" spans="1:104" x14ac:dyDescent="0.2">
      <c r="B357" s="337" t="s">
        <v>227</v>
      </c>
      <c r="C357" s="90">
        <v>25400881</v>
      </c>
      <c r="D357" s="339">
        <f t="shared" ref="D357:AI357" si="396">C363</f>
        <v>0</v>
      </c>
      <c r="E357" s="339">
        <f t="shared" si="396"/>
        <v>0</v>
      </c>
      <c r="F357" s="339">
        <f t="shared" si="396"/>
        <v>0</v>
      </c>
      <c r="G357" s="339">
        <f t="shared" si="396"/>
        <v>0</v>
      </c>
      <c r="H357" s="339">
        <f t="shared" si="396"/>
        <v>0</v>
      </c>
      <c r="I357" s="339">
        <f t="shared" si="396"/>
        <v>0</v>
      </c>
      <c r="J357" s="339">
        <f t="shared" si="396"/>
        <v>0</v>
      </c>
      <c r="K357" s="339">
        <f t="shared" si="396"/>
        <v>0</v>
      </c>
      <c r="L357" s="339">
        <f t="shared" si="396"/>
        <v>0</v>
      </c>
      <c r="M357" s="339">
        <f t="shared" si="396"/>
        <v>0</v>
      </c>
      <c r="N357" s="339">
        <f t="shared" si="396"/>
        <v>0</v>
      </c>
      <c r="O357" s="339">
        <f t="shared" si="396"/>
        <v>0</v>
      </c>
      <c r="P357" s="339">
        <f t="shared" si="396"/>
        <v>0</v>
      </c>
      <c r="Q357" s="339">
        <f t="shared" si="396"/>
        <v>0</v>
      </c>
      <c r="R357" s="339">
        <f t="shared" si="396"/>
        <v>0</v>
      </c>
      <c r="S357" s="339">
        <f t="shared" si="396"/>
        <v>0</v>
      </c>
      <c r="T357" s="339">
        <f t="shared" si="396"/>
        <v>0</v>
      </c>
      <c r="U357" s="339">
        <f t="shared" si="396"/>
        <v>0</v>
      </c>
      <c r="V357" s="339">
        <f t="shared" si="396"/>
        <v>0</v>
      </c>
      <c r="W357" s="339">
        <f t="shared" si="396"/>
        <v>0</v>
      </c>
      <c r="X357" s="339">
        <f t="shared" si="396"/>
        <v>0</v>
      </c>
      <c r="Y357" s="339">
        <f t="shared" si="396"/>
        <v>0</v>
      </c>
      <c r="Z357" s="339">
        <f t="shared" si="396"/>
        <v>0</v>
      </c>
      <c r="AA357" s="339">
        <f t="shared" si="396"/>
        <v>0</v>
      </c>
      <c r="AB357" s="339">
        <f t="shared" si="396"/>
        <v>0</v>
      </c>
      <c r="AC357" s="339">
        <f t="shared" si="396"/>
        <v>0</v>
      </c>
      <c r="AD357" s="339">
        <f t="shared" si="396"/>
        <v>0</v>
      </c>
      <c r="AE357" s="339">
        <f t="shared" si="396"/>
        <v>0</v>
      </c>
      <c r="AF357" s="339">
        <f t="shared" si="396"/>
        <v>0</v>
      </c>
      <c r="AG357" s="339">
        <f t="shared" si="396"/>
        <v>0</v>
      </c>
      <c r="AH357" s="339">
        <f t="shared" si="396"/>
        <v>0</v>
      </c>
      <c r="AI357" s="339">
        <f t="shared" si="396"/>
        <v>0</v>
      </c>
      <c r="AJ357" s="339">
        <f t="shared" ref="AJ357:BO357" si="397">AI363</f>
        <v>0</v>
      </c>
      <c r="AK357" s="339">
        <f t="shared" si="397"/>
        <v>0</v>
      </c>
      <c r="AL357" s="339">
        <f t="shared" si="397"/>
        <v>0</v>
      </c>
      <c r="AM357" s="339">
        <f t="shared" si="397"/>
        <v>0</v>
      </c>
      <c r="AN357" s="339">
        <f t="shared" si="397"/>
        <v>0</v>
      </c>
      <c r="AO357" s="339">
        <f t="shared" si="397"/>
        <v>0</v>
      </c>
      <c r="AP357" s="339">
        <f t="shared" si="397"/>
        <v>0</v>
      </c>
      <c r="AQ357" s="339">
        <f t="shared" si="397"/>
        <v>0</v>
      </c>
      <c r="AR357" s="339">
        <f t="shared" si="397"/>
        <v>0</v>
      </c>
      <c r="AS357" s="339">
        <f t="shared" si="397"/>
        <v>0</v>
      </c>
      <c r="AT357" s="339">
        <f t="shared" si="397"/>
        <v>0</v>
      </c>
      <c r="AU357" s="339">
        <f t="shared" si="397"/>
        <v>0</v>
      </c>
      <c r="AV357" s="339">
        <f t="shared" si="397"/>
        <v>0</v>
      </c>
      <c r="AW357" s="339">
        <f t="shared" si="397"/>
        <v>0</v>
      </c>
      <c r="AX357" s="339">
        <f t="shared" si="397"/>
        <v>0</v>
      </c>
      <c r="AY357" s="339">
        <f t="shared" si="397"/>
        <v>0</v>
      </c>
      <c r="AZ357" s="339">
        <f t="shared" si="397"/>
        <v>0</v>
      </c>
      <c r="BA357" s="339">
        <f t="shared" si="397"/>
        <v>0</v>
      </c>
      <c r="BB357" s="339">
        <f t="shared" si="397"/>
        <v>0</v>
      </c>
      <c r="BC357" s="339">
        <f t="shared" si="397"/>
        <v>0</v>
      </c>
      <c r="BD357" s="339">
        <f t="shared" si="397"/>
        <v>0</v>
      </c>
      <c r="BE357" s="339">
        <f t="shared" si="397"/>
        <v>0</v>
      </c>
      <c r="BF357" s="339">
        <f t="shared" si="397"/>
        <v>0</v>
      </c>
      <c r="BG357" s="339">
        <f t="shared" si="397"/>
        <v>0</v>
      </c>
      <c r="BH357" s="339">
        <f t="shared" si="397"/>
        <v>0</v>
      </c>
      <c r="BI357" s="339">
        <f t="shared" si="397"/>
        <v>0</v>
      </c>
      <c r="BJ357" s="339">
        <f t="shared" si="397"/>
        <v>0</v>
      </c>
      <c r="BK357" s="339">
        <f t="shared" si="397"/>
        <v>0</v>
      </c>
      <c r="BL357" s="339">
        <f t="shared" si="397"/>
        <v>0</v>
      </c>
      <c r="BM357" s="339">
        <f t="shared" si="397"/>
        <v>0</v>
      </c>
      <c r="BN357" s="339">
        <f t="shared" si="397"/>
        <v>0</v>
      </c>
      <c r="BO357" s="339">
        <f t="shared" si="397"/>
        <v>0</v>
      </c>
      <c r="BP357" s="339">
        <f t="shared" ref="BP357:CY357" si="398">BO363</f>
        <v>0</v>
      </c>
      <c r="BQ357" s="339">
        <f t="shared" si="398"/>
        <v>-64872.236005251667</v>
      </c>
      <c r="BR357" s="339">
        <f t="shared" si="398"/>
        <v>-59091.596005251668</v>
      </c>
      <c r="BS357" s="339">
        <f t="shared" si="398"/>
        <v>-53303.366005251664</v>
      </c>
      <c r="BT357" s="339">
        <f t="shared" si="398"/>
        <v>-47651.076005251663</v>
      </c>
      <c r="BU357" s="339">
        <f t="shared" si="398"/>
        <v>-42005.756005251664</v>
      </c>
      <c r="BV357" s="339">
        <f t="shared" si="398"/>
        <v>-36063.376005251666</v>
      </c>
      <c r="BW357" s="339">
        <f t="shared" si="398"/>
        <v>-30728.006005251667</v>
      </c>
      <c r="BX357" s="339">
        <f t="shared" si="398"/>
        <v>-24936.546005251668</v>
      </c>
      <c r="BY357" s="339">
        <f t="shared" si="398"/>
        <v>-19100.776005251668</v>
      </c>
      <c r="BZ357" s="339">
        <f t="shared" si="398"/>
        <v>-12876.806005251667</v>
      </c>
      <c r="CA357" s="339">
        <f t="shared" si="398"/>
        <v>-7317.696005251667</v>
      </c>
      <c r="CB357" s="339">
        <f t="shared" si="398"/>
        <v>-1611.2160052516674</v>
      </c>
      <c r="CC357" s="339">
        <f t="shared" si="398"/>
        <v>-316681.79600525164</v>
      </c>
      <c r="CD357" s="339">
        <f t="shared" si="398"/>
        <v>-292489.48600525165</v>
      </c>
      <c r="CE357" s="339">
        <f t="shared" si="398"/>
        <v>-267634.13600525167</v>
      </c>
      <c r="CF357" s="339">
        <f t="shared" si="398"/>
        <v>-240926.34600525166</v>
      </c>
      <c r="CG357" s="339">
        <f t="shared" si="398"/>
        <v>-213715.12600525166</v>
      </c>
      <c r="CH357" s="339">
        <f t="shared" si="398"/>
        <v>-187875.65600525166</v>
      </c>
      <c r="CI357" s="339">
        <f t="shared" si="398"/>
        <v>-164195.26600525167</v>
      </c>
      <c r="CJ357" s="339">
        <f t="shared" si="398"/>
        <v>-136373.76600525167</v>
      </c>
      <c r="CK357" s="339">
        <f t="shared" si="398"/>
        <v>-112712.75600525168</v>
      </c>
      <c r="CL357" s="339">
        <f t="shared" si="398"/>
        <v>-88258.506005251678</v>
      </c>
      <c r="CM357" s="339">
        <f t="shared" si="398"/>
        <v>-61368.916005251682</v>
      </c>
      <c r="CN357" s="339">
        <f t="shared" si="398"/>
        <v>-39676.626005251681</v>
      </c>
      <c r="CO357" s="339">
        <f t="shared" si="398"/>
        <v>940534.89399474836</v>
      </c>
      <c r="CP357" s="339">
        <f t="shared" si="398"/>
        <v>874527.94399474841</v>
      </c>
      <c r="CQ357" s="339">
        <f t="shared" si="398"/>
        <v>792763.36399474845</v>
      </c>
      <c r="CR357" s="339">
        <f t="shared" si="398"/>
        <v>711156.30399474851</v>
      </c>
      <c r="CS357" s="339">
        <f t="shared" si="398"/>
        <v>643300.33399474854</v>
      </c>
      <c r="CT357" s="339">
        <f t="shared" si="398"/>
        <v>-154554.07999999996</v>
      </c>
      <c r="CU357" s="339">
        <f t="shared" si="398"/>
        <v>-234504.13999999996</v>
      </c>
      <c r="CV357" s="339">
        <f t="shared" si="398"/>
        <v>-316853.70999999996</v>
      </c>
      <c r="CW357" s="339">
        <f t="shared" si="398"/>
        <v>-303810.64999999997</v>
      </c>
      <c r="CX357" s="339">
        <f t="shared" si="398"/>
        <v>-313748.58999999997</v>
      </c>
      <c r="CY357" s="339">
        <f t="shared" si="398"/>
        <v>-313748.58999999997</v>
      </c>
    </row>
    <row r="358" spans="1:104" x14ac:dyDescent="0.2">
      <c r="B358" s="91" t="s">
        <v>228</v>
      </c>
      <c r="C358" s="90"/>
      <c r="D358" s="341">
        <v>0</v>
      </c>
      <c r="E358" s="341">
        <v>0</v>
      </c>
      <c r="F358" s="341">
        <v>0</v>
      </c>
      <c r="G358" s="341">
        <v>0</v>
      </c>
      <c r="H358" s="341">
        <v>0</v>
      </c>
      <c r="I358" s="341">
        <v>0</v>
      </c>
      <c r="J358" s="341">
        <v>0</v>
      </c>
      <c r="K358" s="341">
        <v>0</v>
      </c>
      <c r="L358" s="341">
        <v>0</v>
      </c>
      <c r="M358" s="341">
        <v>0</v>
      </c>
      <c r="N358" s="341">
        <v>0</v>
      </c>
      <c r="O358" s="341">
        <v>0</v>
      </c>
      <c r="P358" s="341">
        <v>0</v>
      </c>
      <c r="Q358" s="341">
        <v>0</v>
      </c>
      <c r="R358" s="341">
        <v>0</v>
      </c>
      <c r="S358" s="341">
        <v>0</v>
      </c>
      <c r="T358" s="341">
        <v>0</v>
      </c>
      <c r="U358" s="341">
        <v>0</v>
      </c>
      <c r="V358" s="341">
        <v>0</v>
      </c>
      <c r="W358" s="341">
        <v>0</v>
      </c>
      <c r="X358" s="341">
        <v>0</v>
      </c>
      <c r="Y358" s="341">
        <v>0</v>
      </c>
      <c r="Z358" s="341">
        <v>0</v>
      </c>
      <c r="AA358" s="341">
        <v>0</v>
      </c>
      <c r="AB358" s="341">
        <v>0</v>
      </c>
      <c r="AC358" s="341">
        <v>0</v>
      </c>
      <c r="AD358" s="341">
        <v>0</v>
      </c>
      <c r="AE358" s="341">
        <v>0</v>
      </c>
      <c r="AF358" s="341">
        <v>0</v>
      </c>
      <c r="AG358" s="341">
        <v>0</v>
      </c>
      <c r="AH358" s="341">
        <v>0</v>
      </c>
      <c r="AI358" s="341">
        <v>0</v>
      </c>
      <c r="AJ358" s="341">
        <v>0</v>
      </c>
      <c r="AK358" s="341">
        <v>0</v>
      </c>
      <c r="AL358" s="341">
        <v>0</v>
      </c>
      <c r="AM358" s="341">
        <v>0</v>
      </c>
      <c r="AN358" s="341">
        <v>0</v>
      </c>
      <c r="AO358" s="341">
        <v>0</v>
      </c>
      <c r="AP358" s="341">
        <v>0</v>
      </c>
      <c r="AQ358" s="341">
        <v>0</v>
      </c>
      <c r="AR358" s="341">
        <v>0</v>
      </c>
      <c r="AS358" s="341">
        <v>0</v>
      </c>
      <c r="AT358" s="341">
        <v>0</v>
      </c>
      <c r="AU358" s="341">
        <v>0</v>
      </c>
      <c r="AV358" s="341">
        <v>0</v>
      </c>
      <c r="AW358" s="341">
        <v>0</v>
      </c>
      <c r="AX358" s="341">
        <v>0</v>
      </c>
      <c r="AY358" s="341">
        <v>0</v>
      </c>
      <c r="AZ358" s="341">
        <v>0</v>
      </c>
      <c r="BA358" s="341">
        <v>0</v>
      </c>
      <c r="BB358" s="341">
        <v>0</v>
      </c>
      <c r="BC358" s="341">
        <v>0</v>
      </c>
      <c r="BD358" s="341">
        <v>0</v>
      </c>
      <c r="BE358" s="341">
        <v>0</v>
      </c>
      <c r="BF358" s="341">
        <v>0</v>
      </c>
      <c r="BG358" s="341">
        <v>0</v>
      </c>
      <c r="BH358" s="341">
        <v>0</v>
      </c>
      <c r="BI358" s="341">
        <v>0</v>
      </c>
      <c r="BJ358" s="341">
        <v>0</v>
      </c>
      <c r="BK358" s="341">
        <v>0</v>
      </c>
      <c r="BL358" s="341">
        <v>0</v>
      </c>
      <c r="BM358" s="341">
        <v>0</v>
      </c>
      <c r="BN358" s="341">
        <v>0</v>
      </c>
      <c r="BO358" s="341">
        <v>0</v>
      </c>
      <c r="BP358" s="341">
        <v>-71246.666005251667</v>
      </c>
      <c r="BQ358" s="341">
        <v>0</v>
      </c>
      <c r="BR358" s="341">
        <v>0</v>
      </c>
      <c r="BS358" s="341">
        <v>0</v>
      </c>
      <c r="BT358" s="341">
        <v>0</v>
      </c>
      <c r="BU358" s="341">
        <v>0</v>
      </c>
      <c r="BV358" s="341">
        <v>0</v>
      </c>
      <c r="BW358" s="341">
        <v>0</v>
      </c>
      <c r="BX358" s="341">
        <v>0</v>
      </c>
      <c r="BY358" s="341">
        <v>0</v>
      </c>
      <c r="BZ358" s="341">
        <v>0</v>
      </c>
      <c r="CA358" s="341">
        <v>0</v>
      </c>
      <c r="CB358" s="341">
        <v>-343351.48999999993</v>
      </c>
      <c r="CC358" s="341">
        <v>0</v>
      </c>
      <c r="CD358" s="341">
        <v>0</v>
      </c>
      <c r="CE358" s="341">
        <v>0</v>
      </c>
      <c r="CF358" s="341">
        <v>0</v>
      </c>
      <c r="CG358" s="341">
        <v>0</v>
      </c>
      <c r="CH358" s="341">
        <v>0</v>
      </c>
      <c r="CI358" s="341">
        <v>0</v>
      </c>
      <c r="CJ358" s="341">
        <v>0</v>
      </c>
      <c r="CK358" s="341">
        <v>0</v>
      </c>
      <c r="CL358" s="341">
        <v>0</v>
      </c>
      <c r="CM358" s="341">
        <v>0</v>
      </c>
      <c r="CN358" s="341">
        <v>1063175.99</v>
      </c>
      <c r="CO358" s="341">
        <v>0</v>
      </c>
      <c r="CP358" s="341">
        <v>0</v>
      </c>
      <c r="CQ358" s="341">
        <v>0</v>
      </c>
      <c r="CR358" s="341">
        <v>0</v>
      </c>
      <c r="CS358" s="341">
        <v>0</v>
      </c>
      <c r="CT358" s="341">
        <v>0</v>
      </c>
      <c r="CU358" s="341">
        <v>0</v>
      </c>
      <c r="CV358" s="341">
        <v>0</v>
      </c>
      <c r="CW358" s="341">
        <v>0</v>
      </c>
      <c r="CX358" s="341"/>
      <c r="CY358" s="341"/>
    </row>
    <row r="359" spans="1:104" x14ac:dyDescent="0.2">
      <c r="B359" s="91" t="s">
        <v>441</v>
      </c>
      <c r="C359" s="94"/>
      <c r="D359" s="341">
        <v>0</v>
      </c>
      <c r="E359" s="341">
        <v>0</v>
      </c>
      <c r="F359" s="341">
        <v>0</v>
      </c>
      <c r="G359" s="341">
        <v>0</v>
      </c>
      <c r="H359" s="341">
        <v>0</v>
      </c>
      <c r="I359" s="341">
        <v>0</v>
      </c>
      <c r="J359" s="341">
        <v>0</v>
      </c>
      <c r="K359" s="341">
        <v>0</v>
      </c>
      <c r="L359" s="341">
        <v>0</v>
      </c>
      <c r="M359" s="341">
        <v>0</v>
      </c>
      <c r="N359" s="341">
        <v>0</v>
      </c>
      <c r="O359" s="341">
        <v>0</v>
      </c>
      <c r="P359" s="341">
        <v>0</v>
      </c>
      <c r="Q359" s="341">
        <v>0</v>
      </c>
      <c r="R359" s="341">
        <v>0</v>
      </c>
      <c r="S359" s="341">
        <v>0</v>
      </c>
      <c r="T359" s="341">
        <v>0</v>
      </c>
      <c r="U359" s="341">
        <v>0</v>
      </c>
      <c r="V359" s="341">
        <v>0</v>
      </c>
      <c r="W359" s="341">
        <v>0</v>
      </c>
      <c r="X359" s="341">
        <v>0</v>
      </c>
      <c r="Y359" s="341">
        <v>0</v>
      </c>
      <c r="Z359" s="341">
        <v>0</v>
      </c>
      <c r="AA359" s="341">
        <v>0</v>
      </c>
      <c r="AB359" s="341">
        <v>0</v>
      </c>
      <c r="AC359" s="341">
        <v>0</v>
      </c>
      <c r="AD359" s="341">
        <v>0</v>
      </c>
      <c r="AE359" s="341">
        <v>0</v>
      </c>
      <c r="AF359" s="341">
        <v>0</v>
      </c>
      <c r="AG359" s="341">
        <v>0</v>
      </c>
      <c r="AH359" s="341">
        <v>0</v>
      </c>
      <c r="AI359" s="341">
        <v>0</v>
      </c>
      <c r="AJ359" s="341">
        <v>0</v>
      </c>
      <c r="AK359" s="341">
        <v>0</v>
      </c>
      <c r="AL359" s="341">
        <v>0</v>
      </c>
      <c r="AM359" s="341">
        <v>0</v>
      </c>
      <c r="AN359" s="341">
        <v>0</v>
      </c>
      <c r="AO359" s="341">
        <v>0</v>
      </c>
      <c r="AP359" s="341">
        <v>0</v>
      </c>
      <c r="AQ359" s="341">
        <v>0</v>
      </c>
      <c r="AR359" s="341">
        <v>0</v>
      </c>
      <c r="AS359" s="341">
        <v>0</v>
      </c>
      <c r="AT359" s="341">
        <v>0</v>
      </c>
      <c r="AU359" s="341">
        <v>0</v>
      </c>
      <c r="AV359" s="341">
        <v>0</v>
      </c>
      <c r="AW359" s="341">
        <v>0</v>
      </c>
      <c r="AX359" s="341">
        <v>0</v>
      </c>
      <c r="AY359" s="341">
        <v>0</v>
      </c>
      <c r="AZ359" s="341">
        <v>0</v>
      </c>
      <c r="BA359" s="341">
        <v>0</v>
      </c>
      <c r="BB359" s="341">
        <v>0</v>
      </c>
      <c r="BC359" s="341">
        <v>0</v>
      </c>
      <c r="BD359" s="341">
        <v>0</v>
      </c>
      <c r="BE359" s="341">
        <v>0</v>
      </c>
      <c r="BF359" s="341">
        <v>0</v>
      </c>
      <c r="BG359" s="341">
        <v>0</v>
      </c>
      <c r="BH359" s="341">
        <v>0</v>
      </c>
      <c r="BI359" s="341">
        <v>0</v>
      </c>
      <c r="BJ359" s="341">
        <v>0</v>
      </c>
      <c r="BK359" s="341">
        <v>0</v>
      </c>
      <c r="BL359" s="341">
        <v>0</v>
      </c>
      <c r="BM359" s="341">
        <v>0</v>
      </c>
      <c r="BN359" s="341">
        <v>0</v>
      </c>
      <c r="BO359" s="341">
        <v>0</v>
      </c>
      <c r="BP359" s="341">
        <v>0</v>
      </c>
      <c r="BQ359" s="341">
        <v>0</v>
      </c>
      <c r="BR359" s="341">
        <v>0</v>
      </c>
      <c r="BS359" s="341">
        <v>0</v>
      </c>
      <c r="BT359" s="341">
        <v>0</v>
      </c>
      <c r="BU359" s="341">
        <v>0</v>
      </c>
      <c r="BV359" s="341">
        <v>0</v>
      </c>
      <c r="BW359" s="341">
        <v>0</v>
      </c>
      <c r="BX359" s="341">
        <v>0</v>
      </c>
      <c r="BY359" s="341">
        <v>0</v>
      </c>
      <c r="BZ359" s="341">
        <v>0</v>
      </c>
      <c r="CA359" s="341">
        <v>0</v>
      </c>
      <c r="CB359" s="341">
        <v>0</v>
      </c>
      <c r="CC359" s="341">
        <v>0</v>
      </c>
      <c r="CD359" s="341">
        <v>0</v>
      </c>
      <c r="CE359" s="341">
        <v>0</v>
      </c>
      <c r="CF359" s="341">
        <v>0</v>
      </c>
      <c r="CG359" s="341">
        <v>0</v>
      </c>
      <c r="CH359" s="341">
        <v>0</v>
      </c>
      <c r="CI359" s="341">
        <v>0</v>
      </c>
      <c r="CJ359" s="341">
        <v>0</v>
      </c>
      <c r="CK359" s="341">
        <v>0</v>
      </c>
      <c r="CL359" s="341">
        <v>0</v>
      </c>
      <c r="CM359" s="341">
        <v>0</v>
      </c>
      <c r="CN359" s="341">
        <v>0</v>
      </c>
      <c r="CO359" s="341">
        <v>0</v>
      </c>
      <c r="CP359" s="341">
        <v>0</v>
      </c>
      <c r="CQ359" s="341">
        <v>0</v>
      </c>
      <c r="CR359" s="341">
        <v>0</v>
      </c>
      <c r="CS359" s="530">
        <f>-'2019 GRC - SCH 40 Re-class'!$Q$18</f>
        <v>-711156.30399474851</v>
      </c>
      <c r="CT359" s="341">
        <v>0</v>
      </c>
      <c r="CU359" s="341">
        <v>0</v>
      </c>
      <c r="CV359" s="341">
        <v>0</v>
      </c>
      <c r="CW359" s="341">
        <v>0</v>
      </c>
      <c r="CX359" s="341"/>
      <c r="CY359" s="341"/>
    </row>
    <row r="360" spans="1:104" x14ac:dyDescent="0.2">
      <c r="B360" s="91" t="s">
        <v>347</v>
      </c>
      <c r="C360" s="94"/>
      <c r="D360" s="341">
        <v>0</v>
      </c>
      <c r="E360" s="341">
        <v>0</v>
      </c>
      <c r="F360" s="341">
        <v>0</v>
      </c>
      <c r="G360" s="341">
        <v>0</v>
      </c>
      <c r="H360" s="341">
        <v>0</v>
      </c>
      <c r="I360" s="341">
        <v>0</v>
      </c>
      <c r="J360" s="341">
        <v>0</v>
      </c>
      <c r="K360" s="341">
        <v>0</v>
      </c>
      <c r="L360" s="341">
        <v>0</v>
      </c>
      <c r="M360" s="341">
        <v>0</v>
      </c>
      <c r="N360" s="341">
        <v>0</v>
      </c>
      <c r="O360" s="341">
        <v>0</v>
      </c>
      <c r="P360" s="341">
        <v>0</v>
      </c>
      <c r="Q360" s="341">
        <v>0</v>
      </c>
      <c r="R360" s="341">
        <v>0</v>
      </c>
      <c r="S360" s="341">
        <v>0</v>
      </c>
      <c r="T360" s="341">
        <v>0</v>
      </c>
      <c r="U360" s="341">
        <v>0</v>
      </c>
      <c r="V360" s="341">
        <v>0</v>
      </c>
      <c r="W360" s="341">
        <v>0</v>
      </c>
      <c r="X360" s="341">
        <v>0</v>
      </c>
      <c r="Y360" s="341">
        <v>0</v>
      </c>
      <c r="Z360" s="341">
        <v>0</v>
      </c>
      <c r="AA360" s="341">
        <v>0</v>
      </c>
      <c r="AB360" s="341">
        <v>0</v>
      </c>
      <c r="AC360" s="341">
        <v>0</v>
      </c>
      <c r="AD360" s="341">
        <v>0</v>
      </c>
      <c r="AE360" s="341">
        <v>0</v>
      </c>
      <c r="AF360" s="341">
        <v>0</v>
      </c>
      <c r="AG360" s="341">
        <v>0</v>
      </c>
      <c r="AH360" s="341">
        <v>0</v>
      </c>
      <c r="AI360" s="341">
        <v>0</v>
      </c>
      <c r="AJ360" s="341">
        <v>0</v>
      </c>
      <c r="AK360" s="341">
        <v>0</v>
      </c>
      <c r="AL360" s="341">
        <v>0</v>
      </c>
      <c r="AM360" s="341">
        <v>0</v>
      </c>
      <c r="AN360" s="341">
        <v>0</v>
      </c>
      <c r="AO360" s="341">
        <v>0</v>
      </c>
      <c r="AP360" s="341">
        <v>0</v>
      </c>
      <c r="AQ360" s="341">
        <v>0</v>
      </c>
      <c r="AR360" s="341">
        <v>0</v>
      </c>
      <c r="AS360" s="341">
        <v>0</v>
      </c>
      <c r="AT360" s="341">
        <v>0</v>
      </c>
      <c r="AU360" s="341">
        <v>0</v>
      </c>
      <c r="AV360" s="341">
        <v>0</v>
      </c>
      <c r="AW360" s="341">
        <v>0</v>
      </c>
      <c r="AX360" s="341">
        <v>0</v>
      </c>
      <c r="AY360" s="341">
        <v>0</v>
      </c>
      <c r="AZ360" s="341">
        <v>0</v>
      </c>
      <c r="BA360" s="341">
        <v>0</v>
      </c>
      <c r="BB360" s="341">
        <v>0</v>
      </c>
      <c r="BC360" s="341">
        <v>0</v>
      </c>
      <c r="BD360" s="341">
        <v>0</v>
      </c>
      <c r="BE360" s="341">
        <v>0</v>
      </c>
      <c r="BF360" s="341">
        <v>0</v>
      </c>
      <c r="BG360" s="341">
        <v>0</v>
      </c>
      <c r="BH360" s="341">
        <v>0</v>
      </c>
      <c r="BI360" s="341">
        <v>0</v>
      </c>
      <c r="BJ360" s="341">
        <v>0</v>
      </c>
      <c r="BK360" s="341">
        <v>0</v>
      </c>
      <c r="BL360" s="341">
        <v>0</v>
      </c>
      <c r="BM360" s="341">
        <v>0</v>
      </c>
      <c r="BN360" s="341">
        <v>0</v>
      </c>
      <c r="BO360" s="341">
        <v>0</v>
      </c>
      <c r="BP360" s="341">
        <v>0</v>
      </c>
      <c r="BQ360" s="341">
        <v>0</v>
      </c>
      <c r="BR360" s="341">
        <v>0</v>
      </c>
      <c r="BS360" s="341">
        <v>0</v>
      </c>
      <c r="BT360" s="341">
        <v>0</v>
      </c>
      <c r="BU360" s="341">
        <v>0</v>
      </c>
      <c r="BV360" s="341">
        <v>0</v>
      </c>
      <c r="BW360" s="341">
        <v>0</v>
      </c>
      <c r="BX360" s="341">
        <v>0</v>
      </c>
      <c r="BY360" s="341">
        <v>0</v>
      </c>
      <c r="BZ360" s="341">
        <v>0</v>
      </c>
      <c r="CA360" s="341">
        <v>0</v>
      </c>
      <c r="CB360" s="341">
        <v>0</v>
      </c>
      <c r="CC360" s="341">
        <v>0</v>
      </c>
      <c r="CD360" s="341">
        <v>0</v>
      </c>
      <c r="CE360" s="341">
        <v>0</v>
      </c>
      <c r="CF360" s="341">
        <v>0</v>
      </c>
      <c r="CG360" s="341">
        <v>0</v>
      </c>
      <c r="CH360" s="341">
        <v>0</v>
      </c>
      <c r="CI360" s="341">
        <v>0</v>
      </c>
      <c r="CJ360" s="341">
        <v>0</v>
      </c>
      <c r="CK360" s="341">
        <v>0</v>
      </c>
      <c r="CL360" s="341">
        <v>0</v>
      </c>
      <c r="CM360" s="341">
        <v>0</v>
      </c>
      <c r="CN360" s="341">
        <v>0</v>
      </c>
      <c r="CO360" s="341">
        <v>0</v>
      </c>
      <c r="CP360" s="341">
        <v>0</v>
      </c>
      <c r="CQ360" s="341">
        <v>0</v>
      </c>
      <c r="CR360" s="341">
        <v>0</v>
      </c>
      <c r="CS360" s="341">
        <v>0</v>
      </c>
      <c r="CT360" s="341">
        <v>0</v>
      </c>
      <c r="CU360" s="341">
        <v>0</v>
      </c>
      <c r="CV360" s="341">
        <v>0</v>
      </c>
      <c r="CW360" s="341">
        <v>0</v>
      </c>
      <c r="CX360" s="341"/>
      <c r="CY360" s="341"/>
    </row>
    <row r="361" spans="1:104" x14ac:dyDescent="0.2">
      <c r="B361" s="91" t="s">
        <v>229</v>
      </c>
      <c r="D361" s="341">
        <v>0</v>
      </c>
      <c r="E361" s="341">
        <v>0</v>
      </c>
      <c r="F361" s="341">
        <v>0</v>
      </c>
      <c r="G361" s="341">
        <v>0</v>
      </c>
      <c r="H361" s="341">
        <v>0</v>
      </c>
      <c r="I361" s="341">
        <v>0</v>
      </c>
      <c r="J361" s="341">
        <v>0</v>
      </c>
      <c r="K361" s="341">
        <v>0</v>
      </c>
      <c r="L361" s="341">
        <v>0</v>
      </c>
      <c r="M361" s="341">
        <v>0</v>
      </c>
      <c r="N361" s="341">
        <v>0</v>
      </c>
      <c r="O361" s="341">
        <v>0</v>
      </c>
      <c r="P361" s="341">
        <v>0</v>
      </c>
      <c r="Q361" s="341">
        <v>0</v>
      </c>
      <c r="R361" s="341">
        <v>0</v>
      </c>
      <c r="S361" s="341">
        <v>0</v>
      </c>
      <c r="T361" s="341">
        <v>0</v>
      </c>
      <c r="U361" s="341">
        <v>0</v>
      </c>
      <c r="V361" s="341">
        <v>0</v>
      </c>
      <c r="W361" s="341">
        <v>0</v>
      </c>
      <c r="X361" s="341">
        <v>0</v>
      </c>
      <c r="Y361" s="341">
        <v>0</v>
      </c>
      <c r="Z361" s="341">
        <v>0</v>
      </c>
      <c r="AA361" s="341">
        <v>0</v>
      </c>
      <c r="AB361" s="341">
        <v>0</v>
      </c>
      <c r="AC361" s="341">
        <v>0</v>
      </c>
      <c r="AD361" s="341">
        <v>0</v>
      </c>
      <c r="AE361" s="341">
        <v>0</v>
      </c>
      <c r="AF361" s="341">
        <v>0</v>
      </c>
      <c r="AG361" s="341">
        <v>0</v>
      </c>
      <c r="AH361" s="341">
        <v>0</v>
      </c>
      <c r="AI361" s="341">
        <v>0</v>
      </c>
      <c r="AJ361" s="341">
        <v>0</v>
      </c>
      <c r="AK361" s="341">
        <v>0</v>
      </c>
      <c r="AL361" s="341">
        <v>0</v>
      </c>
      <c r="AM361" s="341">
        <v>0</v>
      </c>
      <c r="AN361" s="341">
        <v>0</v>
      </c>
      <c r="AO361" s="341">
        <v>0</v>
      </c>
      <c r="AP361" s="341">
        <v>0</v>
      </c>
      <c r="AQ361" s="341">
        <v>0</v>
      </c>
      <c r="AR361" s="341">
        <v>0</v>
      </c>
      <c r="AS361" s="341">
        <v>0</v>
      </c>
      <c r="AT361" s="341">
        <v>0</v>
      </c>
      <c r="AU361" s="341">
        <v>0</v>
      </c>
      <c r="AV361" s="341">
        <v>0</v>
      </c>
      <c r="AW361" s="341">
        <v>0</v>
      </c>
      <c r="AX361" s="341">
        <v>0</v>
      </c>
      <c r="AY361" s="341">
        <v>0</v>
      </c>
      <c r="AZ361" s="341">
        <v>0</v>
      </c>
      <c r="BA361" s="341">
        <v>0</v>
      </c>
      <c r="BB361" s="341">
        <v>0</v>
      </c>
      <c r="BC361" s="341">
        <v>0</v>
      </c>
      <c r="BD361" s="341">
        <v>0</v>
      </c>
      <c r="BE361" s="341">
        <v>0</v>
      </c>
      <c r="BF361" s="341">
        <v>0</v>
      </c>
      <c r="BG361" s="341">
        <v>0</v>
      </c>
      <c r="BH361" s="341">
        <v>0</v>
      </c>
      <c r="BI361" s="341">
        <v>0</v>
      </c>
      <c r="BJ361" s="341">
        <v>0</v>
      </c>
      <c r="BK361" s="341">
        <v>0</v>
      </c>
      <c r="BL361" s="341">
        <v>0</v>
      </c>
      <c r="BM361" s="341">
        <v>0</v>
      </c>
      <c r="BN361" s="341">
        <v>0</v>
      </c>
      <c r="BO361" s="341">
        <v>0</v>
      </c>
      <c r="BP361" s="341">
        <v>6374.43</v>
      </c>
      <c r="BQ361" s="341">
        <v>5780.64</v>
      </c>
      <c r="BR361" s="341">
        <v>5788.23</v>
      </c>
      <c r="BS361" s="341">
        <v>5652.29</v>
      </c>
      <c r="BT361" s="341">
        <v>5645.32</v>
      </c>
      <c r="BU361" s="341">
        <v>5942.38</v>
      </c>
      <c r="BV361" s="341">
        <v>5335.37</v>
      </c>
      <c r="BW361" s="341">
        <v>5791.46</v>
      </c>
      <c r="BX361" s="341">
        <v>5835.77</v>
      </c>
      <c r="BY361" s="341">
        <v>6223.97</v>
      </c>
      <c r="BZ361" s="341">
        <v>5559.11</v>
      </c>
      <c r="CA361" s="341">
        <v>5706.48</v>
      </c>
      <c r="CB361" s="341">
        <v>28280.91</v>
      </c>
      <c r="CC361" s="341">
        <v>24192.31</v>
      </c>
      <c r="CD361" s="341">
        <v>24855.35</v>
      </c>
      <c r="CE361" s="341">
        <v>26707.79</v>
      </c>
      <c r="CF361" s="341">
        <v>27211.22</v>
      </c>
      <c r="CG361" s="341">
        <v>25839.47</v>
      </c>
      <c r="CH361" s="341">
        <v>23680.39</v>
      </c>
      <c r="CI361" s="341">
        <v>27821.5</v>
      </c>
      <c r="CJ361" s="92">
        <f>-'FPC Sch 10&amp;31'!C46</f>
        <v>23661.01</v>
      </c>
      <c r="CK361" s="92">
        <f>-'FPC Sch 10&amp;31'!D46</f>
        <v>24454.25</v>
      </c>
      <c r="CL361" s="92">
        <f>-'FPC Sch 10&amp;31'!E46</f>
        <v>26889.59</v>
      </c>
      <c r="CM361" s="92">
        <f>-'FPC Sch 10&amp;31'!F46</f>
        <v>21692.29</v>
      </c>
      <c r="CN361" s="92">
        <f>-'FPC Sch 10&amp;31'!G46</f>
        <v>-82964.47</v>
      </c>
      <c r="CO361" s="92">
        <f>-'FPC Sch 10&amp;31'!H46</f>
        <v>-66006.95</v>
      </c>
      <c r="CP361" s="92">
        <f>-'FPC Sch 10&amp;31'!I46</f>
        <v>-81764.58</v>
      </c>
      <c r="CQ361" s="92">
        <f>-'FPC Sch 10&amp;31'!J46</f>
        <v>-81607.06</v>
      </c>
      <c r="CR361" s="92">
        <f>-'FPC Sch 10&amp;31'!K46</f>
        <v>-67855.97</v>
      </c>
      <c r="CS361" s="92">
        <f>-('FPC Sch 10&amp;31'!L46+'FPC Sch 10&amp;31'!M46)</f>
        <v>-86698.11</v>
      </c>
      <c r="CT361" s="92">
        <f>-'FPC Sch 10&amp;31'!N46</f>
        <v>-79950.06</v>
      </c>
      <c r="CU361" s="92">
        <f>-('FPC Sch 10&amp;31'!P46+'FPC Sch 10&amp;31'!O46)</f>
        <v>-82349.569999999992</v>
      </c>
      <c r="CV361" s="92">
        <f>-'FPC Sch 10&amp;31'!Q46</f>
        <v>13043.06</v>
      </c>
      <c r="CW361" s="92">
        <f>-'FPC Sch 10&amp;31'!R46</f>
        <v>-9937.94</v>
      </c>
      <c r="CX361" s="92">
        <f>-'Amort Estimate'!I49</f>
        <v>0</v>
      </c>
      <c r="CY361" s="92">
        <f>-'Amort Estimate'!J49</f>
        <v>0</v>
      </c>
    </row>
    <row r="362" spans="1:104" x14ac:dyDescent="0.2">
      <c r="B362" s="337" t="s">
        <v>230</v>
      </c>
      <c r="D362" s="93">
        <f t="shared" ref="D362:AI362" si="399">SUM(D358:D361)</f>
        <v>0</v>
      </c>
      <c r="E362" s="93">
        <f t="shared" si="399"/>
        <v>0</v>
      </c>
      <c r="F362" s="93">
        <f t="shared" si="399"/>
        <v>0</v>
      </c>
      <c r="G362" s="93">
        <f t="shared" si="399"/>
        <v>0</v>
      </c>
      <c r="H362" s="93">
        <f t="shared" si="399"/>
        <v>0</v>
      </c>
      <c r="I362" s="93">
        <f t="shared" si="399"/>
        <v>0</v>
      </c>
      <c r="J362" s="93">
        <f t="shared" si="399"/>
        <v>0</v>
      </c>
      <c r="K362" s="93">
        <f t="shared" si="399"/>
        <v>0</v>
      </c>
      <c r="L362" s="93">
        <f t="shared" si="399"/>
        <v>0</v>
      </c>
      <c r="M362" s="93">
        <f t="shared" si="399"/>
        <v>0</v>
      </c>
      <c r="N362" s="93">
        <f t="shared" si="399"/>
        <v>0</v>
      </c>
      <c r="O362" s="93">
        <f t="shared" si="399"/>
        <v>0</v>
      </c>
      <c r="P362" s="93">
        <f t="shared" si="399"/>
        <v>0</v>
      </c>
      <c r="Q362" s="93">
        <f t="shared" si="399"/>
        <v>0</v>
      </c>
      <c r="R362" s="93">
        <f t="shared" si="399"/>
        <v>0</v>
      </c>
      <c r="S362" s="93">
        <f t="shared" si="399"/>
        <v>0</v>
      </c>
      <c r="T362" s="93">
        <f t="shared" si="399"/>
        <v>0</v>
      </c>
      <c r="U362" s="93">
        <f t="shared" si="399"/>
        <v>0</v>
      </c>
      <c r="V362" s="93">
        <f t="shared" si="399"/>
        <v>0</v>
      </c>
      <c r="W362" s="93">
        <f t="shared" si="399"/>
        <v>0</v>
      </c>
      <c r="X362" s="93">
        <f t="shared" si="399"/>
        <v>0</v>
      </c>
      <c r="Y362" s="93">
        <f t="shared" si="399"/>
        <v>0</v>
      </c>
      <c r="Z362" s="93">
        <f t="shared" si="399"/>
        <v>0</v>
      </c>
      <c r="AA362" s="93">
        <f t="shared" si="399"/>
        <v>0</v>
      </c>
      <c r="AB362" s="93">
        <f t="shared" si="399"/>
        <v>0</v>
      </c>
      <c r="AC362" s="93">
        <f t="shared" si="399"/>
        <v>0</v>
      </c>
      <c r="AD362" s="93">
        <f t="shared" si="399"/>
        <v>0</v>
      </c>
      <c r="AE362" s="93">
        <f t="shared" si="399"/>
        <v>0</v>
      </c>
      <c r="AF362" s="93">
        <f t="shared" si="399"/>
        <v>0</v>
      </c>
      <c r="AG362" s="93">
        <f t="shared" si="399"/>
        <v>0</v>
      </c>
      <c r="AH362" s="93">
        <f t="shared" si="399"/>
        <v>0</v>
      </c>
      <c r="AI362" s="93">
        <f t="shared" si="399"/>
        <v>0</v>
      </c>
      <c r="AJ362" s="93">
        <f t="shared" ref="AJ362:BO362" si="400">SUM(AJ358:AJ361)</f>
        <v>0</v>
      </c>
      <c r="AK362" s="93">
        <f t="shared" si="400"/>
        <v>0</v>
      </c>
      <c r="AL362" s="93">
        <f t="shared" si="400"/>
        <v>0</v>
      </c>
      <c r="AM362" s="93">
        <f t="shared" si="400"/>
        <v>0</v>
      </c>
      <c r="AN362" s="93">
        <f t="shared" si="400"/>
        <v>0</v>
      </c>
      <c r="AO362" s="93">
        <f t="shared" si="400"/>
        <v>0</v>
      </c>
      <c r="AP362" s="93">
        <f t="shared" si="400"/>
        <v>0</v>
      </c>
      <c r="AQ362" s="93">
        <f t="shared" si="400"/>
        <v>0</v>
      </c>
      <c r="AR362" s="93">
        <f t="shared" si="400"/>
        <v>0</v>
      </c>
      <c r="AS362" s="93">
        <f t="shared" si="400"/>
        <v>0</v>
      </c>
      <c r="AT362" s="93">
        <f t="shared" si="400"/>
        <v>0</v>
      </c>
      <c r="AU362" s="93">
        <f t="shared" si="400"/>
        <v>0</v>
      </c>
      <c r="AV362" s="93">
        <f t="shared" si="400"/>
        <v>0</v>
      </c>
      <c r="AW362" s="93">
        <f t="shared" si="400"/>
        <v>0</v>
      </c>
      <c r="AX362" s="93">
        <f t="shared" si="400"/>
        <v>0</v>
      </c>
      <c r="AY362" s="93">
        <f t="shared" si="400"/>
        <v>0</v>
      </c>
      <c r="AZ362" s="93">
        <f t="shared" si="400"/>
        <v>0</v>
      </c>
      <c r="BA362" s="93">
        <f t="shared" si="400"/>
        <v>0</v>
      </c>
      <c r="BB362" s="93">
        <f t="shared" si="400"/>
        <v>0</v>
      </c>
      <c r="BC362" s="93">
        <f t="shared" si="400"/>
        <v>0</v>
      </c>
      <c r="BD362" s="93">
        <f t="shared" si="400"/>
        <v>0</v>
      </c>
      <c r="BE362" s="93">
        <f t="shared" si="400"/>
        <v>0</v>
      </c>
      <c r="BF362" s="93">
        <f t="shared" si="400"/>
        <v>0</v>
      </c>
      <c r="BG362" s="93">
        <f t="shared" si="400"/>
        <v>0</v>
      </c>
      <c r="BH362" s="93">
        <f t="shared" si="400"/>
        <v>0</v>
      </c>
      <c r="BI362" s="93">
        <f t="shared" si="400"/>
        <v>0</v>
      </c>
      <c r="BJ362" s="93">
        <f t="shared" si="400"/>
        <v>0</v>
      </c>
      <c r="BK362" s="93">
        <f t="shared" si="400"/>
        <v>0</v>
      </c>
      <c r="BL362" s="93">
        <f t="shared" si="400"/>
        <v>0</v>
      </c>
      <c r="BM362" s="93">
        <f t="shared" si="400"/>
        <v>0</v>
      </c>
      <c r="BN362" s="93">
        <f t="shared" si="400"/>
        <v>0</v>
      </c>
      <c r="BO362" s="93">
        <f t="shared" si="400"/>
        <v>0</v>
      </c>
      <c r="BP362" s="93">
        <f t="shared" ref="BP362:CU362" si="401">SUM(BP358:BP361)</f>
        <v>-64872.236005251667</v>
      </c>
      <c r="BQ362" s="93">
        <f t="shared" si="401"/>
        <v>5780.64</v>
      </c>
      <c r="BR362" s="93">
        <f t="shared" si="401"/>
        <v>5788.23</v>
      </c>
      <c r="BS362" s="93">
        <f t="shared" si="401"/>
        <v>5652.29</v>
      </c>
      <c r="BT362" s="93">
        <f t="shared" si="401"/>
        <v>5645.32</v>
      </c>
      <c r="BU362" s="93">
        <f t="shared" si="401"/>
        <v>5942.38</v>
      </c>
      <c r="BV362" s="93">
        <f t="shared" si="401"/>
        <v>5335.37</v>
      </c>
      <c r="BW362" s="93">
        <f t="shared" si="401"/>
        <v>5791.46</v>
      </c>
      <c r="BX362" s="93">
        <f t="shared" si="401"/>
        <v>5835.77</v>
      </c>
      <c r="BY362" s="93">
        <f t="shared" si="401"/>
        <v>6223.97</v>
      </c>
      <c r="BZ362" s="93">
        <f t="shared" si="401"/>
        <v>5559.11</v>
      </c>
      <c r="CA362" s="93">
        <f t="shared" si="401"/>
        <v>5706.48</v>
      </c>
      <c r="CB362" s="93">
        <f t="shared" si="401"/>
        <v>-315070.57999999996</v>
      </c>
      <c r="CC362" s="93">
        <f t="shared" si="401"/>
        <v>24192.31</v>
      </c>
      <c r="CD362" s="93">
        <f t="shared" si="401"/>
        <v>24855.35</v>
      </c>
      <c r="CE362" s="93">
        <f t="shared" si="401"/>
        <v>26707.79</v>
      </c>
      <c r="CF362" s="93">
        <f t="shared" si="401"/>
        <v>27211.22</v>
      </c>
      <c r="CG362" s="93">
        <f t="shared" si="401"/>
        <v>25839.47</v>
      </c>
      <c r="CH362" s="93">
        <f t="shared" si="401"/>
        <v>23680.39</v>
      </c>
      <c r="CI362" s="93">
        <f t="shared" si="401"/>
        <v>27821.5</v>
      </c>
      <c r="CJ362" s="93">
        <f t="shared" si="401"/>
        <v>23661.01</v>
      </c>
      <c r="CK362" s="93">
        <f t="shared" si="401"/>
        <v>24454.25</v>
      </c>
      <c r="CL362" s="93">
        <f t="shared" si="401"/>
        <v>26889.59</v>
      </c>
      <c r="CM362" s="93">
        <f t="shared" si="401"/>
        <v>21692.29</v>
      </c>
      <c r="CN362" s="93">
        <f t="shared" si="401"/>
        <v>980211.52</v>
      </c>
      <c r="CO362" s="93">
        <f t="shared" si="401"/>
        <v>-66006.95</v>
      </c>
      <c r="CP362" s="93">
        <f t="shared" si="401"/>
        <v>-81764.58</v>
      </c>
      <c r="CQ362" s="93">
        <f t="shared" si="401"/>
        <v>-81607.06</v>
      </c>
      <c r="CR362" s="93">
        <f t="shared" si="401"/>
        <v>-67855.97</v>
      </c>
      <c r="CS362" s="93">
        <f t="shared" si="401"/>
        <v>-797854.41399474849</v>
      </c>
      <c r="CT362" s="93">
        <f t="shared" si="401"/>
        <v>-79950.06</v>
      </c>
      <c r="CU362" s="93">
        <f t="shared" si="401"/>
        <v>-82349.569999999992</v>
      </c>
      <c r="CV362" s="93">
        <f t="shared" ref="CV362:CY362" si="402">SUM(CV358:CV361)</f>
        <v>13043.06</v>
      </c>
      <c r="CW362" s="93">
        <f t="shared" si="402"/>
        <v>-9937.94</v>
      </c>
      <c r="CX362" s="93">
        <f t="shared" si="402"/>
        <v>0</v>
      </c>
      <c r="CY362" s="93">
        <f t="shared" si="402"/>
        <v>0</v>
      </c>
    </row>
    <row r="363" spans="1:104" x14ac:dyDescent="0.2">
      <c r="B363" s="337" t="s">
        <v>231</v>
      </c>
      <c r="D363" s="339">
        <f t="shared" ref="D363:AI363" si="403">D357+D362</f>
        <v>0</v>
      </c>
      <c r="E363" s="339">
        <f t="shared" si="403"/>
        <v>0</v>
      </c>
      <c r="F363" s="339">
        <f t="shared" si="403"/>
        <v>0</v>
      </c>
      <c r="G363" s="339">
        <f t="shared" si="403"/>
        <v>0</v>
      </c>
      <c r="H363" s="339">
        <f t="shared" si="403"/>
        <v>0</v>
      </c>
      <c r="I363" s="339">
        <f t="shared" si="403"/>
        <v>0</v>
      </c>
      <c r="J363" s="339">
        <f t="shared" si="403"/>
        <v>0</v>
      </c>
      <c r="K363" s="339">
        <f t="shared" si="403"/>
        <v>0</v>
      </c>
      <c r="L363" s="339">
        <f t="shared" si="403"/>
        <v>0</v>
      </c>
      <c r="M363" s="339">
        <f t="shared" si="403"/>
        <v>0</v>
      </c>
      <c r="N363" s="339">
        <f t="shared" si="403"/>
        <v>0</v>
      </c>
      <c r="O363" s="339">
        <f t="shared" si="403"/>
        <v>0</v>
      </c>
      <c r="P363" s="339">
        <f t="shared" si="403"/>
        <v>0</v>
      </c>
      <c r="Q363" s="339">
        <f t="shared" si="403"/>
        <v>0</v>
      </c>
      <c r="R363" s="339">
        <f t="shared" si="403"/>
        <v>0</v>
      </c>
      <c r="S363" s="339">
        <f t="shared" si="403"/>
        <v>0</v>
      </c>
      <c r="T363" s="339">
        <f t="shared" si="403"/>
        <v>0</v>
      </c>
      <c r="U363" s="339">
        <f t="shared" si="403"/>
        <v>0</v>
      </c>
      <c r="V363" s="339">
        <f t="shared" si="403"/>
        <v>0</v>
      </c>
      <c r="W363" s="339">
        <f t="shared" si="403"/>
        <v>0</v>
      </c>
      <c r="X363" s="339">
        <f t="shared" si="403"/>
        <v>0</v>
      </c>
      <c r="Y363" s="339">
        <f t="shared" si="403"/>
        <v>0</v>
      </c>
      <c r="Z363" s="339">
        <f t="shared" si="403"/>
        <v>0</v>
      </c>
      <c r="AA363" s="339">
        <f t="shared" si="403"/>
        <v>0</v>
      </c>
      <c r="AB363" s="339">
        <f t="shared" si="403"/>
        <v>0</v>
      </c>
      <c r="AC363" s="339">
        <f t="shared" si="403"/>
        <v>0</v>
      </c>
      <c r="AD363" s="339">
        <f t="shared" si="403"/>
        <v>0</v>
      </c>
      <c r="AE363" s="339">
        <f t="shared" si="403"/>
        <v>0</v>
      </c>
      <c r="AF363" s="339">
        <f t="shared" si="403"/>
        <v>0</v>
      </c>
      <c r="AG363" s="339">
        <f t="shared" si="403"/>
        <v>0</v>
      </c>
      <c r="AH363" s="339">
        <f t="shared" si="403"/>
        <v>0</v>
      </c>
      <c r="AI363" s="339">
        <f t="shared" si="403"/>
        <v>0</v>
      </c>
      <c r="AJ363" s="339">
        <f t="shared" ref="AJ363:BO363" si="404">AJ357+AJ362</f>
        <v>0</v>
      </c>
      <c r="AK363" s="339">
        <f t="shared" si="404"/>
        <v>0</v>
      </c>
      <c r="AL363" s="339">
        <f t="shared" si="404"/>
        <v>0</v>
      </c>
      <c r="AM363" s="339">
        <f t="shared" si="404"/>
        <v>0</v>
      </c>
      <c r="AN363" s="339">
        <f t="shared" si="404"/>
        <v>0</v>
      </c>
      <c r="AO363" s="339">
        <f t="shared" si="404"/>
        <v>0</v>
      </c>
      <c r="AP363" s="339">
        <f t="shared" si="404"/>
        <v>0</v>
      </c>
      <c r="AQ363" s="339">
        <f t="shared" si="404"/>
        <v>0</v>
      </c>
      <c r="AR363" s="339">
        <f t="shared" si="404"/>
        <v>0</v>
      </c>
      <c r="AS363" s="339">
        <f t="shared" si="404"/>
        <v>0</v>
      </c>
      <c r="AT363" s="339">
        <f t="shared" si="404"/>
        <v>0</v>
      </c>
      <c r="AU363" s="339">
        <f t="shared" si="404"/>
        <v>0</v>
      </c>
      <c r="AV363" s="339">
        <f t="shared" si="404"/>
        <v>0</v>
      </c>
      <c r="AW363" s="339">
        <f t="shared" si="404"/>
        <v>0</v>
      </c>
      <c r="AX363" s="339">
        <f t="shared" si="404"/>
        <v>0</v>
      </c>
      <c r="AY363" s="339">
        <f t="shared" si="404"/>
        <v>0</v>
      </c>
      <c r="AZ363" s="339">
        <f t="shared" si="404"/>
        <v>0</v>
      </c>
      <c r="BA363" s="339">
        <f t="shared" si="404"/>
        <v>0</v>
      </c>
      <c r="BB363" s="339">
        <f t="shared" si="404"/>
        <v>0</v>
      </c>
      <c r="BC363" s="339">
        <f t="shared" si="404"/>
        <v>0</v>
      </c>
      <c r="BD363" s="339">
        <f t="shared" si="404"/>
        <v>0</v>
      </c>
      <c r="BE363" s="339">
        <f t="shared" si="404"/>
        <v>0</v>
      </c>
      <c r="BF363" s="339">
        <f t="shared" si="404"/>
        <v>0</v>
      </c>
      <c r="BG363" s="339">
        <f t="shared" si="404"/>
        <v>0</v>
      </c>
      <c r="BH363" s="339">
        <f t="shared" si="404"/>
        <v>0</v>
      </c>
      <c r="BI363" s="339">
        <f t="shared" si="404"/>
        <v>0</v>
      </c>
      <c r="BJ363" s="339">
        <f t="shared" si="404"/>
        <v>0</v>
      </c>
      <c r="BK363" s="339">
        <f t="shared" si="404"/>
        <v>0</v>
      </c>
      <c r="BL363" s="339">
        <f t="shared" si="404"/>
        <v>0</v>
      </c>
      <c r="BM363" s="339">
        <f t="shared" si="404"/>
        <v>0</v>
      </c>
      <c r="BN363" s="339">
        <f t="shared" si="404"/>
        <v>0</v>
      </c>
      <c r="BO363" s="339">
        <f t="shared" si="404"/>
        <v>0</v>
      </c>
      <c r="BP363" s="339">
        <f t="shared" ref="BP363:CU363" si="405">BP357+BP362</f>
        <v>-64872.236005251667</v>
      </c>
      <c r="BQ363" s="339">
        <f t="shared" si="405"/>
        <v>-59091.596005251668</v>
      </c>
      <c r="BR363" s="339">
        <f t="shared" si="405"/>
        <v>-53303.366005251664</v>
      </c>
      <c r="BS363" s="339">
        <f t="shared" si="405"/>
        <v>-47651.076005251663</v>
      </c>
      <c r="BT363" s="339">
        <f t="shared" si="405"/>
        <v>-42005.756005251664</v>
      </c>
      <c r="BU363" s="339">
        <f t="shared" si="405"/>
        <v>-36063.376005251666</v>
      </c>
      <c r="BV363" s="339">
        <f t="shared" si="405"/>
        <v>-30728.006005251667</v>
      </c>
      <c r="BW363" s="339">
        <f t="shared" si="405"/>
        <v>-24936.546005251668</v>
      </c>
      <c r="BX363" s="339">
        <f t="shared" si="405"/>
        <v>-19100.776005251668</v>
      </c>
      <c r="BY363" s="339">
        <f t="shared" si="405"/>
        <v>-12876.806005251667</v>
      </c>
      <c r="BZ363" s="339">
        <f t="shared" si="405"/>
        <v>-7317.696005251667</v>
      </c>
      <c r="CA363" s="339">
        <f t="shared" si="405"/>
        <v>-1611.2160052516674</v>
      </c>
      <c r="CB363" s="339">
        <f t="shared" si="405"/>
        <v>-316681.79600525164</v>
      </c>
      <c r="CC363" s="339">
        <f t="shared" si="405"/>
        <v>-292489.48600525165</v>
      </c>
      <c r="CD363" s="339">
        <f t="shared" si="405"/>
        <v>-267634.13600525167</v>
      </c>
      <c r="CE363" s="339">
        <f t="shared" si="405"/>
        <v>-240926.34600525166</v>
      </c>
      <c r="CF363" s="339">
        <f t="shared" si="405"/>
        <v>-213715.12600525166</v>
      </c>
      <c r="CG363" s="339">
        <f t="shared" si="405"/>
        <v>-187875.65600525166</v>
      </c>
      <c r="CH363" s="339">
        <f t="shared" si="405"/>
        <v>-164195.26600525167</v>
      </c>
      <c r="CI363" s="339">
        <f t="shared" si="405"/>
        <v>-136373.76600525167</v>
      </c>
      <c r="CJ363" s="339">
        <f t="shared" si="405"/>
        <v>-112712.75600525168</v>
      </c>
      <c r="CK363" s="339">
        <f t="shared" si="405"/>
        <v>-88258.506005251678</v>
      </c>
      <c r="CL363" s="339">
        <f t="shared" si="405"/>
        <v>-61368.916005251682</v>
      </c>
      <c r="CM363" s="339">
        <f t="shared" si="405"/>
        <v>-39676.626005251681</v>
      </c>
      <c r="CN363" s="339">
        <f t="shared" si="405"/>
        <v>940534.89399474836</v>
      </c>
      <c r="CO363" s="339">
        <f t="shared" si="405"/>
        <v>874527.94399474841</v>
      </c>
      <c r="CP363" s="339">
        <f t="shared" si="405"/>
        <v>792763.36399474845</v>
      </c>
      <c r="CQ363" s="339">
        <f t="shared" si="405"/>
        <v>711156.30399474851</v>
      </c>
      <c r="CR363" s="339">
        <f t="shared" si="405"/>
        <v>643300.33399474854</v>
      </c>
      <c r="CS363" s="339">
        <f t="shared" si="405"/>
        <v>-154554.07999999996</v>
      </c>
      <c r="CT363" s="339">
        <f t="shared" si="405"/>
        <v>-234504.13999999996</v>
      </c>
      <c r="CU363" s="339">
        <f t="shared" si="405"/>
        <v>-316853.70999999996</v>
      </c>
      <c r="CV363" s="339">
        <f t="shared" ref="CV363:CY363" si="406">CV357+CV362</f>
        <v>-303810.64999999997</v>
      </c>
      <c r="CW363" s="339">
        <f t="shared" si="406"/>
        <v>-313748.58999999997</v>
      </c>
      <c r="CX363" s="339">
        <f t="shared" si="406"/>
        <v>-313748.58999999997</v>
      </c>
      <c r="CY363" s="339">
        <f t="shared" si="406"/>
        <v>-313748.58999999997</v>
      </c>
    </row>
    <row r="364" spans="1:104" x14ac:dyDescent="0.2"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0"/>
      <c r="BB364" s="90"/>
      <c r="BC364" s="90"/>
      <c r="BD364" s="90"/>
      <c r="BE364" s="90"/>
      <c r="BF364" s="90"/>
      <c r="BG364" s="90"/>
      <c r="BH364" s="90"/>
      <c r="BI364" s="90"/>
      <c r="BJ364" s="90"/>
      <c r="BK364" s="90"/>
      <c r="BL364" s="90"/>
      <c r="BM364" s="90"/>
      <c r="BN364" s="90"/>
      <c r="BO364" s="90"/>
      <c r="BP364" s="90"/>
      <c r="BQ364" s="90"/>
      <c r="BR364" s="90"/>
      <c r="BS364" s="90"/>
      <c r="BT364" s="90"/>
      <c r="BU364" s="90"/>
      <c r="BV364" s="90"/>
      <c r="BW364" s="90"/>
      <c r="BX364" s="90"/>
      <c r="BY364" s="90"/>
      <c r="BZ364" s="90"/>
      <c r="CA364" s="90"/>
      <c r="CB364" s="90"/>
      <c r="CC364" s="90"/>
      <c r="CD364" s="90"/>
      <c r="CE364" s="90"/>
      <c r="CF364" s="90"/>
      <c r="CG364" s="90"/>
      <c r="CH364" s="95"/>
      <c r="CI364" s="95"/>
      <c r="CJ364" s="95"/>
      <c r="CK364" s="95"/>
      <c r="CL364" s="95"/>
      <c r="CM364" s="95"/>
      <c r="CN364" s="95"/>
      <c r="CO364" s="95"/>
      <c r="CP364" s="95"/>
      <c r="CQ364" s="95"/>
      <c r="CR364" s="95"/>
      <c r="CS364" s="95"/>
      <c r="CT364" s="95"/>
      <c r="CU364" s="95"/>
      <c r="CV364" s="95"/>
      <c r="CW364" s="95"/>
      <c r="CX364" s="95"/>
      <c r="CY364" s="95"/>
      <c r="CZ364" s="95"/>
    </row>
    <row r="365" spans="1:104" x14ac:dyDescent="0.2">
      <c r="A365" s="4" t="s">
        <v>238</v>
      </c>
      <c r="C365" s="90">
        <v>18237191</v>
      </c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0"/>
      <c r="AP365" s="90"/>
      <c r="AQ365" s="90"/>
      <c r="AR365" s="90"/>
      <c r="AS365" s="90"/>
      <c r="AT365" s="90"/>
      <c r="AU365" s="90"/>
      <c r="AV365" s="90"/>
      <c r="AW365" s="90"/>
      <c r="AX365" s="90"/>
      <c r="AY365" s="90"/>
      <c r="AZ365" s="90"/>
      <c r="BA365" s="90"/>
      <c r="BB365" s="90"/>
      <c r="BC365" s="90"/>
      <c r="BD365" s="90"/>
      <c r="BE365" s="90"/>
      <c r="BF365" s="90"/>
      <c r="BG365" s="90"/>
      <c r="BH365" s="90"/>
      <c r="BI365" s="90"/>
      <c r="BJ365" s="90"/>
      <c r="BK365" s="90"/>
      <c r="BL365" s="90"/>
      <c r="BM365" s="90"/>
      <c r="BN365" s="90"/>
      <c r="BO365" s="90"/>
      <c r="BP365" s="90"/>
      <c r="BQ365" s="90"/>
      <c r="BR365" s="90"/>
      <c r="BS365" s="90"/>
      <c r="BT365" s="90"/>
      <c r="BU365" s="90"/>
      <c r="BV365" s="90"/>
      <c r="BW365" s="90"/>
      <c r="BX365" s="90"/>
      <c r="BY365" s="90"/>
      <c r="BZ365" s="90"/>
      <c r="CA365" s="90"/>
      <c r="CB365" s="90"/>
      <c r="CC365" s="90"/>
      <c r="CD365" s="90"/>
      <c r="CE365" s="90"/>
      <c r="CF365" s="90"/>
      <c r="CG365" s="90"/>
      <c r="CX365" s="338"/>
      <c r="CY365" s="338"/>
      <c r="CZ365" s="338"/>
    </row>
    <row r="366" spans="1:104" x14ac:dyDescent="0.2">
      <c r="B366" s="337" t="s">
        <v>227</v>
      </c>
      <c r="C366" s="90"/>
      <c r="D366" s="339">
        <f t="shared" ref="D366:AI366" si="407">C371</f>
        <v>0</v>
      </c>
      <c r="E366" s="339">
        <f t="shared" si="407"/>
        <v>0</v>
      </c>
      <c r="F366" s="339">
        <f t="shared" si="407"/>
        <v>0</v>
      </c>
      <c r="G366" s="339">
        <f t="shared" si="407"/>
        <v>0</v>
      </c>
      <c r="H366" s="339">
        <f t="shared" si="407"/>
        <v>0</v>
      </c>
      <c r="I366" s="339">
        <f t="shared" si="407"/>
        <v>0</v>
      </c>
      <c r="J366" s="339">
        <f t="shared" si="407"/>
        <v>0</v>
      </c>
      <c r="K366" s="339">
        <f t="shared" si="407"/>
        <v>0</v>
      </c>
      <c r="L366" s="339">
        <f t="shared" si="407"/>
        <v>0</v>
      </c>
      <c r="M366" s="339">
        <f t="shared" si="407"/>
        <v>0</v>
      </c>
      <c r="N366" s="339">
        <f t="shared" si="407"/>
        <v>0</v>
      </c>
      <c r="O366" s="339">
        <f t="shared" si="407"/>
        <v>0</v>
      </c>
      <c r="P366" s="339">
        <f t="shared" si="407"/>
        <v>0</v>
      </c>
      <c r="Q366" s="339">
        <f t="shared" si="407"/>
        <v>0</v>
      </c>
      <c r="R366" s="339">
        <f t="shared" si="407"/>
        <v>0</v>
      </c>
      <c r="S366" s="339">
        <f t="shared" si="407"/>
        <v>0</v>
      </c>
      <c r="T366" s="339">
        <f t="shared" si="407"/>
        <v>0</v>
      </c>
      <c r="U366" s="339">
        <f t="shared" si="407"/>
        <v>0</v>
      </c>
      <c r="V366" s="339">
        <f t="shared" si="407"/>
        <v>0</v>
      </c>
      <c r="W366" s="339">
        <f t="shared" si="407"/>
        <v>0</v>
      </c>
      <c r="X366" s="339">
        <f t="shared" si="407"/>
        <v>0</v>
      </c>
      <c r="Y366" s="339">
        <f t="shared" si="407"/>
        <v>0</v>
      </c>
      <c r="Z366" s="339">
        <f t="shared" si="407"/>
        <v>0</v>
      </c>
      <c r="AA366" s="339">
        <f t="shared" si="407"/>
        <v>0</v>
      </c>
      <c r="AB366" s="339">
        <f t="shared" si="407"/>
        <v>0</v>
      </c>
      <c r="AC366" s="339">
        <f t="shared" si="407"/>
        <v>0</v>
      </c>
      <c r="AD366" s="339">
        <f t="shared" si="407"/>
        <v>0</v>
      </c>
      <c r="AE366" s="339">
        <f t="shared" si="407"/>
        <v>0</v>
      </c>
      <c r="AF366" s="339">
        <f t="shared" si="407"/>
        <v>0</v>
      </c>
      <c r="AG366" s="339">
        <f t="shared" si="407"/>
        <v>0</v>
      </c>
      <c r="AH366" s="339">
        <f t="shared" si="407"/>
        <v>0</v>
      </c>
      <c r="AI366" s="339">
        <f t="shared" si="407"/>
        <v>0</v>
      </c>
      <c r="AJ366" s="339">
        <f t="shared" ref="AJ366:BO366" si="408">AI371</f>
        <v>0</v>
      </c>
      <c r="AK366" s="339">
        <f t="shared" si="408"/>
        <v>0</v>
      </c>
      <c r="AL366" s="339">
        <f t="shared" si="408"/>
        <v>0</v>
      </c>
      <c r="AM366" s="339">
        <f t="shared" si="408"/>
        <v>0</v>
      </c>
      <c r="AN366" s="339">
        <f t="shared" si="408"/>
        <v>0</v>
      </c>
      <c r="AO366" s="339">
        <f t="shared" si="408"/>
        <v>0</v>
      </c>
      <c r="AP366" s="339">
        <f t="shared" si="408"/>
        <v>0</v>
      </c>
      <c r="AQ366" s="339">
        <f t="shared" si="408"/>
        <v>0</v>
      </c>
      <c r="AR366" s="339">
        <f t="shared" si="408"/>
        <v>0</v>
      </c>
      <c r="AS366" s="339">
        <f t="shared" si="408"/>
        <v>0</v>
      </c>
      <c r="AT366" s="339">
        <f t="shared" si="408"/>
        <v>0</v>
      </c>
      <c r="AU366" s="339">
        <f t="shared" si="408"/>
        <v>0</v>
      </c>
      <c r="AV366" s="339">
        <f t="shared" si="408"/>
        <v>0</v>
      </c>
      <c r="AW366" s="339">
        <f t="shared" si="408"/>
        <v>0</v>
      </c>
      <c r="AX366" s="339">
        <f t="shared" si="408"/>
        <v>0</v>
      </c>
      <c r="AY366" s="339">
        <f t="shared" si="408"/>
        <v>0</v>
      </c>
      <c r="AZ366" s="339">
        <f t="shared" si="408"/>
        <v>0</v>
      </c>
      <c r="BA366" s="339">
        <f t="shared" si="408"/>
        <v>0</v>
      </c>
      <c r="BB366" s="339">
        <f t="shared" si="408"/>
        <v>0</v>
      </c>
      <c r="BC366" s="339">
        <f t="shared" si="408"/>
        <v>0</v>
      </c>
      <c r="BD366" s="339">
        <f t="shared" si="408"/>
        <v>0</v>
      </c>
      <c r="BE366" s="339">
        <f t="shared" si="408"/>
        <v>0</v>
      </c>
      <c r="BF366" s="339">
        <f t="shared" si="408"/>
        <v>0</v>
      </c>
      <c r="BG366" s="339">
        <f t="shared" si="408"/>
        <v>0</v>
      </c>
      <c r="BH366" s="339">
        <f t="shared" si="408"/>
        <v>0</v>
      </c>
      <c r="BI366" s="339">
        <f t="shared" si="408"/>
        <v>0</v>
      </c>
      <c r="BJ366" s="339">
        <f t="shared" si="408"/>
        <v>0</v>
      </c>
      <c r="BK366" s="339">
        <f t="shared" si="408"/>
        <v>0</v>
      </c>
      <c r="BL366" s="339">
        <f t="shared" si="408"/>
        <v>0</v>
      </c>
      <c r="BM366" s="339">
        <f t="shared" si="408"/>
        <v>0</v>
      </c>
      <c r="BN366" s="339">
        <f t="shared" si="408"/>
        <v>0</v>
      </c>
      <c r="BO366" s="339">
        <f t="shared" si="408"/>
        <v>0</v>
      </c>
      <c r="BP366" s="339">
        <f t="shared" ref="BP366:CY366" si="409">BO371</f>
        <v>0</v>
      </c>
      <c r="BQ366" s="339">
        <f t="shared" si="409"/>
        <v>6335.4092416399999</v>
      </c>
      <c r="BR366" s="339">
        <f t="shared" si="409"/>
        <v>5799.9192416400001</v>
      </c>
      <c r="BS366" s="339">
        <f t="shared" si="409"/>
        <v>5168.9492416399999</v>
      </c>
      <c r="BT366" s="339">
        <f t="shared" si="409"/>
        <v>4606.4692416399994</v>
      </c>
      <c r="BU366" s="339">
        <f t="shared" si="409"/>
        <v>4059.3292416399995</v>
      </c>
      <c r="BV366" s="339">
        <f t="shared" si="409"/>
        <v>3600.5492416399993</v>
      </c>
      <c r="BW366" s="339">
        <f t="shared" si="409"/>
        <v>2997.8592416399993</v>
      </c>
      <c r="BX366" s="339">
        <f t="shared" si="409"/>
        <v>2572.8392416399993</v>
      </c>
      <c r="BY366" s="339">
        <f t="shared" si="409"/>
        <v>2048.7792416399993</v>
      </c>
      <c r="BZ366" s="339">
        <f t="shared" si="409"/>
        <v>1402.7592416399993</v>
      </c>
      <c r="CA366" s="339">
        <f t="shared" si="409"/>
        <v>855.50924163999935</v>
      </c>
      <c r="CB366" s="339">
        <f t="shared" si="409"/>
        <v>328.04924163999931</v>
      </c>
      <c r="CC366" s="339">
        <f t="shared" si="409"/>
        <v>-7.5836000064555265E-4</v>
      </c>
      <c r="CD366" s="339">
        <f t="shared" si="409"/>
        <v>-7.5836000064555265E-4</v>
      </c>
      <c r="CE366" s="339">
        <f t="shared" si="409"/>
        <v>-7.5836000064555265E-4</v>
      </c>
      <c r="CF366" s="339">
        <f t="shared" si="409"/>
        <v>-7.5836000064555265E-4</v>
      </c>
      <c r="CG366" s="339">
        <f t="shared" si="409"/>
        <v>-7.5836000064555265E-4</v>
      </c>
      <c r="CH366" s="339">
        <f t="shared" si="409"/>
        <v>-7.5836000064555265E-4</v>
      </c>
      <c r="CI366" s="339">
        <f t="shared" si="409"/>
        <v>-7.5836000064555265E-4</v>
      </c>
      <c r="CJ366" s="339">
        <f t="shared" si="409"/>
        <v>-7.5836000064555265E-4</v>
      </c>
      <c r="CK366" s="339">
        <f t="shared" si="409"/>
        <v>-7.5836000064555265E-4</v>
      </c>
      <c r="CL366" s="339">
        <f t="shared" si="409"/>
        <v>-7.5836000064555265E-4</v>
      </c>
      <c r="CM366" s="339">
        <f t="shared" si="409"/>
        <v>-7.5836000064555265E-4</v>
      </c>
      <c r="CN366" s="339">
        <f t="shared" si="409"/>
        <v>-7.5836000064555265E-4</v>
      </c>
      <c r="CO366" s="339">
        <f t="shared" si="409"/>
        <v>-7.5836000064555265E-4</v>
      </c>
      <c r="CP366" s="339">
        <f t="shared" si="409"/>
        <v>-7.5836000064555265E-4</v>
      </c>
      <c r="CQ366" s="339">
        <f t="shared" si="409"/>
        <v>-7.5836000064555265E-4</v>
      </c>
      <c r="CR366" s="339">
        <f t="shared" si="409"/>
        <v>-7.5836000064555265E-4</v>
      </c>
      <c r="CS366" s="339">
        <f t="shared" si="409"/>
        <v>-7.5836000064555265E-4</v>
      </c>
      <c r="CT366" s="339">
        <f t="shared" si="409"/>
        <v>-7.5836000064555265E-4</v>
      </c>
      <c r="CU366" s="339">
        <f t="shared" si="409"/>
        <v>-7.5836000064555265E-4</v>
      </c>
      <c r="CV366" s="339">
        <f t="shared" si="409"/>
        <v>-7.5836000064555265E-4</v>
      </c>
      <c r="CW366" s="339">
        <f t="shared" si="409"/>
        <v>-7.5836000064555265E-4</v>
      </c>
      <c r="CX366" s="339">
        <f t="shared" si="409"/>
        <v>-7.5836000064555265E-4</v>
      </c>
      <c r="CY366" s="339">
        <f t="shared" si="409"/>
        <v>-7.5836000064555265E-4</v>
      </c>
    </row>
    <row r="367" spans="1:104" x14ac:dyDescent="0.2">
      <c r="B367" s="91" t="s">
        <v>228</v>
      </c>
      <c r="C367" s="90"/>
      <c r="D367" s="341">
        <v>0</v>
      </c>
      <c r="E367" s="341">
        <v>0</v>
      </c>
      <c r="F367" s="341">
        <v>0</v>
      </c>
      <c r="G367" s="341">
        <v>0</v>
      </c>
      <c r="H367" s="341">
        <v>0</v>
      </c>
      <c r="I367" s="341">
        <v>0</v>
      </c>
      <c r="J367" s="341">
        <v>0</v>
      </c>
      <c r="K367" s="341">
        <v>0</v>
      </c>
      <c r="L367" s="341">
        <v>0</v>
      </c>
      <c r="M367" s="341">
        <v>0</v>
      </c>
      <c r="N367" s="341">
        <v>0</v>
      </c>
      <c r="O367" s="341">
        <v>0</v>
      </c>
      <c r="P367" s="341">
        <v>0</v>
      </c>
      <c r="Q367" s="341">
        <v>0</v>
      </c>
      <c r="R367" s="341">
        <v>0</v>
      </c>
      <c r="S367" s="341">
        <v>0</v>
      </c>
      <c r="T367" s="341">
        <v>0</v>
      </c>
      <c r="U367" s="341">
        <v>0</v>
      </c>
      <c r="V367" s="341">
        <v>0</v>
      </c>
      <c r="W367" s="341">
        <v>0</v>
      </c>
      <c r="X367" s="341">
        <v>0</v>
      </c>
      <c r="Y367" s="341">
        <v>0</v>
      </c>
      <c r="Z367" s="341">
        <v>0</v>
      </c>
      <c r="AA367" s="341">
        <v>0</v>
      </c>
      <c r="AB367" s="341">
        <v>0</v>
      </c>
      <c r="AC367" s="341">
        <v>0</v>
      </c>
      <c r="AD367" s="341">
        <v>0</v>
      </c>
      <c r="AE367" s="341">
        <v>0</v>
      </c>
      <c r="AF367" s="341">
        <v>0</v>
      </c>
      <c r="AG367" s="341">
        <v>0</v>
      </c>
      <c r="AH367" s="341">
        <v>0</v>
      </c>
      <c r="AI367" s="341">
        <v>0</v>
      </c>
      <c r="AJ367" s="341">
        <v>0</v>
      </c>
      <c r="AK367" s="341">
        <v>0</v>
      </c>
      <c r="AL367" s="341">
        <v>0</v>
      </c>
      <c r="AM367" s="341">
        <v>0</v>
      </c>
      <c r="AN367" s="341">
        <v>0</v>
      </c>
      <c r="AO367" s="341">
        <v>0</v>
      </c>
      <c r="AP367" s="341">
        <v>0</v>
      </c>
      <c r="AQ367" s="341">
        <v>0</v>
      </c>
      <c r="AR367" s="341">
        <v>0</v>
      </c>
      <c r="AS367" s="341">
        <v>0</v>
      </c>
      <c r="AT367" s="341">
        <v>0</v>
      </c>
      <c r="AU367" s="341">
        <v>0</v>
      </c>
      <c r="AV367" s="341">
        <v>0</v>
      </c>
      <c r="AW367" s="341">
        <v>0</v>
      </c>
      <c r="AX367" s="341">
        <v>0</v>
      </c>
      <c r="AY367" s="341">
        <v>0</v>
      </c>
      <c r="AZ367" s="341">
        <v>0</v>
      </c>
      <c r="BA367" s="341">
        <v>0</v>
      </c>
      <c r="BB367" s="341">
        <v>0</v>
      </c>
      <c r="BC367" s="341">
        <v>0</v>
      </c>
      <c r="BD367" s="341">
        <v>0</v>
      </c>
      <c r="BE367" s="341">
        <v>0</v>
      </c>
      <c r="BF367" s="341">
        <v>0</v>
      </c>
      <c r="BG367" s="341">
        <v>0</v>
      </c>
      <c r="BH367" s="341">
        <v>0</v>
      </c>
      <c r="BI367" s="341">
        <v>0</v>
      </c>
      <c r="BJ367" s="341">
        <v>0</v>
      </c>
      <c r="BK367" s="341">
        <v>0</v>
      </c>
      <c r="BL367" s="341">
        <v>0</v>
      </c>
      <c r="BM367" s="341">
        <v>0</v>
      </c>
      <c r="BN367" s="341">
        <v>0</v>
      </c>
      <c r="BO367" s="341">
        <v>0</v>
      </c>
      <c r="BP367" s="341">
        <v>6913.9892416399998</v>
      </c>
      <c r="BQ367" s="341">
        <v>0</v>
      </c>
      <c r="BR367" s="341">
        <v>0</v>
      </c>
      <c r="BS367" s="341">
        <v>0</v>
      </c>
      <c r="BT367" s="341">
        <v>0</v>
      </c>
      <c r="BU367" s="341">
        <v>0</v>
      </c>
      <c r="BV367" s="341">
        <v>0</v>
      </c>
      <c r="BW367" s="341">
        <v>0</v>
      </c>
      <c r="BX367" s="341">
        <v>0</v>
      </c>
      <c r="BY367" s="341">
        <v>0</v>
      </c>
      <c r="BZ367" s="341">
        <v>0</v>
      </c>
      <c r="CA367" s="341">
        <v>0</v>
      </c>
      <c r="CB367" s="341">
        <v>232.69</v>
      </c>
      <c r="CC367" s="341">
        <v>0</v>
      </c>
      <c r="CD367" s="341">
        <v>0</v>
      </c>
      <c r="CE367" s="341">
        <v>0</v>
      </c>
      <c r="CF367" s="341">
        <v>0</v>
      </c>
      <c r="CG367" s="341">
        <v>0</v>
      </c>
      <c r="CH367" s="341">
        <v>0</v>
      </c>
      <c r="CI367" s="341">
        <v>0</v>
      </c>
      <c r="CJ367" s="341">
        <v>0</v>
      </c>
      <c r="CK367" s="341">
        <v>0</v>
      </c>
      <c r="CL367" s="341">
        <v>0</v>
      </c>
      <c r="CM367" s="341">
        <v>0</v>
      </c>
      <c r="CN367" s="341">
        <v>0</v>
      </c>
      <c r="CO367" s="341">
        <v>0</v>
      </c>
      <c r="CP367" s="341">
        <v>0</v>
      </c>
      <c r="CQ367" s="341">
        <v>0</v>
      </c>
      <c r="CR367" s="341">
        <v>0</v>
      </c>
      <c r="CS367" s="341">
        <v>0</v>
      </c>
      <c r="CT367" s="341">
        <v>0</v>
      </c>
      <c r="CU367" s="341">
        <v>0</v>
      </c>
      <c r="CV367" s="341">
        <v>0</v>
      </c>
      <c r="CW367" s="341">
        <v>0</v>
      </c>
      <c r="CX367" s="341"/>
      <c r="CY367" s="341"/>
    </row>
    <row r="368" spans="1:104" x14ac:dyDescent="0.2">
      <c r="B368" s="91" t="s">
        <v>347</v>
      </c>
      <c r="C368" s="90"/>
      <c r="D368" s="341">
        <v>0</v>
      </c>
      <c r="E368" s="341">
        <v>0</v>
      </c>
      <c r="F368" s="341">
        <v>0</v>
      </c>
      <c r="G368" s="341">
        <v>0</v>
      </c>
      <c r="H368" s="341">
        <v>0</v>
      </c>
      <c r="I368" s="341">
        <v>0</v>
      </c>
      <c r="J368" s="341">
        <v>0</v>
      </c>
      <c r="K368" s="341">
        <v>0</v>
      </c>
      <c r="L368" s="341">
        <v>0</v>
      </c>
      <c r="M368" s="341">
        <v>0</v>
      </c>
      <c r="N368" s="341">
        <v>0</v>
      </c>
      <c r="O368" s="341">
        <v>0</v>
      </c>
      <c r="P368" s="341">
        <v>0</v>
      </c>
      <c r="Q368" s="341">
        <v>0</v>
      </c>
      <c r="R368" s="341">
        <v>0</v>
      </c>
      <c r="S368" s="341">
        <v>0</v>
      </c>
      <c r="T368" s="341">
        <v>0</v>
      </c>
      <c r="U368" s="341">
        <v>0</v>
      </c>
      <c r="V368" s="341">
        <v>0</v>
      </c>
      <c r="W368" s="341">
        <v>0</v>
      </c>
      <c r="X368" s="341">
        <v>0</v>
      </c>
      <c r="Y368" s="341">
        <v>0</v>
      </c>
      <c r="Z368" s="341">
        <v>0</v>
      </c>
      <c r="AA368" s="341">
        <v>0</v>
      </c>
      <c r="AB368" s="341">
        <v>0</v>
      </c>
      <c r="AC368" s="341">
        <v>0</v>
      </c>
      <c r="AD368" s="341">
        <v>0</v>
      </c>
      <c r="AE368" s="341">
        <v>0</v>
      </c>
      <c r="AF368" s="341">
        <v>0</v>
      </c>
      <c r="AG368" s="341">
        <v>0</v>
      </c>
      <c r="AH368" s="341">
        <v>0</v>
      </c>
      <c r="AI368" s="341">
        <v>0</v>
      </c>
      <c r="AJ368" s="341">
        <v>0</v>
      </c>
      <c r="AK368" s="341">
        <v>0</v>
      </c>
      <c r="AL368" s="341">
        <v>0</v>
      </c>
      <c r="AM368" s="341">
        <v>0</v>
      </c>
      <c r="AN368" s="341">
        <v>0</v>
      </c>
      <c r="AO368" s="341">
        <v>0</v>
      </c>
      <c r="AP368" s="341">
        <v>0</v>
      </c>
      <c r="AQ368" s="341">
        <v>0</v>
      </c>
      <c r="AR368" s="341">
        <v>0</v>
      </c>
      <c r="AS368" s="341">
        <v>0</v>
      </c>
      <c r="AT368" s="341">
        <v>0</v>
      </c>
      <c r="AU368" s="341">
        <v>0</v>
      </c>
      <c r="AV368" s="341">
        <v>0</v>
      </c>
      <c r="AW368" s="341">
        <v>0</v>
      </c>
      <c r="AX368" s="341">
        <v>0</v>
      </c>
      <c r="AY368" s="341">
        <v>0</v>
      </c>
      <c r="AZ368" s="341">
        <v>0</v>
      </c>
      <c r="BA368" s="341">
        <v>0</v>
      </c>
      <c r="BB368" s="341">
        <v>0</v>
      </c>
      <c r="BC368" s="341">
        <v>0</v>
      </c>
      <c r="BD368" s="341">
        <v>0</v>
      </c>
      <c r="BE368" s="341">
        <v>0</v>
      </c>
      <c r="BF368" s="341">
        <v>0</v>
      </c>
      <c r="BG368" s="341">
        <v>0</v>
      </c>
      <c r="BH368" s="341">
        <v>0</v>
      </c>
      <c r="BI368" s="341">
        <v>0</v>
      </c>
      <c r="BJ368" s="341">
        <v>0</v>
      </c>
      <c r="BK368" s="341">
        <v>0</v>
      </c>
      <c r="BL368" s="341">
        <v>0</v>
      </c>
      <c r="BM368" s="341">
        <v>0</v>
      </c>
      <c r="BN368" s="341">
        <v>0</v>
      </c>
      <c r="BO368" s="341">
        <v>0</v>
      </c>
      <c r="BP368" s="341">
        <v>0</v>
      </c>
      <c r="BQ368" s="341">
        <v>0</v>
      </c>
      <c r="BR368" s="341">
        <v>0</v>
      </c>
      <c r="BS368" s="341">
        <v>0</v>
      </c>
      <c r="BT368" s="341">
        <v>0</v>
      </c>
      <c r="BU368" s="341">
        <v>0</v>
      </c>
      <c r="BV368" s="341">
        <v>0</v>
      </c>
      <c r="BW368" s="341">
        <v>0</v>
      </c>
      <c r="BX368" s="341">
        <v>0</v>
      </c>
      <c r="BY368" s="341">
        <v>0</v>
      </c>
      <c r="BZ368" s="341">
        <v>0</v>
      </c>
      <c r="CA368" s="341">
        <v>0</v>
      </c>
      <c r="CB368" s="341">
        <v>-541.66</v>
      </c>
      <c r="CC368" s="341">
        <v>0</v>
      </c>
      <c r="CD368" s="341">
        <v>0</v>
      </c>
      <c r="CE368" s="341">
        <v>0</v>
      </c>
      <c r="CF368" s="341">
        <v>0</v>
      </c>
      <c r="CG368" s="341">
        <v>0</v>
      </c>
      <c r="CH368" s="341">
        <v>0</v>
      </c>
      <c r="CI368" s="341">
        <v>0</v>
      </c>
      <c r="CJ368" s="341">
        <v>0</v>
      </c>
      <c r="CK368" s="341">
        <v>0</v>
      </c>
      <c r="CL368" s="341">
        <v>0</v>
      </c>
      <c r="CM368" s="341">
        <v>0</v>
      </c>
      <c r="CN368" s="341">
        <v>0</v>
      </c>
      <c r="CO368" s="341">
        <v>0</v>
      </c>
      <c r="CP368" s="341">
        <v>0</v>
      </c>
      <c r="CQ368" s="341">
        <v>0</v>
      </c>
      <c r="CR368" s="341">
        <v>0</v>
      </c>
      <c r="CS368" s="341">
        <v>0</v>
      </c>
      <c r="CT368" s="341">
        <v>0</v>
      </c>
      <c r="CU368" s="341">
        <v>0</v>
      </c>
      <c r="CV368" s="341">
        <v>0</v>
      </c>
      <c r="CW368" s="341">
        <v>0</v>
      </c>
      <c r="CX368" s="341"/>
      <c r="CY368" s="341"/>
    </row>
    <row r="369" spans="1:104" x14ac:dyDescent="0.2">
      <c r="B369" s="91" t="s">
        <v>229</v>
      </c>
      <c r="D369" s="341">
        <v>0</v>
      </c>
      <c r="E369" s="341">
        <v>0</v>
      </c>
      <c r="F369" s="341">
        <v>0</v>
      </c>
      <c r="G369" s="341">
        <v>0</v>
      </c>
      <c r="H369" s="341">
        <v>0</v>
      </c>
      <c r="I369" s="341">
        <v>0</v>
      </c>
      <c r="J369" s="341">
        <v>0</v>
      </c>
      <c r="K369" s="341">
        <v>0</v>
      </c>
      <c r="L369" s="341">
        <v>0</v>
      </c>
      <c r="M369" s="341">
        <v>0</v>
      </c>
      <c r="N369" s="341">
        <v>0</v>
      </c>
      <c r="O369" s="341">
        <v>0</v>
      </c>
      <c r="P369" s="341">
        <v>0</v>
      </c>
      <c r="Q369" s="341">
        <v>0</v>
      </c>
      <c r="R369" s="341">
        <v>0</v>
      </c>
      <c r="S369" s="341">
        <v>0</v>
      </c>
      <c r="T369" s="341">
        <v>0</v>
      </c>
      <c r="U369" s="341">
        <v>0</v>
      </c>
      <c r="V369" s="341">
        <v>0</v>
      </c>
      <c r="W369" s="341">
        <v>0</v>
      </c>
      <c r="X369" s="341">
        <v>0</v>
      </c>
      <c r="Y369" s="341">
        <v>0</v>
      </c>
      <c r="Z369" s="341">
        <v>0</v>
      </c>
      <c r="AA369" s="341">
        <v>0</v>
      </c>
      <c r="AB369" s="341">
        <v>0</v>
      </c>
      <c r="AC369" s="341">
        <v>0</v>
      </c>
      <c r="AD369" s="341">
        <v>0</v>
      </c>
      <c r="AE369" s="341">
        <v>0</v>
      </c>
      <c r="AF369" s="341">
        <v>0</v>
      </c>
      <c r="AG369" s="341">
        <v>0</v>
      </c>
      <c r="AH369" s="341">
        <v>0</v>
      </c>
      <c r="AI369" s="341">
        <v>0</v>
      </c>
      <c r="AJ369" s="341">
        <v>0</v>
      </c>
      <c r="AK369" s="341">
        <v>0</v>
      </c>
      <c r="AL369" s="341">
        <v>0</v>
      </c>
      <c r="AM369" s="341">
        <v>0</v>
      </c>
      <c r="AN369" s="341">
        <v>0</v>
      </c>
      <c r="AO369" s="341">
        <v>0</v>
      </c>
      <c r="AP369" s="341">
        <v>0</v>
      </c>
      <c r="AQ369" s="341">
        <v>0</v>
      </c>
      <c r="AR369" s="341">
        <v>0</v>
      </c>
      <c r="AS369" s="341">
        <v>0</v>
      </c>
      <c r="AT369" s="341">
        <v>0</v>
      </c>
      <c r="AU369" s="341">
        <v>0</v>
      </c>
      <c r="AV369" s="341">
        <v>0</v>
      </c>
      <c r="AW369" s="341">
        <v>0</v>
      </c>
      <c r="AX369" s="341">
        <v>0</v>
      </c>
      <c r="AY369" s="341">
        <v>0</v>
      </c>
      <c r="AZ369" s="341">
        <v>0</v>
      </c>
      <c r="BA369" s="341">
        <v>0</v>
      </c>
      <c r="BB369" s="341">
        <v>0</v>
      </c>
      <c r="BC369" s="341">
        <v>0</v>
      </c>
      <c r="BD369" s="341">
        <v>0</v>
      </c>
      <c r="BE369" s="341">
        <v>0</v>
      </c>
      <c r="BF369" s="341">
        <v>0</v>
      </c>
      <c r="BG369" s="341">
        <v>0</v>
      </c>
      <c r="BH369" s="341">
        <v>0</v>
      </c>
      <c r="BI369" s="341">
        <v>0</v>
      </c>
      <c r="BJ369" s="341">
        <v>0</v>
      </c>
      <c r="BK369" s="341">
        <v>0</v>
      </c>
      <c r="BL369" s="341">
        <v>0</v>
      </c>
      <c r="BM369" s="341">
        <v>0</v>
      </c>
      <c r="BN369" s="341">
        <v>0</v>
      </c>
      <c r="BO369" s="341">
        <v>0</v>
      </c>
      <c r="BP369" s="341">
        <v>-578.58000000000004</v>
      </c>
      <c r="BQ369" s="341">
        <v>-535.49</v>
      </c>
      <c r="BR369" s="341">
        <v>-630.97</v>
      </c>
      <c r="BS369" s="341">
        <v>-562.48</v>
      </c>
      <c r="BT369" s="341">
        <v>-547.14</v>
      </c>
      <c r="BU369" s="341">
        <v>-458.78</v>
      </c>
      <c r="BV369" s="341">
        <v>-602.69000000000005</v>
      </c>
      <c r="BW369" s="341">
        <v>-425.02</v>
      </c>
      <c r="BX369" s="341">
        <v>-524.05999999999995</v>
      </c>
      <c r="BY369" s="341">
        <v>-646.02</v>
      </c>
      <c r="BZ369" s="341">
        <v>-547.25</v>
      </c>
      <c r="CA369" s="341">
        <v>-527.46</v>
      </c>
      <c r="CB369" s="341">
        <v>-19.079999999999998</v>
      </c>
      <c r="CC369" s="341">
        <v>0</v>
      </c>
      <c r="CD369" s="341">
        <v>0</v>
      </c>
      <c r="CE369" s="341">
        <v>0</v>
      </c>
      <c r="CF369" s="341">
        <v>0</v>
      </c>
      <c r="CG369" s="341">
        <v>0</v>
      </c>
      <c r="CH369" s="341">
        <v>0</v>
      </c>
      <c r="CI369" s="341">
        <v>0</v>
      </c>
      <c r="CJ369" s="341">
        <v>0</v>
      </c>
      <c r="CK369" s="341">
        <v>0</v>
      </c>
      <c r="CL369" s="341">
        <v>0</v>
      </c>
      <c r="CM369" s="341">
        <v>0</v>
      </c>
      <c r="CN369" s="341">
        <v>0</v>
      </c>
      <c r="CO369" s="341">
        <v>0</v>
      </c>
      <c r="CP369" s="341">
        <v>0</v>
      </c>
      <c r="CQ369" s="341">
        <v>0</v>
      </c>
      <c r="CR369" s="341">
        <v>0</v>
      </c>
      <c r="CS369" s="341">
        <v>0</v>
      </c>
      <c r="CT369" s="341">
        <v>0</v>
      </c>
      <c r="CU369" s="341">
        <v>0</v>
      </c>
      <c r="CV369" s="341">
        <v>0</v>
      </c>
      <c r="CW369" s="341">
        <v>0</v>
      </c>
      <c r="CX369" s="341"/>
      <c r="CY369" s="341"/>
    </row>
    <row r="370" spans="1:104" x14ac:dyDescent="0.2">
      <c r="B370" s="337" t="s">
        <v>230</v>
      </c>
      <c r="D370" s="93">
        <f t="shared" ref="D370:AI370" si="410">SUM(D367:D369)</f>
        <v>0</v>
      </c>
      <c r="E370" s="93">
        <f t="shared" si="410"/>
        <v>0</v>
      </c>
      <c r="F370" s="93">
        <f t="shared" si="410"/>
        <v>0</v>
      </c>
      <c r="G370" s="93">
        <f t="shared" si="410"/>
        <v>0</v>
      </c>
      <c r="H370" s="93">
        <f t="shared" si="410"/>
        <v>0</v>
      </c>
      <c r="I370" s="93">
        <f t="shared" si="410"/>
        <v>0</v>
      </c>
      <c r="J370" s="93">
        <f t="shared" si="410"/>
        <v>0</v>
      </c>
      <c r="K370" s="93">
        <f t="shared" si="410"/>
        <v>0</v>
      </c>
      <c r="L370" s="93">
        <f t="shared" si="410"/>
        <v>0</v>
      </c>
      <c r="M370" s="93">
        <f t="shared" si="410"/>
        <v>0</v>
      </c>
      <c r="N370" s="93">
        <f t="shared" si="410"/>
        <v>0</v>
      </c>
      <c r="O370" s="93">
        <f t="shared" si="410"/>
        <v>0</v>
      </c>
      <c r="P370" s="93">
        <f t="shared" si="410"/>
        <v>0</v>
      </c>
      <c r="Q370" s="93">
        <f t="shared" si="410"/>
        <v>0</v>
      </c>
      <c r="R370" s="93">
        <f t="shared" si="410"/>
        <v>0</v>
      </c>
      <c r="S370" s="93">
        <f t="shared" si="410"/>
        <v>0</v>
      </c>
      <c r="T370" s="93">
        <f t="shared" si="410"/>
        <v>0</v>
      </c>
      <c r="U370" s="93">
        <f t="shared" si="410"/>
        <v>0</v>
      </c>
      <c r="V370" s="93">
        <f t="shared" si="410"/>
        <v>0</v>
      </c>
      <c r="W370" s="93">
        <f t="shared" si="410"/>
        <v>0</v>
      </c>
      <c r="X370" s="93">
        <f t="shared" si="410"/>
        <v>0</v>
      </c>
      <c r="Y370" s="93">
        <f t="shared" si="410"/>
        <v>0</v>
      </c>
      <c r="Z370" s="93">
        <f t="shared" si="410"/>
        <v>0</v>
      </c>
      <c r="AA370" s="93">
        <f t="shared" si="410"/>
        <v>0</v>
      </c>
      <c r="AB370" s="93">
        <f t="shared" si="410"/>
        <v>0</v>
      </c>
      <c r="AC370" s="93">
        <f t="shared" si="410"/>
        <v>0</v>
      </c>
      <c r="AD370" s="93">
        <f t="shared" si="410"/>
        <v>0</v>
      </c>
      <c r="AE370" s="93">
        <f t="shared" si="410"/>
        <v>0</v>
      </c>
      <c r="AF370" s="93">
        <f t="shared" si="410"/>
        <v>0</v>
      </c>
      <c r="AG370" s="93">
        <f t="shared" si="410"/>
        <v>0</v>
      </c>
      <c r="AH370" s="93">
        <f t="shared" si="410"/>
        <v>0</v>
      </c>
      <c r="AI370" s="93">
        <f t="shared" si="410"/>
        <v>0</v>
      </c>
      <c r="AJ370" s="93">
        <f t="shared" ref="AJ370:BO370" si="411">SUM(AJ367:AJ369)</f>
        <v>0</v>
      </c>
      <c r="AK370" s="93">
        <f t="shared" si="411"/>
        <v>0</v>
      </c>
      <c r="AL370" s="93">
        <f t="shared" si="411"/>
        <v>0</v>
      </c>
      <c r="AM370" s="93">
        <f t="shared" si="411"/>
        <v>0</v>
      </c>
      <c r="AN370" s="93">
        <f t="shared" si="411"/>
        <v>0</v>
      </c>
      <c r="AO370" s="93">
        <f t="shared" si="411"/>
        <v>0</v>
      </c>
      <c r="AP370" s="93">
        <f t="shared" si="411"/>
        <v>0</v>
      </c>
      <c r="AQ370" s="93">
        <f t="shared" si="411"/>
        <v>0</v>
      </c>
      <c r="AR370" s="93">
        <f t="shared" si="411"/>
        <v>0</v>
      </c>
      <c r="AS370" s="93">
        <f t="shared" si="411"/>
        <v>0</v>
      </c>
      <c r="AT370" s="93">
        <f t="shared" si="411"/>
        <v>0</v>
      </c>
      <c r="AU370" s="93">
        <f t="shared" si="411"/>
        <v>0</v>
      </c>
      <c r="AV370" s="93">
        <f t="shared" si="411"/>
        <v>0</v>
      </c>
      <c r="AW370" s="93">
        <f t="shared" si="411"/>
        <v>0</v>
      </c>
      <c r="AX370" s="93">
        <f t="shared" si="411"/>
        <v>0</v>
      </c>
      <c r="AY370" s="93">
        <f t="shared" si="411"/>
        <v>0</v>
      </c>
      <c r="AZ370" s="93">
        <f t="shared" si="411"/>
        <v>0</v>
      </c>
      <c r="BA370" s="93">
        <f t="shared" si="411"/>
        <v>0</v>
      </c>
      <c r="BB370" s="93">
        <f t="shared" si="411"/>
        <v>0</v>
      </c>
      <c r="BC370" s="93">
        <f t="shared" si="411"/>
        <v>0</v>
      </c>
      <c r="BD370" s="93">
        <f t="shared" si="411"/>
        <v>0</v>
      </c>
      <c r="BE370" s="93">
        <f t="shared" si="411"/>
        <v>0</v>
      </c>
      <c r="BF370" s="93">
        <f t="shared" si="411"/>
        <v>0</v>
      </c>
      <c r="BG370" s="93">
        <f t="shared" si="411"/>
        <v>0</v>
      </c>
      <c r="BH370" s="93">
        <f t="shared" si="411"/>
        <v>0</v>
      </c>
      <c r="BI370" s="93">
        <f t="shared" si="411"/>
        <v>0</v>
      </c>
      <c r="BJ370" s="93">
        <f t="shared" si="411"/>
        <v>0</v>
      </c>
      <c r="BK370" s="93">
        <f t="shared" si="411"/>
        <v>0</v>
      </c>
      <c r="BL370" s="93">
        <f t="shared" si="411"/>
        <v>0</v>
      </c>
      <c r="BM370" s="93">
        <f t="shared" si="411"/>
        <v>0</v>
      </c>
      <c r="BN370" s="93">
        <f t="shared" si="411"/>
        <v>0</v>
      </c>
      <c r="BO370" s="93">
        <f t="shared" si="411"/>
        <v>0</v>
      </c>
      <c r="BP370" s="93">
        <f t="shared" ref="BP370:CU370" si="412">SUM(BP367:BP369)</f>
        <v>6335.4092416399999</v>
      </c>
      <c r="BQ370" s="93">
        <f t="shared" si="412"/>
        <v>-535.49</v>
      </c>
      <c r="BR370" s="93">
        <f t="shared" si="412"/>
        <v>-630.97</v>
      </c>
      <c r="BS370" s="93">
        <f t="shared" si="412"/>
        <v>-562.48</v>
      </c>
      <c r="BT370" s="93">
        <f t="shared" si="412"/>
        <v>-547.14</v>
      </c>
      <c r="BU370" s="93">
        <f t="shared" si="412"/>
        <v>-458.78</v>
      </c>
      <c r="BV370" s="93">
        <f t="shared" si="412"/>
        <v>-602.69000000000005</v>
      </c>
      <c r="BW370" s="93">
        <f t="shared" si="412"/>
        <v>-425.02</v>
      </c>
      <c r="BX370" s="93">
        <f t="shared" si="412"/>
        <v>-524.05999999999995</v>
      </c>
      <c r="BY370" s="93">
        <f t="shared" si="412"/>
        <v>-646.02</v>
      </c>
      <c r="BZ370" s="93">
        <f t="shared" si="412"/>
        <v>-547.25</v>
      </c>
      <c r="CA370" s="93">
        <f t="shared" si="412"/>
        <v>-527.46</v>
      </c>
      <c r="CB370" s="93">
        <f t="shared" si="412"/>
        <v>-328.04999999999995</v>
      </c>
      <c r="CC370" s="93">
        <f t="shared" si="412"/>
        <v>0</v>
      </c>
      <c r="CD370" s="93">
        <f t="shared" si="412"/>
        <v>0</v>
      </c>
      <c r="CE370" s="93">
        <f t="shared" si="412"/>
        <v>0</v>
      </c>
      <c r="CF370" s="93">
        <f t="shared" si="412"/>
        <v>0</v>
      </c>
      <c r="CG370" s="93">
        <f t="shared" si="412"/>
        <v>0</v>
      </c>
      <c r="CH370" s="93">
        <f t="shared" si="412"/>
        <v>0</v>
      </c>
      <c r="CI370" s="93">
        <f t="shared" si="412"/>
        <v>0</v>
      </c>
      <c r="CJ370" s="93">
        <f t="shared" si="412"/>
        <v>0</v>
      </c>
      <c r="CK370" s="93">
        <f t="shared" si="412"/>
        <v>0</v>
      </c>
      <c r="CL370" s="93">
        <f t="shared" si="412"/>
        <v>0</v>
      </c>
      <c r="CM370" s="93">
        <f t="shared" si="412"/>
        <v>0</v>
      </c>
      <c r="CN370" s="93">
        <f t="shared" si="412"/>
        <v>0</v>
      </c>
      <c r="CO370" s="93">
        <f t="shared" si="412"/>
        <v>0</v>
      </c>
      <c r="CP370" s="93">
        <f t="shared" si="412"/>
        <v>0</v>
      </c>
      <c r="CQ370" s="93">
        <f t="shared" si="412"/>
        <v>0</v>
      </c>
      <c r="CR370" s="93">
        <f t="shared" si="412"/>
        <v>0</v>
      </c>
      <c r="CS370" s="93">
        <f t="shared" si="412"/>
        <v>0</v>
      </c>
      <c r="CT370" s="93">
        <f t="shared" si="412"/>
        <v>0</v>
      </c>
      <c r="CU370" s="93">
        <f t="shared" si="412"/>
        <v>0</v>
      </c>
      <c r="CV370" s="93">
        <f t="shared" ref="CV370:CY370" si="413">SUM(CV367:CV369)</f>
        <v>0</v>
      </c>
      <c r="CW370" s="93">
        <f t="shared" si="413"/>
        <v>0</v>
      </c>
      <c r="CX370" s="93">
        <f t="shared" si="413"/>
        <v>0</v>
      </c>
      <c r="CY370" s="93">
        <f t="shared" si="413"/>
        <v>0</v>
      </c>
    </row>
    <row r="371" spans="1:104" x14ac:dyDescent="0.2">
      <c r="B371" s="337" t="s">
        <v>231</v>
      </c>
      <c r="D371" s="339">
        <f t="shared" ref="D371:AI371" si="414">D366+D370</f>
        <v>0</v>
      </c>
      <c r="E371" s="339">
        <f t="shared" si="414"/>
        <v>0</v>
      </c>
      <c r="F371" s="339">
        <f t="shared" si="414"/>
        <v>0</v>
      </c>
      <c r="G371" s="339">
        <f t="shared" si="414"/>
        <v>0</v>
      </c>
      <c r="H371" s="339">
        <f t="shared" si="414"/>
        <v>0</v>
      </c>
      <c r="I371" s="339">
        <f t="shared" si="414"/>
        <v>0</v>
      </c>
      <c r="J371" s="339">
        <f t="shared" si="414"/>
        <v>0</v>
      </c>
      <c r="K371" s="339">
        <f t="shared" si="414"/>
        <v>0</v>
      </c>
      <c r="L371" s="339">
        <f t="shared" si="414"/>
        <v>0</v>
      </c>
      <c r="M371" s="339">
        <f t="shared" si="414"/>
        <v>0</v>
      </c>
      <c r="N371" s="339">
        <f t="shared" si="414"/>
        <v>0</v>
      </c>
      <c r="O371" s="339">
        <f t="shared" si="414"/>
        <v>0</v>
      </c>
      <c r="P371" s="339">
        <f t="shared" si="414"/>
        <v>0</v>
      </c>
      <c r="Q371" s="339">
        <f t="shared" si="414"/>
        <v>0</v>
      </c>
      <c r="R371" s="339">
        <f t="shared" si="414"/>
        <v>0</v>
      </c>
      <c r="S371" s="339">
        <f t="shared" si="414"/>
        <v>0</v>
      </c>
      <c r="T371" s="339">
        <f t="shared" si="414"/>
        <v>0</v>
      </c>
      <c r="U371" s="339">
        <f t="shared" si="414"/>
        <v>0</v>
      </c>
      <c r="V371" s="339">
        <f t="shared" si="414"/>
        <v>0</v>
      </c>
      <c r="W371" s="339">
        <f t="shared" si="414"/>
        <v>0</v>
      </c>
      <c r="X371" s="339">
        <f t="shared" si="414"/>
        <v>0</v>
      </c>
      <c r="Y371" s="339">
        <f t="shared" si="414"/>
        <v>0</v>
      </c>
      <c r="Z371" s="339">
        <f t="shared" si="414"/>
        <v>0</v>
      </c>
      <c r="AA371" s="339">
        <f t="shared" si="414"/>
        <v>0</v>
      </c>
      <c r="AB371" s="339">
        <f t="shared" si="414"/>
        <v>0</v>
      </c>
      <c r="AC371" s="339">
        <f t="shared" si="414"/>
        <v>0</v>
      </c>
      <c r="AD371" s="339">
        <f t="shared" si="414"/>
        <v>0</v>
      </c>
      <c r="AE371" s="339">
        <f t="shared" si="414"/>
        <v>0</v>
      </c>
      <c r="AF371" s="339">
        <f t="shared" si="414"/>
        <v>0</v>
      </c>
      <c r="AG371" s="339">
        <f t="shared" si="414"/>
        <v>0</v>
      </c>
      <c r="AH371" s="339">
        <f t="shared" si="414"/>
        <v>0</v>
      </c>
      <c r="AI371" s="339">
        <f t="shared" si="414"/>
        <v>0</v>
      </c>
      <c r="AJ371" s="339">
        <f t="shared" ref="AJ371:BO371" si="415">AJ366+AJ370</f>
        <v>0</v>
      </c>
      <c r="AK371" s="339">
        <f t="shared" si="415"/>
        <v>0</v>
      </c>
      <c r="AL371" s="339">
        <f t="shared" si="415"/>
        <v>0</v>
      </c>
      <c r="AM371" s="339">
        <f t="shared" si="415"/>
        <v>0</v>
      </c>
      <c r="AN371" s="339">
        <f t="shared" si="415"/>
        <v>0</v>
      </c>
      <c r="AO371" s="339">
        <f t="shared" si="415"/>
        <v>0</v>
      </c>
      <c r="AP371" s="339">
        <f t="shared" si="415"/>
        <v>0</v>
      </c>
      <c r="AQ371" s="339">
        <f t="shared" si="415"/>
        <v>0</v>
      </c>
      <c r="AR371" s="339">
        <f t="shared" si="415"/>
        <v>0</v>
      </c>
      <c r="AS371" s="339">
        <f t="shared" si="415"/>
        <v>0</v>
      </c>
      <c r="AT371" s="339">
        <f t="shared" si="415"/>
        <v>0</v>
      </c>
      <c r="AU371" s="339">
        <f t="shared" si="415"/>
        <v>0</v>
      </c>
      <c r="AV371" s="339">
        <f t="shared" si="415"/>
        <v>0</v>
      </c>
      <c r="AW371" s="339">
        <f t="shared" si="415"/>
        <v>0</v>
      </c>
      <c r="AX371" s="339">
        <f t="shared" si="415"/>
        <v>0</v>
      </c>
      <c r="AY371" s="339">
        <f t="shared" si="415"/>
        <v>0</v>
      </c>
      <c r="AZ371" s="339">
        <f t="shared" si="415"/>
        <v>0</v>
      </c>
      <c r="BA371" s="339">
        <f t="shared" si="415"/>
        <v>0</v>
      </c>
      <c r="BB371" s="339">
        <f t="shared" si="415"/>
        <v>0</v>
      </c>
      <c r="BC371" s="339">
        <f t="shared" si="415"/>
        <v>0</v>
      </c>
      <c r="BD371" s="339">
        <f t="shared" si="415"/>
        <v>0</v>
      </c>
      <c r="BE371" s="339">
        <f t="shared" si="415"/>
        <v>0</v>
      </c>
      <c r="BF371" s="339">
        <f t="shared" si="415"/>
        <v>0</v>
      </c>
      <c r="BG371" s="339">
        <f t="shared" si="415"/>
        <v>0</v>
      </c>
      <c r="BH371" s="339">
        <f t="shared" si="415"/>
        <v>0</v>
      </c>
      <c r="BI371" s="339">
        <f t="shared" si="415"/>
        <v>0</v>
      </c>
      <c r="BJ371" s="339">
        <f t="shared" si="415"/>
        <v>0</v>
      </c>
      <c r="BK371" s="339">
        <f t="shared" si="415"/>
        <v>0</v>
      </c>
      <c r="BL371" s="339">
        <f t="shared" si="415"/>
        <v>0</v>
      </c>
      <c r="BM371" s="339">
        <f t="shared" si="415"/>
        <v>0</v>
      </c>
      <c r="BN371" s="339">
        <f t="shared" si="415"/>
        <v>0</v>
      </c>
      <c r="BO371" s="339">
        <f t="shared" si="415"/>
        <v>0</v>
      </c>
      <c r="BP371" s="339">
        <f t="shared" ref="BP371:CU371" si="416">BP366+BP370</f>
        <v>6335.4092416399999</v>
      </c>
      <c r="BQ371" s="339">
        <f t="shared" si="416"/>
        <v>5799.9192416400001</v>
      </c>
      <c r="BR371" s="339">
        <f t="shared" si="416"/>
        <v>5168.9492416399999</v>
      </c>
      <c r="BS371" s="339">
        <f t="shared" si="416"/>
        <v>4606.4692416399994</v>
      </c>
      <c r="BT371" s="339">
        <f t="shared" si="416"/>
        <v>4059.3292416399995</v>
      </c>
      <c r="BU371" s="339">
        <f t="shared" si="416"/>
        <v>3600.5492416399993</v>
      </c>
      <c r="BV371" s="339">
        <f t="shared" si="416"/>
        <v>2997.8592416399993</v>
      </c>
      <c r="BW371" s="339">
        <f t="shared" si="416"/>
        <v>2572.8392416399993</v>
      </c>
      <c r="BX371" s="339">
        <f t="shared" si="416"/>
        <v>2048.7792416399993</v>
      </c>
      <c r="BY371" s="339">
        <f t="shared" si="416"/>
        <v>1402.7592416399993</v>
      </c>
      <c r="BZ371" s="339">
        <f t="shared" si="416"/>
        <v>855.50924163999935</v>
      </c>
      <c r="CA371" s="339">
        <f t="shared" si="416"/>
        <v>328.04924163999931</v>
      </c>
      <c r="CB371" s="339">
        <f t="shared" si="416"/>
        <v>-7.5836000064555265E-4</v>
      </c>
      <c r="CC371" s="339">
        <f t="shared" si="416"/>
        <v>-7.5836000064555265E-4</v>
      </c>
      <c r="CD371" s="339">
        <f t="shared" si="416"/>
        <v>-7.5836000064555265E-4</v>
      </c>
      <c r="CE371" s="339">
        <f t="shared" si="416"/>
        <v>-7.5836000064555265E-4</v>
      </c>
      <c r="CF371" s="339">
        <f t="shared" si="416"/>
        <v>-7.5836000064555265E-4</v>
      </c>
      <c r="CG371" s="339">
        <f t="shared" si="416"/>
        <v>-7.5836000064555265E-4</v>
      </c>
      <c r="CH371" s="339">
        <f t="shared" si="416"/>
        <v>-7.5836000064555265E-4</v>
      </c>
      <c r="CI371" s="339">
        <f t="shared" si="416"/>
        <v>-7.5836000064555265E-4</v>
      </c>
      <c r="CJ371" s="339">
        <f t="shared" si="416"/>
        <v>-7.5836000064555265E-4</v>
      </c>
      <c r="CK371" s="339">
        <f t="shared" si="416"/>
        <v>-7.5836000064555265E-4</v>
      </c>
      <c r="CL371" s="339">
        <f t="shared" si="416"/>
        <v>-7.5836000064555265E-4</v>
      </c>
      <c r="CM371" s="339">
        <f t="shared" si="416"/>
        <v>-7.5836000064555265E-4</v>
      </c>
      <c r="CN371" s="339">
        <f t="shared" si="416"/>
        <v>-7.5836000064555265E-4</v>
      </c>
      <c r="CO371" s="339">
        <f t="shared" si="416"/>
        <v>-7.5836000064555265E-4</v>
      </c>
      <c r="CP371" s="339">
        <f t="shared" si="416"/>
        <v>-7.5836000064555265E-4</v>
      </c>
      <c r="CQ371" s="339">
        <f t="shared" si="416"/>
        <v>-7.5836000064555265E-4</v>
      </c>
      <c r="CR371" s="339">
        <f t="shared" si="416"/>
        <v>-7.5836000064555265E-4</v>
      </c>
      <c r="CS371" s="339">
        <f t="shared" si="416"/>
        <v>-7.5836000064555265E-4</v>
      </c>
      <c r="CT371" s="339">
        <f t="shared" si="416"/>
        <v>-7.5836000064555265E-4</v>
      </c>
      <c r="CU371" s="339">
        <f t="shared" si="416"/>
        <v>-7.5836000064555265E-4</v>
      </c>
      <c r="CV371" s="339">
        <f t="shared" ref="CV371:CY371" si="417">CV366+CV370</f>
        <v>-7.5836000064555265E-4</v>
      </c>
      <c r="CW371" s="339">
        <f t="shared" si="417"/>
        <v>-7.5836000064555265E-4</v>
      </c>
      <c r="CX371" s="339">
        <f t="shared" si="417"/>
        <v>-7.5836000064555265E-4</v>
      </c>
      <c r="CY371" s="339">
        <f t="shared" si="417"/>
        <v>-7.5836000064555265E-4</v>
      </c>
    </row>
    <row r="372" spans="1:104" x14ac:dyDescent="0.2">
      <c r="D372" s="339"/>
      <c r="E372" s="339"/>
      <c r="F372" s="339"/>
      <c r="G372" s="339"/>
      <c r="H372" s="339"/>
      <c r="I372" s="339"/>
      <c r="J372" s="339"/>
      <c r="K372" s="339"/>
      <c r="L372" s="339"/>
      <c r="M372" s="339"/>
      <c r="N372" s="339"/>
      <c r="O372" s="339"/>
      <c r="P372" s="339"/>
      <c r="Q372" s="339"/>
      <c r="R372" s="339"/>
      <c r="S372" s="339"/>
      <c r="T372" s="339"/>
      <c r="U372" s="339"/>
      <c r="V372" s="339"/>
      <c r="W372" s="339"/>
      <c r="X372" s="339"/>
      <c r="Y372" s="339"/>
      <c r="Z372" s="339"/>
      <c r="AA372" s="339"/>
      <c r="AB372" s="339"/>
      <c r="AC372" s="339"/>
      <c r="AD372" s="339"/>
      <c r="AE372" s="339"/>
      <c r="AF372" s="339"/>
      <c r="AG372" s="339"/>
      <c r="AH372" s="339"/>
      <c r="AI372" s="339"/>
      <c r="AJ372" s="339"/>
      <c r="AK372" s="339"/>
      <c r="AL372" s="339"/>
      <c r="AM372" s="339"/>
      <c r="AN372" s="339"/>
      <c r="AO372" s="339"/>
      <c r="AP372" s="339"/>
      <c r="AQ372" s="339"/>
      <c r="AR372" s="339"/>
      <c r="AS372" s="339"/>
      <c r="AT372" s="339"/>
      <c r="AU372" s="339"/>
      <c r="AV372" s="339"/>
      <c r="AW372" s="339"/>
      <c r="AX372" s="339"/>
      <c r="AY372" s="339"/>
      <c r="AZ372" s="339"/>
      <c r="BA372" s="339"/>
      <c r="BB372" s="339"/>
      <c r="BC372" s="339"/>
      <c r="BD372" s="339"/>
      <c r="BE372" s="339"/>
      <c r="BF372" s="339"/>
      <c r="BG372" s="339"/>
      <c r="BH372" s="339"/>
      <c r="BI372" s="339"/>
      <c r="BJ372" s="339"/>
      <c r="BK372" s="339"/>
      <c r="BL372" s="339"/>
      <c r="BM372" s="339"/>
      <c r="BN372" s="339"/>
      <c r="BO372" s="339"/>
      <c r="BP372" s="339"/>
      <c r="BQ372" s="339"/>
      <c r="BR372" s="339"/>
      <c r="BS372" s="339"/>
      <c r="BT372" s="339"/>
      <c r="BU372" s="339"/>
      <c r="BV372" s="339"/>
      <c r="BW372" s="339"/>
      <c r="BX372" s="339"/>
      <c r="BY372" s="339"/>
      <c r="BZ372" s="339"/>
      <c r="CA372" s="339"/>
      <c r="CB372" s="339"/>
      <c r="CC372" s="339"/>
      <c r="CD372" s="339"/>
      <c r="CE372" s="339"/>
      <c r="CF372" s="339"/>
      <c r="CG372" s="339"/>
      <c r="CH372" s="95"/>
      <c r="CI372" s="95"/>
      <c r="CJ372" s="95"/>
      <c r="CK372" s="95"/>
      <c r="CL372" s="95"/>
      <c r="CM372" s="95"/>
      <c r="CN372" s="95"/>
      <c r="CO372" s="95"/>
      <c r="CP372" s="95"/>
      <c r="CQ372" s="95"/>
      <c r="CR372" s="95"/>
      <c r="CS372" s="95"/>
      <c r="CT372" s="95"/>
      <c r="CU372" s="95"/>
      <c r="CV372" s="95"/>
      <c r="CW372" s="95"/>
      <c r="CX372" s="95"/>
      <c r="CY372" s="95"/>
      <c r="CZ372" s="95"/>
    </row>
    <row r="373" spans="1:104" x14ac:dyDescent="0.2">
      <c r="A373" s="418" t="s">
        <v>533</v>
      </c>
      <c r="B373" s="414"/>
      <c r="C373" s="417">
        <v>18239371</v>
      </c>
      <c r="J373" s="337"/>
      <c r="K373" s="337"/>
      <c r="L373" s="337"/>
      <c r="M373" s="337"/>
      <c r="N373" s="337"/>
      <c r="O373" s="337"/>
      <c r="P373" s="337"/>
      <c r="Q373" s="337"/>
      <c r="R373" s="337"/>
      <c r="S373" s="337"/>
      <c r="T373" s="337"/>
      <c r="U373" s="419"/>
      <c r="V373" s="420"/>
      <c r="W373" s="337"/>
      <c r="X373" s="337"/>
      <c r="Y373" s="337"/>
      <c r="Z373" s="337"/>
      <c r="AA373" s="337"/>
      <c r="AB373" s="337"/>
      <c r="AC373" s="337"/>
      <c r="AD373" s="337"/>
      <c r="AE373" s="337"/>
      <c r="AF373" s="337"/>
      <c r="AG373" s="337"/>
      <c r="AH373" s="337"/>
      <c r="AI373" s="337"/>
      <c r="AJ373" s="337"/>
      <c r="AK373" s="337"/>
      <c r="AL373" s="337"/>
      <c r="AM373" s="337"/>
      <c r="AN373" s="337"/>
      <c r="AO373" s="337"/>
      <c r="AP373" s="337"/>
      <c r="AQ373" s="337"/>
      <c r="AR373" s="337"/>
      <c r="AS373" s="337"/>
      <c r="AT373" s="337"/>
      <c r="AU373" s="337"/>
      <c r="AV373" s="337"/>
      <c r="AW373" s="337"/>
      <c r="AX373" s="337"/>
      <c r="AY373" s="337"/>
      <c r="AZ373" s="337"/>
      <c r="BA373" s="337"/>
      <c r="BB373" s="337"/>
      <c r="BC373" s="337"/>
      <c r="BD373" s="337"/>
      <c r="BE373" s="337"/>
      <c r="BF373" s="337"/>
      <c r="BG373" s="337"/>
      <c r="BH373" s="337"/>
      <c r="BI373" s="337"/>
      <c r="BJ373" s="337"/>
      <c r="BK373" s="337"/>
      <c r="BL373" s="337"/>
      <c r="BM373" s="337"/>
      <c r="BN373" s="337"/>
      <c r="BO373" s="337"/>
      <c r="BP373" s="337"/>
      <c r="BQ373" s="337"/>
      <c r="BR373" s="337"/>
      <c r="BS373" s="337"/>
      <c r="BT373" s="337"/>
      <c r="BU373" s="337"/>
      <c r="BV373" s="337"/>
      <c r="BW373" s="337"/>
      <c r="BX373" s="337"/>
      <c r="BY373" s="337"/>
      <c r="BZ373" s="337"/>
      <c r="CA373" s="337"/>
      <c r="CB373" s="337"/>
      <c r="CC373" s="337"/>
      <c r="CD373" s="337"/>
      <c r="CE373" s="337"/>
      <c r="CF373" s="337"/>
      <c r="CG373" s="337"/>
      <c r="CX373" s="338"/>
      <c r="CY373" s="338"/>
      <c r="CZ373" s="338"/>
    </row>
    <row r="374" spans="1:104" x14ac:dyDescent="0.2">
      <c r="A374" s="414"/>
      <c r="B374" s="414" t="s">
        <v>227</v>
      </c>
      <c r="C374" s="417">
        <v>25400991</v>
      </c>
      <c r="D374" s="53">
        <v>0</v>
      </c>
      <c r="E374" s="339">
        <f t="shared" ref="E374:AJ374" si="418">D381</f>
        <v>0</v>
      </c>
      <c r="F374" s="339">
        <f t="shared" si="418"/>
        <v>0</v>
      </c>
      <c r="G374" s="339">
        <f t="shared" si="418"/>
        <v>0</v>
      </c>
      <c r="H374" s="339">
        <f t="shared" si="418"/>
        <v>0</v>
      </c>
      <c r="I374" s="339">
        <f t="shared" si="418"/>
        <v>0</v>
      </c>
      <c r="J374" s="339">
        <f t="shared" si="418"/>
        <v>0</v>
      </c>
      <c r="K374" s="339">
        <f t="shared" si="418"/>
        <v>0</v>
      </c>
      <c r="L374" s="339">
        <f t="shared" si="418"/>
        <v>0</v>
      </c>
      <c r="M374" s="339">
        <f t="shared" si="418"/>
        <v>0</v>
      </c>
      <c r="N374" s="339">
        <f t="shared" si="418"/>
        <v>0</v>
      </c>
      <c r="O374" s="339">
        <f t="shared" si="418"/>
        <v>0</v>
      </c>
      <c r="P374" s="339">
        <f t="shared" si="418"/>
        <v>0</v>
      </c>
      <c r="Q374" s="339">
        <f t="shared" si="418"/>
        <v>0</v>
      </c>
      <c r="R374" s="339">
        <f t="shared" si="418"/>
        <v>0</v>
      </c>
      <c r="S374" s="339">
        <f t="shared" si="418"/>
        <v>0</v>
      </c>
      <c r="T374" s="339">
        <f t="shared" si="418"/>
        <v>0</v>
      </c>
      <c r="U374" s="339">
        <f t="shared" si="418"/>
        <v>0</v>
      </c>
      <c r="V374" s="339">
        <f t="shared" si="418"/>
        <v>0</v>
      </c>
      <c r="W374" s="339">
        <f t="shared" si="418"/>
        <v>0</v>
      </c>
      <c r="X374" s="339">
        <f t="shared" si="418"/>
        <v>0</v>
      </c>
      <c r="Y374" s="339">
        <f t="shared" si="418"/>
        <v>0</v>
      </c>
      <c r="Z374" s="339">
        <f t="shared" si="418"/>
        <v>0</v>
      </c>
      <c r="AA374" s="339">
        <f t="shared" si="418"/>
        <v>0</v>
      </c>
      <c r="AB374" s="339">
        <f t="shared" si="418"/>
        <v>0</v>
      </c>
      <c r="AC374" s="339">
        <f t="shared" si="418"/>
        <v>0</v>
      </c>
      <c r="AD374" s="339">
        <f t="shared" si="418"/>
        <v>0</v>
      </c>
      <c r="AE374" s="339">
        <f t="shared" si="418"/>
        <v>0</v>
      </c>
      <c r="AF374" s="339">
        <f t="shared" si="418"/>
        <v>0</v>
      </c>
      <c r="AG374" s="339">
        <f t="shared" si="418"/>
        <v>0</v>
      </c>
      <c r="AH374" s="339">
        <f t="shared" si="418"/>
        <v>0</v>
      </c>
      <c r="AI374" s="339">
        <f t="shared" si="418"/>
        <v>0</v>
      </c>
      <c r="AJ374" s="339">
        <f t="shared" si="418"/>
        <v>0</v>
      </c>
      <c r="AK374" s="339">
        <f t="shared" ref="AK374:BP374" si="419">AJ381</f>
        <v>0</v>
      </c>
      <c r="AL374" s="339">
        <f t="shared" si="419"/>
        <v>0</v>
      </c>
      <c r="AM374" s="339">
        <f t="shared" si="419"/>
        <v>0</v>
      </c>
      <c r="AN374" s="339">
        <f t="shared" si="419"/>
        <v>0</v>
      </c>
      <c r="AO374" s="339">
        <f t="shared" si="419"/>
        <v>0</v>
      </c>
      <c r="AP374" s="339">
        <f t="shared" si="419"/>
        <v>0</v>
      </c>
      <c r="AQ374" s="339">
        <f t="shared" si="419"/>
        <v>0</v>
      </c>
      <c r="AR374" s="339">
        <f t="shared" si="419"/>
        <v>0</v>
      </c>
      <c r="AS374" s="339">
        <f t="shared" si="419"/>
        <v>0</v>
      </c>
      <c r="AT374" s="339">
        <f t="shared" si="419"/>
        <v>0</v>
      </c>
      <c r="AU374" s="339">
        <f t="shared" si="419"/>
        <v>0</v>
      </c>
      <c r="AV374" s="339">
        <f t="shared" si="419"/>
        <v>0</v>
      </c>
      <c r="AW374" s="339">
        <f t="shared" si="419"/>
        <v>0</v>
      </c>
      <c r="AX374" s="339">
        <f t="shared" si="419"/>
        <v>0</v>
      </c>
      <c r="AY374" s="339">
        <f t="shared" si="419"/>
        <v>0</v>
      </c>
      <c r="AZ374" s="339">
        <f t="shared" si="419"/>
        <v>0</v>
      </c>
      <c r="BA374" s="339">
        <f t="shared" si="419"/>
        <v>0</v>
      </c>
      <c r="BB374" s="339">
        <f t="shared" si="419"/>
        <v>0</v>
      </c>
      <c r="BC374" s="339">
        <f t="shared" si="419"/>
        <v>0</v>
      </c>
      <c r="BD374" s="339">
        <f t="shared" si="419"/>
        <v>0</v>
      </c>
      <c r="BE374" s="339">
        <f t="shared" si="419"/>
        <v>0</v>
      </c>
      <c r="BF374" s="339">
        <f t="shared" si="419"/>
        <v>0</v>
      </c>
      <c r="BG374" s="339">
        <f t="shared" si="419"/>
        <v>0</v>
      </c>
      <c r="BH374" s="339">
        <f t="shared" si="419"/>
        <v>0</v>
      </c>
      <c r="BI374" s="339">
        <f t="shared" si="419"/>
        <v>0</v>
      </c>
      <c r="BJ374" s="339">
        <f t="shared" si="419"/>
        <v>0</v>
      </c>
      <c r="BK374" s="339">
        <f t="shared" si="419"/>
        <v>0</v>
      </c>
      <c r="BL374" s="339">
        <f t="shared" si="419"/>
        <v>0</v>
      </c>
      <c r="BM374" s="339">
        <f t="shared" si="419"/>
        <v>0</v>
      </c>
      <c r="BN374" s="339">
        <f t="shared" si="419"/>
        <v>0</v>
      </c>
      <c r="BO374" s="339">
        <f t="shared" si="419"/>
        <v>0</v>
      </c>
      <c r="BP374" s="339">
        <f t="shared" si="419"/>
        <v>0</v>
      </c>
      <c r="BQ374" s="339">
        <f t="shared" ref="BQ374:CY374" si="420">BP381</f>
        <v>0</v>
      </c>
      <c r="BR374" s="339">
        <f t="shared" si="420"/>
        <v>0</v>
      </c>
      <c r="BS374" s="339">
        <f t="shared" si="420"/>
        <v>0</v>
      </c>
      <c r="BT374" s="339">
        <f t="shared" si="420"/>
        <v>0</v>
      </c>
      <c r="BU374" s="339">
        <f t="shared" si="420"/>
        <v>0</v>
      </c>
      <c r="BV374" s="339">
        <f t="shared" si="420"/>
        <v>0</v>
      </c>
      <c r="BW374" s="339">
        <f t="shared" si="420"/>
        <v>0</v>
      </c>
      <c r="BX374" s="339">
        <f t="shared" si="420"/>
        <v>0</v>
      </c>
      <c r="BY374" s="339">
        <f t="shared" si="420"/>
        <v>0</v>
      </c>
      <c r="BZ374" s="339">
        <f t="shared" si="420"/>
        <v>0</v>
      </c>
      <c r="CA374" s="339">
        <f t="shared" si="420"/>
        <v>0</v>
      </c>
      <c r="CB374" s="339">
        <f t="shared" si="420"/>
        <v>0</v>
      </c>
      <c r="CC374" s="339">
        <f t="shared" si="420"/>
        <v>0</v>
      </c>
      <c r="CD374" s="339">
        <f t="shared" si="420"/>
        <v>0</v>
      </c>
      <c r="CE374" s="339">
        <f t="shared" si="420"/>
        <v>0</v>
      </c>
      <c r="CF374" s="339">
        <f t="shared" si="420"/>
        <v>0</v>
      </c>
      <c r="CG374" s="339">
        <f t="shared" si="420"/>
        <v>0</v>
      </c>
      <c r="CH374" s="339">
        <f t="shared" si="420"/>
        <v>0</v>
      </c>
      <c r="CI374" s="339">
        <f t="shared" si="420"/>
        <v>0</v>
      </c>
      <c r="CJ374" s="339">
        <f t="shared" si="420"/>
        <v>0</v>
      </c>
      <c r="CK374" s="339">
        <f t="shared" si="420"/>
        <v>0</v>
      </c>
      <c r="CL374" s="339">
        <f t="shared" si="420"/>
        <v>0</v>
      </c>
      <c r="CM374" s="339">
        <f t="shared" si="420"/>
        <v>0</v>
      </c>
      <c r="CN374" s="339">
        <f t="shared" si="420"/>
        <v>0</v>
      </c>
      <c r="CO374" s="339">
        <f t="shared" si="420"/>
        <v>0</v>
      </c>
      <c r="CP374" s="339">
        <f t="shared" si="420"/>
        <v>0</v>
      </c>
      <c r="CQ374" s="339">
        <f t="shared" si="420"/>
        <v>0</v>
      </c>
      <c r="CR374" s="339">
        <f t="shared" si="420"/>
        <v>0</v>
      </c>
      <c r="CS374" s="339">
        <f t="shared" si="420"/>
        <v>0</v>
      </c>
      <c r="CT374" s="339">
        <f t="shared" si="420"/>
        <v>1046913.3306848349</v>
      </c>
      <c r="CU374" s="339">
        <f t="shared" si="420"/>
        <v>991838.89068483491</v>
      </c>
      <c r="CV374" s="339">
        <f t="shared" si="420"/>
        <v>919251.56068483496</v>
      </c>
      <c r="CW374" s="339">
        <f t="shared" si="420"/>
        <v>845673.47068483499</v>
      </c>
      <c r="CX374" s="339">
        <f t="shared" si="420"/>
        <v>778901.12068483501</v>
      </c>
      <c r="CY374" s="339">
        <f t="shared" si="420"/>
        <v>716248.46773529192</v>
      </c>
    </row>
    <row r="375" spans="1:104" x14ac:dyDescent="0.2">
      <c r="A375" s="414"/>
      <c r="B375" s="415" t="s">
        <v>228</v>
      </c>
      <c r="C375" s="376"/>
      <c r="D375" s="341">
        <v>0</v>
      </c>
      <c r="E375" s="341">
        <v>0</v>
      </c>
      <c r="F375" s="341">
        <v>0</v>
      </c>
      <c r="G375" s="341">
        <v>0</v>
      </c>
      <c r="H375" s="341">
        <v>0</v>
      </c>
      <c r="I375" s="341">
        <v>0</v>
      </c>
      <c r="J375" s="341">
        <v>0</v>
      </c>
      <c r="K375" s="341">
        <v>0</v>
      </c>
      <c r="L375" s="341">
        <v>0</v>
      </c>
      <c r="M375" s="341">
        <v>0</v>
      </c>
      <c r="N375" s="341">
        <v>0</v>
      </c>
      <c r="O375" s="341">
        <v>0</v>
      </c>
      <c r="P375" s="341">
        <v>0</v>
      </c>
      <c r="Q375" s="341">
        <v>0</v>
      </c>
      <c r="R375" s="341">
        <v>0</v>
      </c>
      <c r="S375" s="341">
        <v>0</v>
      </c>
      <c r="T375" s="341">
        <v>0</v>
      </c>
      <c r="U375" s="341">
        <v>0</v>
      </c>
      <c r="V375" s="341">
        <v>0</v>
      </c>
      <c r="W375" s="341">
        <v>0</v>
      </c>
      <c r="X375" s="341">
        <v>0</v>
      </c>
      <c r="Y375" s="341">
        <v>0</v>
      </c>
      <c r="Z375" s="341">
        <v>0</v>
      </c>
      <c r="AA375" s="341">
        <v>0</v>
      </c>
      <c r="AB375" s="341">
        <v>0</v>
      </c>
      <c r="AC375" s="341">
        <v>0</v>
      </c>
      <c r="AD375" s="341">
        <v>0</v>
      </c>
      <c r="AE375" s="341">
        <v>0</v>
      </c>
      <c r="AF375" s="341">
        <v>0</v>
      </c>
      <c r="AG375" s="341">
        <v>0</v>
      </c>
      <c r="AH375" s="341">
        <v>0</v>
      </c>
      <c r="AI375" s="341">
        <v>0</v>
      </c>
      <c r="AJ375" s="341">
        <v>0</v>
      </c>
      <c r="AK375" s="341">
        <v>0</v>
      </c>
      <c r="AL375" s="341">
        <v>0</v>
      </c>
      <c r="AM375" s="341">
        <v>0</v>
      </c>
      <c r="AN375" s="341">
        <v>0</v>
      </c>
      <c r="AO375" s="341">
        <v>0</v>
      </c>
      <c r="AP375" s="341">
        <v>0</v>
      </c>
      <c r="AQ375" s="341">
        <v>0</v>
      </c>
      <c r="AR375" s="341">
        <v>0</v>
      </c>
      <c r="AS375" s="341">
        <v>0</v>
      </c>
      <c r="AT375" s="341">
        <v>0</v>
      </c>
      <c r="AU375" s="341">
        <v>0</v>
      </c>
      <c r="AV375" s="341">
        <v>0</v>
      </c>
      <c r="AW375" s="341">
        <v>0</v>
      </c>
      <c r="AX375" s="341">
        <v>0</v>
      </c>
      <c r="AY375" s="341">
        <v>0</v>
      </c>
      <c r="AZ375" s="341">
        <v>0</v>
      </c>
      <c r="BA375" s="341">
        <v>0</v>
      </c>
      <c r="BB375" s="341">
        <v>0</v>
      </c>
      <c r="BC375" s="341">
        <v>0</v>
      </c>
      <c r="BD375" s="341">
        <v>0</v>
      </c>
      <c r="BE375" s="341">
        <v>0</v>
      </c>
      <c r="BF375" s="341">
        <v>0</v>
      </c>
      <c r="BG375" s="341">
        <v>0</v>
      </c>
      <c r="BH375" s="341">
        <v>0</v>
      </c>
      <c r="BI375" s="341">
        <v>0</v>
      </c>
      <c r="BJ375" s="341">
        <v>0</v>
      </c>
      <c r="BK375" s="341">
        <v>0</v>
      </c>
      <c r="BL375" s="341">
        <v>0</v>
      </c>
      <c r="BM375" s="341">
        <v>0</v>
      </c>
      <c r="BN375" s="341">
        <v>0</v>
      </c>
      <c r="BO375" s="341">
        <v>0</v>
      </c>
      <c r="BP375" s="341">
        <v>0</v>
      </c>
      <c r="BQ375" s="341">
        <v>0</v>
      </c>
      <c r="BR375" s="341">
        <v>0</v>
      </c>
      <c r="BS375" s="341">
        <v>0</v>
      </c>
      <c r="BT375" s="341">
        <v>0</v>
      </c>
      <c r="BU375" s="341">
        <v>0</v>
      </c>
      <c r="BV375" s="341">
        <v>0</v>
      </c>
      <c r="BW375" s="341">
        <v>0</v>
      </c>
      <c r="BX375" s="341">
        <v>0</v>
      </c>
      <c r="BY375" s="341">
        <v>0</v>
      </c>
      <c r="BZ375" s="341">
        <v>0</v>
      </c>
      <c r="CA375" s="341">
        <v>0</v>
      </c>
      <c r="CB375" s="341">
        <v>0</v>
      </c>
      <c r="CC375" s="341">
        <v>0</v>
      </c>
      <c r="CD375" s="341">
        <v>0</v>
      </c>
      <c r="CE375" s="341">
        <v>0</v>
      </c>
      <c r="CF375" s="341">
        <v>0</v>
      </c>
      <c r="CG375" s="341">
        <v>0</v>
      </c>
      <c r="CH375" s="341">
        <v>0</v>
      </c>
      <c r="CI375" s="341">
        <v>0</v>
      </c>
      <c r="CJ375" s="341">
        <v>0</v>
      </c>
      <c r="CK375" s="341">
        <v>0</v>
      </c>
      <c r="CL375" s="341">
        <v>0</v>
      </c>
      <c r="CM375" s="341">
        <v>0</v>
      </c>
      <c r="CN375" s="341">
        <v>0</v>
      </c>
      <c r="CO375" s="341">
        <v>0</v>
      </c>
      <c r="CP375" s="341">
        <v>0</v>
      </c>
      <c r="CQ375" s="341">
        <v>0</v>
      </c>
      <c r="CR375" s="341">
        <v>0</v>
      </c>
      <c r="CS375" s="341">
        <v>0</v>
      </c>
      <c r="CT375" s="341">
        <v>0</v>
      </c>
      <c r="CU375" s="341">
        <v>0</v>
      </c>
      <c r="CV375" s="341">
        <v>0</v>
      </c>
      <c r="CW375" s="341">
        <v>0</v>
      </c>
      <c r="CX375" s="341"/>
      <c r="CY375" s="341"/>
    </row>
    <row r="376" spans="1:104" x14ac:dyDescent="0.2">
      <c r="A376" s="414"/>
      <c r="B376" s="415" t="s">
        <v>441</v>
      </c>
      <c r="C376" s="376"/>
      <c r="D376" s="341">
        <v>0</v>
      </c>
      <c r="E376" s="341">
        <v>0</v>
      </c>
      <c r="F376" s="341">
        <v>0</v>
      </c>
      <c r="G376" s="341">
        <v>0</v>
      </c>
      <c r="H376" s="341">
        <v>0</v>
      </c>
      <c r="I376" s="341">
        <v>0</v>
      </c>
      <c r="J376" s="341">
        <v>0</v>
      </c>
      <c r="K376" s="341">
        <v>0</v>
      </c>
      <c r="L376" s="341">
        <v>0</v>
      </c>
      <c r="M376" s="341">
        <v>0</v>
      </c>
      <c r="N376" s="341">
        <v>0</v>
      </c>
      <c r="O376" s="341">
        <v>0</v>
      </c>
      <c r="P376" s="341">
        <v>0</v>
      </c>
      <c r="Q376" s="341">
        <v>0</v>
      </c>
      <c r="R376" s="341">
        <v>0</v>
      </c>
      <c r="S376" s="341">
        <v>0</v>
      </c>
      <c r="T376" s="341">
        <v>0</v>
      </c>
      <c r="U376" s="341">
        <v>0</v>
      </c>
      <c r="V376" s="341">
        <v>0</v>
      </c>
      <c r="W376" s="341">
        <v>0</v>
      </c>
      <c r="X376" s="341">
        <v>0</v>
      </c>
      <c r="Y376" s="341">
        <v>0</v>
      </c>
      <c r="Z376" s="341">
        <v>0</v>
      </c>
      <c r="AA376" s="341">
        <v>0</v>
      </c>
      <c r="AB376" s="341">
        <v>0</v>
      </c>
      <c r="AC376" s="341">
        <v>0</v>
      </c>
      <c r="AD376" s="341">
        <v>0</v>
      </c>
      <c r="AE376" s="341">
        <v>0</v>
      </c>
      <c r="AF376" s="341">
        <v>0</v>
      </c>
      <c r="AG376" s="341">
        <v>0</v>
      </c>
      <c r="AH376" s="341">
        <v>0</v>
      </c>
      <c r="AI376" s="341">
        <v>0</v>
      </c>
      <c r="AJ376" s="341">
        <v>0</v>
      </c>
      <c r="AK376" s="341">
        <v>0</v>
      </c>
      <c r="AL376" s="341">
        <v>0</v>
      </c>
      <c r="AM376" s="341">
        <v>0</v>
      </c>
      <c r="AN376" s="341">
        <v>0</v>
      </c>
      <c r="AO376" s="341">
        <v>0</v>
      </c>
      <c r="AP376" s="341">
        <v>0</v>
      </c>
      <c r="AQ376" s="341">
        <v>0</v>
      </c>
      <c r="AR376" s="341">
        <v>0</v>
      </c>
      <c r="AS376" s="341">
        <v>0</v>
      </c>
      <c r="AT376" s="341">
        <v>0</v>
      </c>
      <c r="AU376" s="341">
        <v>0</v>
      </c>
      <c r="AV376" s="341">
        <v>0</v>
      </c>
      <c r="AW376" s="341">
        <v>0</v>
      </c>
      <c r="AX376" s="341">
        <v>0</v>
      </c>
      <c r="AY376" s="341">
        <v>0</v>
      </c>
      <c r="AZ376" s="341">
        <v>0</v>
      </c>
      <c r="BA376" s="341">
        <v>0</v>
      </c>
      <c r="BB376" s="341">
        <v>0</v>
      </c>
      <c r="BC376" s="341">
        <v>0</v>
      </c>
      <c r="BD376" s="341">
        <v>0</v>
      </c>
      <c r="BE376" s="341">
        <v>0</v>
      </c>
      <c r="BF376" s="341">
        <v>0</v>
      </c>
      <c r="BG376" s="341">
        <v>0</v>
      </c>
      <c r="BH376" s="341">
        <v>0</v>
      </c>
      <c r="BI376" s="341">
        <v>0</v>
      </c>
      <c r="BJ376" s="341">
        <v>0</v>
      </c>
      <c r="BK376" s="341">
        <v>0</v>
      </c>
      <c r="BL376" s="341">
        <v>0</v>
      </c>
      <c r="BM376" s="341">
        <v>0</v>
      </c>
      <c r="BN376" s="341">
        <v>0</v>
      </c>
      <c r="BO376" s="341">
        <v>0</v>
      </c>
      <c r="BP376" s="341">
        <v>0</v>
      </c>
      <c r="BQ376" s="341">
        <v>0</v>
      </c>
      <c r="BR376" s="341">
        <v>0</v>
      </c>
      <c r="BS376" s="341">
        <v>0</v>
      </c>
      <c r="BT376" s="341">
        <v>0</v>
      </c>
      <c r="BU376" s="341">
        <v>0</v>
      </c>
      <c r="BV376" s="341">
        <v>0</v>
      </c>
      <c r="BW376" s="341">
        <v>0</v>
      </c>
      <c r="BX376" s="341">
        <v>0</v>
      </c>
      <c r="BY376" s="341">
        <v>0</v>
      </c>
      <c r="BZ376" s="341">
        <v>0</v>
      </c>
      <c r="CA376" s="341">
        <v>0</v>
      </c>
      <c r="CB376" s="341">
        <v>0</v>
      </c>
      <c r="CC376" s="341">
        <v>0</v>
      </c>
      <c r="CD376" s="341">
        <v>0</v>
      </c>
      <c r="CE376" s="341">
        <v>0</v>
      </c>
      <c r="CF376" s="341">
        <v>0</v>
      </c>
      <c r="CG376" s="341">
        <v>0</v>
      </c>
      <c r="CH376" s="341">
        <v>0</v>
      </c>
      <c r="CI376" s="341">
        <v>0</v>
      </c>
      <c r="CJ376" s="341">
        <v>0</v>
      </c>
      <c r="CK376" s="341">
        <v>0</v>
      </c>
      <c r="CL376" s="341">
        <v>0</v>
      </c>
      <c r="CM376" s="341">
        <v>0</v>
      </c>
      <c r="CN376" s="341">
        <v>0</v>
      </c>
      <c r="CO376" s="341">
        <v>0</v>
      </c>
      <c r="CP376" s="341">
        <v>0</v>
      </c>
      <c r="CQ376" s="341">
        <v>0</v>
      </c>
      <c r="CR376" s="341">
        <v>0</v>
      </c>
      <c r="CS376" s="530">
        <f>'2019 GRC - SCH 40 Re-class'!$K$18</f>
        <v>1075863.5806848349</v>
      </c>
      <c r="CT376" s="341">
        <v>0</v>
      </c>
      <c r="CU376" s="341">
        <v>0</v>
      </c>
      <c r="CV376" s="341">
        <v>0</v>
      </c>
      <c r="CW376" s="341">
        <v>0</v>
      </c>
      <c r="CX376" s="341"/>
      <c r="CY376" s="341"/>
    </row>
    <row r="377" spans="1:104" x14ac:dyDescent="0.2">
      <c r="A377" s="414"/>
      <c r="B377" s="415" t="s">
        <v>444</v>
      </c>
      <c r="C377" s="376"/>
      <c r="D377" s="341">
        <v>0</v>
      </c>
      <c r="E377" s="341">
        <v>0</v>
      </c>
      <c r="F377" s="341">
        <v>0</v>
      </c>
      <c r="G377" s="341">
        <v>0</v>
      </c>
      <c r="H377" s="341">
        <v>0</v>
      </c>
      <c r="I377" s="341">
        <v>0</v>
      </c>
      <c r="J377" s="341">
        <v>0</v>
      </c>
      <c r="K377" s="341">
        <v>0</v>
      </c>
      <c r="L377" s="341">
        <v>0</v>
      </c>
      <c r="M377" s="341">
        <v>0</v>
      </c>
      <c r="N377" s="341">
        <v>0</v>
      </c>
      <c r="O377" s="341">
        <v>0</v>
      </c>
      <c r="P377" s="341">
        <v>0</v>
      </c>
      <c r="Q377" s="341">
        <v>0</v>
      </c>
      <c r="R377" s="341">
        <v>0</v>
      </c>
      <c r="S377" s="341">
        <v>0</v>
      </c>
      <c r="T377" s="341">
        <v>0</v>
      </c>
      <c r="U377" s="341">
        <v>0</v>
      </c>
      <c r="V377" s="341">
        <v>0</v>
      </c>
      <c r="W377" s="341">
        <v>0</v>
      </c>
      <c r="X377" s="341">
        <v>0</v>
      </c>
      <c r="Y377" s="341">
        <v>0</v>
      </c>
      <c r="Z377" s="341">
        <v>0</v>
      </c>
      <c r="AA377" s="341">
        <v>0</v>
      </c>
      <c r="AB377" s="341">
        <v>0</v>
      </c>
      <c r="AC377" s="341">
        <v>0</v>
      </c>
      <c r="AD377" s="341">
        <v>0</v>
      </c>
      <c r="AE377" s="341">
        <v>0</v>
      </c>
      <c r="AF377" s="341">
        <v>0</v>
      </c>
      <c r="AG377" s="341">
        <v>0</v>
      </c>
      <c r="AH377" s="341">
        <v>0</v>
      </c>
      <c r="AI377" s="341">
        <v>0</v>
      </c>
      <c r="AJ377" s="341">
        <v>0</v>
      </c>
      <c r="AK377" s="341">
        <v>0</v>
      </c>
      <c r="AL377" s="341">
        <v>0</v>
      </c>
      <c r="AM377" s="341">
        <v>0</v>
      </c>
      <c r="AN377" s="341">
        <v>0</v>
      </c>
      <c r="AO377" s="341">
        <v>0</v>
      </c>
      <c r="AP377" s="341">
        <v>0</v>
      </c>
      <c r="AQ377" s="341">
        <v>0</v>
      </c>
      <c r="AR377" s="341">
        <v>0</v>
      </c>
      <c r="AS377" s="341">
        <v>0</v>
      </c>
      <c r="AT377" s="341">
        <v>0</v>
      </c>
      <c r="AU377" s="341">
        <v>0</v>
      </c>
      <c r="AV377" s="341">
        <v>0</v>
      </c>
      <c r="AW377" s="341">
        <v>0</v>
      </c>
      <c r="AX377" s="341">
        <v>0</v>
      </c>
      <c r="AY377" s="341">
        <v>0</v>
      </c>
      <c r="AZ377" s="341">
        <v>0</v>
      </c>
      <c r="BA377" s="341">
        <v>0</v>
      </c>
      <c r="BB377" s="341">
        <v>0</v>
      </c>
      <c r="BC377" s="341">
        <v>0</v>
      </c>
      <c r="BD377" s="341">
        <v>0</v>
      </c>
      <c r="BE377" s="341">
        <v>0</v>
      </c>
      <c r="BF377" s="341">
        <v>0</v>
      </c>
      <c r="BG377" s="341">
        <v>0</v>
      </c>
      <c r="BH377" s="341">
        <v>0</v>
      </c>
      <c r="BI377" s="341">
        <v>0</v>
      </c>
      <c r="BJ377" s="341">
        <v>0</v>
      </c>
      <c r="BK377" s="341">
        <v>0</v>
      </c>
      <c r="BL377" s="341">
        <v>0</v>
      </c>
      <c r="BM377" s="341">
        <v>0</v>
      </c>
      <c r="BN377" s="341">
        <v>0</v>
      </c>
      <c r="BO377" s="341">
        <v>0</v>
      </c>
      <c r="BP377" s="341">
        <v>0</v>
      </c>
      <c r="BQ377" s="341">
        <v>0</v>
      </c>
      <c r="BR377" s="341">
        <v>0</v>
      </c>
      <c r="BS377" s="341">
        <v>0</v>
      </c>
      <c r="BT377" s="341">
        <v>0</v>
      </c>
      <c r="BU377" s="341">
        <v>0</v>
      </c>
      <c r="BV377" s="341">
        <v>0</v>
      </c>
      <c r="BW377" s="341">
        <v>0</v>
      </c>
      <c r="BX377" s="341">
        <v>0</v>
      </c>
      <c r="BY377" s="341">
        <v>0</v>
      </c>
      <c r="BZ377" s="341">
        <v>0</v>
      </c>
      <c r="CA377" s="341">
        <v>0</v>
      </c>
      <c r="CB377" s="341">
        <v>0</v>
      </c>
      <c r="CC377" s="341">
        <v>0</v>
      </c>
      <c r="CD377" s="341">
        <v>0</v>
      </c>
      <c r="CE377" s="341">
        <v>0</v>
      </c>
      <c r="CF377" s="341">
        <v>0</v>
      </c>
      <c r="CG377" s="341">
        <v>0</v>
      </c>
      <c r="CH377" s="341">
        <v>0</v>
      </c>
      <c r="CI377" s="341">
        <v>0</v>
      </c>
      <c r="CJ377" s="341">
        <v>0</v>
      </c>
      <c r="CK377" s="341">
        <v>0</v>
      </c>
      <c r="CL377" s="341">
        <v>0</v>
      </c>
      <c r="CM377" s="341">
        <v>0</v>
      </c>
      <c r="CN377" s="341">
        <v>0</v>
      </c>
      <c r="CO377" s="341">
        <v>0</v>
      </c>
      <c r="CP377" s="341">
        <v>0</v>
      </c>
      <c r="CQ377" s="341">
        <v>0</v>
      </c>
      <c r="CR377" s="341">
        <v>0</v>
      </c>
      <c r="CS377" s="503">
        <f>'2019 GRC - SCH 40 Re-class'!$K$21</f>
        <v>0</v>
      </c>
      <c r="CT377" s="341">
        <v>0</v>
      </c>
      <c r="CU377" s="341">
        <v>0</v>
      </c>
      <c r="CV377" s="341">
        <v>0</v>
      </c>
      <c r="CW377" s="341">
        <v>0</v>
      </c>
      <c r="CX377" s="341"/>
      <c r="CY377" s="341"/>
    </row>
    <row r="378" spans="1:104" x14ac:dyDescent="0.2">
      <c r="A378" s="414"/>
      <c r="B378" s="415" t="s">
        <v>347</v>
      </c>
      <c r="C378" s="376"/>
      <c r="D378" s="341">
        <v>0</v>
      </c>
      <c r="E378" s="341">
        <v>0</v>
      </c>
      <c r="F378" s="341">
        <v>0</v>
      </c>
      <c r="G378" s="341">
        <v>0</v>
      </c>
      <c r="H378" s="341">
        <v>0</v>
      </c>
      <c r="I378" s="341">
        <v>0</v>
      </c>
      <c r="J378" s="341">
        <v>0</v>
      </c>
      <c r="K378" s="341">
        <v>0</v>
      </c>
      <c r="L378" s="341">
        <v>0</v>
      </c>
      <c r="M378" s="341">
        <v>0</v>
      </c>
      <c r="N378" s="341">
        <v>0</v>
      </c>
      <c r="O378" s="341">
        <v>0</v>
      </c>
      <c r="P378" s="341">
        <v>0</v>
      </c>
      <c r="Q378" s="341">
        <v>0</v>
      </c>
      <c r="R378" s="341">
        <v>0</v>
      </c>
      <c r="S378" s="341">
        <v>0</v>
      </c>
      <c r="T378" s="341">
        <v>0</v>
      </c>
      <c r="U378" s="341">
        <v>0</v>
      </c>
      <c r="V378" s="341">
        <v>0</v>
      </c>
      <c r="W378" s="341">
        <v>0</v>
      </c>
      <c r="X378" s="341">
        <v>0</v>
      </c>
      <c r="Y378" s="341">
        <v>0</v>
      </c>
      <c r="Z378" s="341">
        <v>0</v>
      </c>
      <c r="AA378" s="341">
        <v>0</v>
      </c>
      <c r="AB378" s="341">
        <v>0</v>
      </c>
      <c r="AC378" s="341">
        <v>0</v>
      </c>
      <c r="AD378" s="341">
        <v>0</v>
      </c>
      <c r="AE378" s="341">
        <v>0</v>
      </c>
      <c r="AF378" s="341">
        <v>0</v>
      </c>
      <c r="AG378" s="341">
        <v>0</v>
      </c>
      <c r="AH378" s="341">
        <v>0</v>
      </c>
      <c r="AI378" s="341">
        <v>0</v>
      </c>
      <c r="AJ378" s="341">
        <v>0</v>
      </c>
      <c r="AK378" s="341">
        <v>0</v>
      </c>
      <c r="AL378" s="341">
        <v>0</v>
      </c>
      <c r="AM378" s="341">
        <v>0</v>
      </c>
      <c r="AN378" s="341">
        <v>0</v>
      </c>
      <c r="AO378" s="341">
        <v>0</v>
      </c>
      <c r="AP378" s="341">
        <v>0</v>
      </c>
      <c r="AQ378" s="341">
        <v>0</v>
      </c>
      <c r="AR378" s="341">
        <v>0</v>
      </c>
      <c r="AS378" s="341">
        <v>0</v>
      </c>
      <c r="AT378" s="341">
        <v>0</v>
      </c>
      <c r="AU378" s="341">
        <v>0</v>
      </c>
      <c r="AV378" s="341">
        <v>0</v>
      </c>
      <c r="AW378" s="341">
        <v>0</v>
      </c>
      <c r="AX378" s="341">
        <v>0</v>
      </c>
      <c r="AY378" s="341">
        <v>0</v>
      </c>
      <c r="AZ378" s="341">
        <v>0</v>
      </c>
      <c r="BA378" s="341">
        <v>0</v>
      </c>
      <c r="BB378" s="341">
        <v>0</v>
      </c>
      <c r="BC378" s="341">
        <v>0</v>
      </c>
      <c r="BD378" s="341">
        <v>0</v>
      </c>
      <c r="BE378" s="341">
        <v>0</v>
      </c>
      <c r="BF378" s="341">
        <v>0</v>
      </c>
      <c r="BG378" s="341">
        <v>0</v>
      </c>
      <c r="BH378" s="341">
        <v>0</v>
      </c>
      <c r="BI378" s="341">
        <v>0</v>
      </c>
      <c r="BJ378" s="341">
        <v>0</v>
      </c>
      <c r="BK378" s="341">
        <v>0</v>
      </c>
      <c r="BL378" s="341">
        <v>0</v>
      </c>
      <c r="BM378" s="341">
        <v>0</v>
      </c>
      <c r="BN378" s="341">
        <v>0</v>
      </c>
      <c r="BO378" s="341">
        <v>0</v>
      </c>
      <c r="BP378" s="341">
        <v>0</v>
      </c>
      <c r="BQ378" s="341">
        <v>0</v>
      </c>
      <c r="BR378" s="341">
        <v>0</v>
      </c>
      <c r="BS378" s="341">
        <v>0</v>
      </c>
      <c r="BT378" s="341">
        <v>0</v>
      </c>
      <c r="BU378" s="341">
        <v>0</v>
      </c>
      <c r="BV378" s="341">
        <v>0</v>
      </c>
      <c r="BW378" s="341">
        <v>0</v>
      </c>
      <c r="BX378" s="341">
        <v>0</v>
      </c>
      <c r="BY378" s="341">
        <v>0</v>
      </c>
      <c r="BZ378" s="341">
        <v>0</v>
      </c>
      <c r="CA378" s="341">
        <v>0</v>
      </c>
      <c r="CB378" s="341">
        <v>0</v>
      </c>
      <c r="CC378" s="341">
        <v>0</v>
      </c>
      <c r="CD378" s="341">
        <v>0</v>
      </c>
      <c r="CE378" s="341">
        <v>0</v>
      </c>
      <c r="CF378" s="341">
        <v>0</v>
      </c>
      <c r="CG378" s="341">
        <v>0</v>
      </c>
      <c r="CH378" s="341">
        <v>0</v>
      </c>
      <c r="CI378" s="341">
        <v>0</v>
      </c>
      <c r="CJ378" s="341">
        <v>0</v>
      </c>
      <c r="CK378" s="341">
        <v>0</v>
      </c>
      <c r="CL378" s="341">
        <v>0</v>
      </c>
      <c r="CM378" s="341">
        <v>0</v>
      </c>
      <c r="CN378" s="341">
        <v>0</v>
      </c>
      <c r="CO378" s="341">
        <v>0</v>
      </c>
      <c r="CP378" s="341">
        <v>0</v>
      </c>
      <c r="CQ378" s="341">
        <v>0</v>
      </c>
      <c r="CR378" s="341">
        <v>0</v>
      </c>
      <c r="CS378" s="341">
        <v>0</v>
      </c>
      <c r="CT378" s="341">
        <v>0</v>
      </c>
      <c r="CU378" s="341">
        <v>0</v>
      </c>
      <c r="CV378" s="341">
        <v>0</v>
      </c>
      <c r="CW378" s="341">
        <v>0</v>
      </c>
      <c r="CX378" s="341"/>
      <c r="CY378" s="341"/>
    </row>
    <row r="379" spans="1:104" x14ac:dyDescent="0.2">
      <c r="A379" s="414"/>
      <c r="B379" s="415" t="s">
        <v>229</v>
      </c>
      <c r="C379" s="376"/>
      <c r="D379" s="341">
        <v>0</v>
      </c>
      <c r="E379" s="341">
        <v>0</v>
      </c>
      <c r="F379" s="341">
        <v>0</v>
      </c>
      <c r="G379" s="341">
        <v>0</v>
      </c>
      <c r="H379" s="341">
        <v>0</v>
      </c>
      <c r="I379" s="341">
        <v>0</v>
      </c>
      <c r="J379" s="341">
        <v>0</v>
      </c>
      <c r="K379" s="341">
        <v>0</v>
      </c>
      <c r="L379" s="341">
        <v>0</v>
      </c>
      <c r="M379" s="341">
        <v>0</v>
      </c>
      <c r="N379" s="341">
        <v>0</v>
      </c>
      <c r="O379" s="341">
        <v>0</v>
      </c>
      <c r="P379" s="341">
        <v>0</v>
      </c>
      <c r="Q379" s="341">
        <v>0</v>
      </c>
      <c r="R379" s="341">
        <v>0</v>
      </c>
      <c r="S379" s="341">
        <v>0</v>
      </c>
      <c r="T379" s="341">
        <v>0</v>
      </c>
      <c r="U379" s="341">
        <v>0</v>
      </c>
      <c r="V379" s="341">
        <v>0</v>
      </c>
      <c r="W379" s="341">
        <v>0</v>
      </c>
      <c r="X379" s="341">
        <v>0</v>
      </c>
      <c r="Y379" s="341">
        <v>0</v>
      </c>
      <c r="Z379" s="341">
        <v>0</v>
      </c>
      <c r="AA379" s="341">
        <v>0</v>
      </c>
      <c r="AB379" s="341">
        <v>0</v>
      </c>
      <c r="AC379" s="341">
        <v>0</v>
      </c>
      <c r="AD379" s="341">
        <v>0</v>
      </c>
      <c r="AE379" s="341">
        <v>0</v>
      </c>
      <c r="AF379" s="341">
        <v>0</v>
      </c>
      <c r="AG379" s="341">
        <v>0</v>
      </c>
      <c r="AH379" s="341">
        <v>0</v>
      </c>
      <c r="AI379" s="341">
        <v>0</v>
      </c>
      <c r="AJ379" s="341">
        <v>0</v>
      </c>
      <c r="AK379" s="341">
        <v>0</v>
      </c>
      <c r="AL379" s="341">
        <v>0</v>
      </c>
      <c r="AM379" s="341">
        <v>0</v>
      </c>
      <c r="AN379" s="341">
        <v>0</v>
      </c>
      <c r="AO379" s="341">
        <v>0</v>
      </c>
      <c r="AP379" s="341">
        <v>0</v>
      </c>
      <c r="AQ379" s="341">
        <v>0</v>
      </c>
      <c r="AR379" s="341">
        <v>0</v>
      </c>
      <c r="AS379" s="341">
        <v>0</v>
      </c>
      <c r="AT379" s="341">
        <v>0</v>
      </c>
      <c r="AU379" s="341">
        <v>0</v>
      </c>
      <c r="AV379" s="341">
        <v>0</v>
      </c>
      <c r="AW379" s="341">
        <v>0</v>
      </c>
      <c r="AX379" s="341">
        <v>0</v>
      </c>
      <c r="AY379" s="341">
        <v>0</v>
      </c>
      <c r="AZ379" s="341">
        <v>0</v>
      </c>
      <c r="BA379" s="341">
        <v>0</v>
      </c>
      <c r="BB379" s="341">
        <v>0</v>
      </c>
      <c r="BC379" s="341">
        <v>0</v>
      </c>
      <c r="BD379" s="341">
        <v>0</v>
      </c>
      <c r="BE379" s="341">
        <v>0</v>
      </c>
      <c r="BF379" s="341">
        <v>0</v>
      </c>
      <c r="BG379" s="341">
        <v>0</v>
      </c>
      <c r="BH379" s="341">
        <v>0</v>
      </c>
      <c r="BI379" s="341">
        <v>0</v>
      </c>
      <c r="BJ379" s="341">
        <v>0</v>
      </c>
      <c r="BK379" s="341">
        <v>0</v>
      </c>
      <c r="BL379" s="341">
        <v>0</v>
      </c>
      <c r="BM379" s="341">
        <v>0</v>
      </c>
      <c r="BN379" s="341">
        <v>0</v>
      </c>
      <c r="BO379" s="341">
        <v>0</v>
      </c>
      <c r="BP379" s="341">
        <v>0</v>
      </c>
      <c r="BQ379" s="341">
        <v>0</v>
      </c>
      <c r="BR379" s="341">
        <v>0</v>
      </c>
      <c r="BS379" s="341">
        <v>0</v>
      </c>
      <c r="BT379" s="341">
        <v>0</v>
      </c>
      <c r="BU379" s="341">
        <v>0</v>
      </c>
      <c r="BV379" s="341">
        <v>0</v>
      </c>
      <c r="BW379" s="341">
        <v>0</v>
      </c>
      <c r="BX379" s="341">
        <v>0</v>
      </c>
      <c r="BY379" s="341">
        <v>0</v>
      </c>
      <c r="BZ379" s="341">
        <v>0</v>
      </c>
      <c r="CA379" s="341">
        <v>0</v>
      </c>
      <c r="CB379" s="341">
        <v>0</v>
      </c>
      <c r="CC379" s="341">
        <v>0</v>
      </c>
      <c r="CD379" s="341">
        <v>0</v>
      </c>
      <c r="CE379" s="341">
        <v>0</v>
      </c>
      <c r="CF379" s="341">
        <v>0</v>
      </c>
      <c r="CG379" s="341">
        <v>0</v>
      </c>
      <c r="CH379" s="341">
        <v>0</v>
      </c>
      <c r="CI379" s="341">
        <v>0</v>
      </c>
      <c r="CJ379" s="92">
        <f>-'FPC Sch 7'!C48</f>
        <v>0</v>
      </c>
      <c r="CK379" s="92">
        <f>-'FPC Sch 7'!D48</f>
        <v>0</v>
      </c>
      <c r="CL379" s="92">
        <f>-'FPC Sch 7'!E48</f>
        <v>0</v>
      </c>
      <c r="CM379" s="92">
        <f>-'FPC Sch 7'!F48</f>
        <v>0</v>
      </c>
      <c r="CN379" s="92">
        <f>-'FPC Sch 7'!G48</f>
        <v>0</v>
      </c>
      <c r="CO379" s="92">
        <f>-'FPC Sch 7'!H48</f>
        <v>0</v>
      </c>
      <c r="CP379" s="92">
        <f>-'FPC Sch 7'!I48</f>
        <v>0</v>
      </c>
      <c r="CQ379" s="92">
        <f>-'FPC Sch 7'!J48</f>
        <v>0</v>
      </c>
      <c r="CR379" s="92">
        <f>-'FPC Sch 7'!K48</f>
        <v>0</v>
      </c>
      <c r="CS379" s="92">
        <f>-('FPC Sch 7'!L48+'FPC Sch 7'!M48)</f>
        <v>-28950.25</v>
      </c>
      <c r="CT379" s="92">
        <f>-'FPC Sch 7'!N48</f>
        <v>-55074.44</v>
      </c>
      <c r="CU379" s="92">
        <f>-('FPC Sch 7'!P48+'FPC Sch 7'!O48)</f>
        <v>-72587.33</v>
      </c>
      <c r="CV379" s="92">
        <f>-'FPC Sch 7'!Q48</f>
        <v>-73578.09</v>
      </c>
      <c r="CW379" s="92">
        <f>-'FPC Sch 7'!R48</f>
        <v>-66772.350000000006</v>
      </c>
      <c r="CX379" s="92">
        <f>-'Amort Estimate'!I56</f>
        <v>-62652.652949543088</v>
      </c>
      <c r="CY379" s="92">
        <f>-'Amort Estimate'!J56</f>
        <v>-50345.823742880712</v>
      </c>
    </row>
    <row r="380" spans="1:104" x14ac:dyDescent="0.2">
      <c r="A380" s="414"/>
      <c r="B380" s="414" t="s">
        <v>230</v>
      </c>
      <c r="C380" s="376"/>
      <c r="D380" s="93">
        <f t="shared" ref="D380:AI380" si="421">SUM(D375:D379)</f>
        <v>0</v>
      </c>
      <c r="E380" s="93">
        <f t="shared" si="421"/>
        <v>0</v>
      </c>
      <c r="F380" s="93">
        <f t="shared" si="421"/>
        <v>0</v>
      </c>
      <c r="G380" s="93">
        <f t="shared" si="421"/>
        <v>0</v>
      </c>
      <c r="H380" s="93">
        <f t="shared" si="421"/>
        <v>0</v>
      </c>
      <c r="I380" s="93">
        <f t="shared" si="421"/>
        <v>0</v>
      </c>
      <c r="J380" s="93">
        <f t="shared" si="421"/>
        <v>0</v>
      </c>
      <c r="K380" s="93">
        <f t="shared" si="421"/>
        <v>0</v>
      </c>
      <c r="L380" s="93">
        <f t="shared" si="421"/>
        <v>0</v>
      </c>
      <c r="M380" s="93">
        <f t="shared" si="421"/>
        <v>0</v>
      </c>
      <c r="N380" s="93">
        <f t="shared" si="421"/>
        <v>0</v>
      </c>
      <c r="O380" s="93">
        <f t="shared" si="421"/>
        <v>0</v>
      </c>
      <c r="P380" s="93">
        <f t="shared" si="421"/>
        <v>0</v>
      </c>
      <c r="Q380" s="93">
        <f t="shared" si="421"/>
        <v>0</v>
      </c>
      <c r="R380" s="93">
        <f t="shared" si="421"/>
        <v>0</v>
      </c>
      <c r="S380" s="93">
        <f t="shared" si="421"/>
        <v>0</v>
      </c>
      <c r="T380" s="93">
        <f t="shared" si="421"/>
        <v>0</v>
      </c>
      <c r="U380" s="93">
        <f t="shared" si="421"/>
        <v>0</v>
      </c>
      <c r="V380" s="93">
        <f t="shared" si="421"/>
        <v>0</v>
      </c>
      <c r="W380" s="93">
        <f t="shared" si="421"/>
        <v>0</v>
      </c>
      <c r="X380" s="93">
        <f t="shared" si="421"/>
        <v>0</v>
      </c>
      <c r="Y380" s="93">
        <f t="shared" si="421"/>
        <v>0</v>
      </c>
      <c r="Z380" s="93">
        <f t="shared" si="421"/>
        <v>0</v>
      </c>
      <c r="AA380" s="93">
        <f t="shared" si="421"/>
        <v>0</v>
      </c>
      <c r="AB380" s="93">
        <f t="shared" si="421"/>
        <v>0</v>
      </c>
      <c r="AC380" s="93">
        <f t="shared" si="421"/>
        <v>0</v>
      </c>
      <c r="AD380" s="93">
        <f t="shared" si="421"/>
        <v>0</v>
      </c>
      <c r="AE380" s="93">
        <f t="shared" si="421"/>
        <v>0</v>
      </c>
      <c r="AF380" s="93">
        <f t="shared" si="421"/>
        <v>0</v>
      </c>
      <c r="AG380" s="93">
        <f t="shared" si="421"/>
        <v>0</v>
      </c>
      <c r="AH380" s="93">
        <f t="shared" si="421"/>
        <v>0</v>
      </c>
      <c r="AI380" s="93">
        <f t="shared" si="421"/>
        <v>0</v>
      </c>
      <c r="AJ380" s="93">
        <f t="shared" ref="AJ380:BO380" si="422">SUM(AJ375:AJ379)</f>
        <v>0</v>
      </c>
      <c r="AK380" s="93">
        <f t="shared" si="422"/>
        <v>0</v>
      </c>
      <c r="AL380" s="93">
        <f t="shared" si="422"/>
        <v>0</v>
      </c>
      <c r="AM380" s="93">
        <f t="shared" si="422"/>
        <v>0</v>
      </c>
      <c r="AN380" s="93">
        <f t="shared" si="422"/>
        <v>0</v>
      </c>
      <c r="AO380" s="93">
        <f t="shared" si="422"/>
        <v>0</v>
      </c>
      <c r="AP380" s="93">
        <f t="shared" si="422"/>
        <v>0</v>
      </c>
      <c r="AQ380" s="93">
        <f t="shared" si="422"/>
        <v>0</v>
      </c>
      <c r="AR380" s="93">
        <f t="shared" si="422"/>
        <v>0</v>
      </c>
      <c r="AS380" s="93">
        <f t="shared" si="422"/>
        <v>0</v>
      </c>
      <c r="AT380" s="93">
        <f t="shared" si="422"/>
        <v>0</v>
      </c>
      <c r="AU380" s="93">
        <f t="shared" si="422"/>
        <v>0</v>
      </c>
      <c r="AV380" s="93">
        <f t="shared" si="422"/>
        <v>0</v>
      </c>
      <c r="AW380" s="93">
        <f t="shared" si="422"/>
        <v>0</v>
      </c>
      <c r="AX380" s="93">
        <f t="shared" si="422"/>
        <v>0</v>
      </c>
      <c r="AY380" s="93">
        <f t="shared" si="422"/>
        <v>0</v>
      </c>
      <c r="AZ380" s="93">
        <f t="shared" si="422"/>
        <v>0</v>
      </c>
      <c r="BA380" s="93">
        <f t="shared" si="422"/>
        <v>0</v>
      </c>
      <c r="BB380" s="93">
        <f t="shared" si="422"/>
        <v>0</v>
      </c>
      <c r="BC380" s="93">
        <f t="shared" si="422"/>
        <v>0</v>
      </c>
      <c r="BD380" s="93">
        <f t="shared" si="422"/>
        <v>0</v>
      </c>
      <c r="BE380" s="93">
        <f t="shared" si="422"/>
        <v>0</v>
      </c>
      <c r="BF380" s="93">
        <f t="shared" si="422"/>
        <v>0</v>
      </c>
      <c r="BG380" s="93">
        <f t="shared" si="422"/>
        <v>0</v>
      </c>
      <c r="BH380" s="93">
        <f t="shared" si="422"/>
        <v>0</v>
      </c>
      <c r="BI380" s="93">
        <f t="shared" si="422"/>
        <v>0</v>
      </c>
      <c r="BJ380" s="93">
        <f t="shared" si="422"/>
        <v>0</v>
      </c>
      <c r="BK380" s="93">
        <f t="shared" si="422"/>
        <v>0</v>
      </c>
      <c r="BL380" s="93">
        <f t="shared" si="422"/>
        <v>0</v>
      </c>
      <c r="BM380" s="93">
        <f t="shared" si="422"/>
        <v>0</v>
      </c>
      <c r="BN380" s="93">
        <f t="shared" si="422"/>
        <v>0</v>
      </c>
      <c r="BO380" s="93">
        <f t="shared" si="422"/>
        <v>0</v>
      </c>
      <c r="BP380" s="93">
        <f t="shared" ref="BP380:CU380" si="423">SUM(BP375:BP379)</f>
        <v>0</v>
      </c>
      <c r="BQ380" s="93">
        <f t="shared" si="423"/>
        <v>0</v>
      </c>
      <c r="BR380" s="93">
        <f t="shared" si="423"/>
        <v>0</v>
      </c>
      <c r="BS380" s="93">
        <f t="shared" si="423"/>
        <v>0</v>
      </c>
      <c r="BT380" s="93">
        <f t="shared" si="423"/>
        <v>0</v>
      </c>
      <c r="BU380" s="93">
        <f t="shared" si="423"/>
        <v>0</v>
      </c>
      <c r="BV380" s="93">
        <f t="shared" si="423"/>
        <v>0</v>
      </c>
      <c r="BW380" s="93">
        <f t="shared" si="423"/>
        <v>0</v>
      </c>
      <c r="BX380" s="93">
        <f t="shared" si="423"/>
        <v>0</v>
      </c>
      <c r="BY380" s="93">
        <f t="shared" si="423"/>
        <v>0</v>
      </c>
      <c r="BZ380" s="93">
        <f t="shared" si="423"/>
        <v>0</v>
      </c>
      <c r="CA380" s="93">
        <f t="shared" si="423"/>
        <v>0</v>
      </c>
      <c r="CB380" s="93">
        <f t="shared" si="423"/>
        <v>0</v>
      </c>
      <c r="CC380" s="93">
        <f t="shared" si="423"/>
        <v>0</v>
      </c>
      <c r="CD380" s="93">
        <f t="shared" si="423"/>
        <v>0</v>
      </c>
      <c r="CE380" s="93">
        <f t="shared" si="423"/>
        <v>0</v>
      </c>
      <c r="CF380" s="93">
        <f t="shared" si="423"/>
        <v>0</v>
      </c>
      <c r="CG380" s="93">
        <f t="shared" si="423"/>
        <v>0</v>
      </c>
      <c r="CH380" s="93">
        <f t="shared" si="423"/>
        <v>0</v>
      </c>
      <c r="CI380" s="93">
        <f t="shared" si="423"/>
        <v>0</v>
      </c>
      <c r="CJ380" s="93">
        <f t="shared" si="423"/>
        <v>0</v>
      </c>
      <c r="CK380" s="93">
        <f t="shared" si="423"/>
        <v>0</v>
      </c>
      <c r="CL380" s="93">
        <f t="shared" si="423"/>
        <v>0</v>
      </c>
      <c r="CM380" s="93">
        <f t="shared" si="423"/>
        <v>0</v>
      </c>
      <c r="CN380" s="93">
        <f t="shared" si="423"/>
        <v>0</v>
      </c>
      <c r="CO380" s="93">
        <f t="shared" si="423"/>
        <v>0</v>
      </c>
      <c r="CP380" s="93">
        <f t="shared" si="423"/>
        <v>0</v>
      </c>
      <c r="CQ380" s="93">
        <f t="shared" si="423"/>
        <v>0</v>
      </c>
      <c r="CR380" s="93">
        <f t="shared" si="423"/>
        <v>0</v>
      </c>
      <c r="CS380" s="93">
        <f t="shared" si="423"/>
        <v>1046913.3306848349</v>
      </c>
      <c r="CT380" s="93">
        <f t="shared" si="423"/>
        <v>-55074.44</v>
      </c>
      <c r="CU380" s="93">
        <f t="shared" si="423"/>
        <v>-72587.33</v>
      </c>
      <c r="CV380" s="93">
        <f t="shared" ref="CV380:CY380" si="424">SUM(CV375:CV379)</f>
        <v>-73578.09</v>
      </c>
      <c r="CW380" s="93">
        <f t="shared" si="424"/>
        <v>-66772.350000000006</v>
      </c>
      <c r="CX380" s="93">
        <f t="shared" si="424"/>
        <v>-62652.652949543088</v>
      </c>
      <c r="CY380" s="93">
        <f t="shared" si="424"/>
        <v>-50345.823742880712</v>
      </c>
    </row>
    <row r="381" spans="1:104" ht="11.25" customHeight="1" x14ac:dyDescent="0.2">
      <c r="A381" s="414"/>
      <c r="B381" s="414" t="s">
        <v>231</v>
      </c>
      <c r="C381" s="376"/>
      <c r="D381" s="339">
        <f t="shared" ref="D381:AI381" si="425">D374+D380</f>
        <v>0</v>
      </c>
      <c r="E381" s="339">
        <f t="shared" si="425"/>
        <v>0</v>
      </c>
      <c r="F381" s="339">
        <f t="shared" si="425"/>
        <v>0</v>
      </c>
      <c r="G381" s="339">
        <f t="shared" si="425"/>
        <v>0</v>
      </c>
      <c r="H381" s="339">
        <f t="shared" si="425"/>
        <v>0</v>
      </c>
      <c r="I381" s="339">
        <f t="shared" si="425"/>
        <v>0</v>
      </c>
      <c r="J381" s="339">
        <f t="shared" si="425"/>
        <v>0</v>
      </c>
      <c r="K381" s="339">
        <f t="shared" si="425"/>
        <v>0</v>
      </c>
      <c r="L381" s="339">
        <f t="shared" si="425"/>
        <v>0</v>
      </c>
      <c r="M381" s="339">
        <f t="shared" si="425"/>
        <v>0</v>
      </c>
      <c r="N381" s="339">
        <f t="shared" si="425"/>
        <v>0</v>
      </c>
      <c r="O381" s="339">
        <f t="shared" si="425"/>
        <v>0</v>
      </c>
      <c r="P381" s="339">
        <f t="shared" si="425"/>
        <v>0</v>
      </c>
      <c r="Q381" s="339">
        <f t="shared" si="425"/>
        <v>0</v>
      </c>
      <c r="R381" s="339">
        <f t="shared" si="425"/>
        <v>0</v>
      </c>
      <c r="S381" s="339">
        <f t="shared" si="425"/>
        <v>0</v>
      </c>
      <c r="T381" s="339">
        <f t="shared" si="425"/>
        <v>0</v>
      </c>
      <c r="U381" s="339">
        <f t="shared" si="425"/>
        <v>0</v>
      </c>
      <c r="V381" s="339">
        <f t="shared" si="425"/>
        <v>0</v>
      </c>
      <c r="W381" s="339">
        <f t="shared" si="425"/>
        <v>0</v>
      </c>
      <c r="X381" s="339">
        <f t="shared" si="425"/>
        <v>0</v>
      </c>
      <c r="Y381" s="339">
        <f t="shared" si="425"/>
        <v>0</v>
      </c>
      <c r="Z381" s="339">
        <f t="shared" si="425"/>
        <v>0</v>
      </c>
      <c r="AA381" s="339">
        <f t="shared" si="425"/>
        <v>0</v>
      </c>
      <c r="AB381" s="339">
        <f t="shared" si="425"/>
        <v>0</v>
      </c>
      <c r="AC381" s="339">
        <f t="shared" si="425"/>
        <v>0</v>
      </c>
      <c r="AD381" s="339">
        <f t="shared" si="425"/>
        <v>0</v>
      </c>
      <c r="AE381" s="339">
        <f t="shared" si="425"/>
        <v>0</v>
      </c>
      <c r="AF381" s="339">
        <f t="shared" si="425"/>
        <v>0</v>
      </c>
      <c r="AG381" s="339">
        <f t="shared" si="425"/>
        <v>0</v>
      </c>
      <c r="AH381" s="339">
        <f t="shared" si="425"/>
        <v>0</v>
      </c>
      <c r="AI381" s="339">
        <f t="shared" si="425"/>
        <v>0</v>
      </c>
      <c r="AJ381" s="339">
        <f t="shared" ref="AJ381:BO381" si="426">AJ374+AJ380</f>
        <v>0</v>
      </c>
      <c r="AK381" s="339">
        <f t="shared" si="426"/>
        <v>0</v>
      </c>
      <c r="AL381" s="339">
        <f t="shared" si="426"/>
        <v>0</v>
      </c>
      <c r="AM381" s="339">
        <f t="shared" si="426"/>
        <v>0</v>
      </c>
      <c r="AN381" s="339">
        <f t="shared" si="426"/>
        <v>0</v>
      </c>
      <c r="AO381" s="339">
        <f t="shared" si="426"/>
        <v>0</v>
      </c>
      <c r="AP381" s="339">
        <f t="shared" si="426"/>
        <v>0</v>
      </c>
      <c r="AQ381" s="339">
        <f t="shared" si="426"/>
        <v>0</v>
      </c>
      <c r="AR381" s="339">
        <f t="shared" si="426"/>
        <v>0</v>
      </c>
      <c r="AS381" s="339">
        <f t="shared" si="426"/>
        <v>0</v>
      </c>
      <c r="AT381" s="339">
        <f t="shared" si="426"/>
        <v>0</v>
      </c>
      <c r="AU381" s="339">
        <f t="shared" si="426"/>
        <v>0</v>
      </c>
      <c r="AV381" s="339">
        <f t="shared" si="426"/>
        <v>0</v>
      </c>
      <c r="AW381" s="339">
        <f t="shared" si="426"/>
        <v>0</v>
      </c>
      <c r="AX381" s="339">
        <f t="shared" si="426"/>
        <v>0</v>
      </c>
      <c r="AY381" s="339">
        <f t="shared" si="426"/>
        <v>0</v>
      </c>
      <c r="AZ381" s="339">
        <f t="shared" si="426"/>
        <v>0</v>
      </c>
      <c r="BA381" s="339">
        <f t="shared" si="426"/>
        <v>0</v>
      </c>
      <c r="BB381" s="339">
        <f t="shared" si="426"/>
        <v>0</v>
      </c>
      <c r="BC381" s="339">
        <f t="shared" si="426"/>
        <v>0</v>
      </c>
      <c r="BD381" s="339">
        <f t="shared" si="426"/>
        <v>0</v>
      </c>
      <c r="BE381" s="339">
        <f t="shared" si="426"/>
        <v>0</v>
      </c>
      <c r="BF381" s="339">
        <f t="shared" si="426"/>
        <v>0</v>
      </c>
      <c r="BG381" s="339">
        <f t="shared" si="426"/>
        <v>0</v>
      </c>
      <c r="BH381" s="339">
        <f t="shared" si="426"/>
        <v>0</v>
      </c>
      <c r="BI381" s="339">
        <f t="shared" si="426"/>
        <v>0</v>
      </c>
      <c r="BJ381" s="339">
        <f t="shared" si="426"/>
        <v>0</v>
      </c>
      <c r="BK381" s="339">
        <f t="shared" si="426"/>
        <v>0</v>
      </c>
      <c r="BL381" s="339">
        <f t="shared" si="426"/>
        <v>0</v>
      </c>
      <c r="BM381" s="339">
        <f t="shared" si="426"/>
        <v>0</v>
      </c>
      <c r="BN381" s="339">
        <f t="shared" si="426"/>
        <v>0</v>
      </c>
      <c r="BO381" s="339">
        <f t="shared" si="426"/>
        <v>0</v>
      </c>
      <c r="BP381" s="339">
        <f t="shared" ref="BP381:CU381" si="427">BP374+BP380</f>
        <v>0</v>
      </c>
      <c r="BQ381" s="339">
        <f t="shared" si="427"/>
        <v>0</v>
      </c>
      <c r="BR381" s="339">
        <f t="shared" si="427"/>
        <v>0</v>
      </c>
      <c r="BS381" s="339">
        <f t="shared" si="427"/>
        <v>0</v>
      </c>
      <c r="BT381" s="339">
        <f t="shared" si="427"/>
        <v>0</v>
      </c>
      <c r="BU381" s="339">
        <f t="shared" si="427"/>
        <v>0</v>
      </c>
      <c r="BV381" s="339">
        <f t="shared" si="427"/>
        <v>0</v>
      </c>
      <c r="BW381" s="339">
        <f t="shared" si="427"/>
        <v>0</v>
      </c>
      <c r="BX381" s="339">
        <f t="shared" si="427"/>
        <v>0</v>
      </c>
      <c r="BY381" s="339">
        <f t="shared" si="427"/>
        <v>0</v>
      </c>
      <c r="BZ381" s="339">
        <f t="shared" si="427"/>
        <v>0</v>
      </c>
      <c r="CA381" s="339">
        <f t="shared" si="427"/>
        <v>0</v>
      </c>
      <c r="CB381" s="339">
        <f t="shared" si="427"/>
        <v>0</v>
      </c>
      <c r="CC381" s="339">
        <f t="shared" si="427"/>
        <v>0</v>
      </c>
      <c r="CD381" s="339">
        <f t="shared" si="427"/>
        <v>0</v>
      </c>
      <c r="CE381" s="339">
        <f t="shared" si="427"/>
        <v>0</v>
      </c>
      <c r="CF381" s="339">
        <f t="shared" si="427"/>
        <v>0</v>
      </c>
      <c r="CG381" s="339">
        <f t="shared" si="427"/>
        <v>0</v>
      </c>
      <c r="CH381" s="339">
        <f t="shared" si="427"/>
        <v>0</v>
      </c>
      <c r="CI381" s="339">
        <f t="shared" si="427"/>
        <v>0</v>
      </c>
      <c r="CJ381" s="339">
        <f t="shared" si="427"/>
        <v>0</v>
      </c>
      <c r="CK381" s="339">
        <f t="shared" si="427"/>
        <v>0</v>
      </c>
      <c r="CL381" s="339">
        <f t="shared" si="427"/>
        <v>0</v>
      </c>
      <c r="CM381" s="339">
        <f t="shared" si="427"/>
        <v>0</v>
      </c>
      <c r="CN381" s="339">
        <f t="shared" si="427"/>
        <v>0</v>
      </c>
      <c r="CO381" s="339">
        <f t="shared" si="427"/>
        <v>0</v>
      </c>
      <c r="CP381" s="339">
        <f t="shared" si="427"/>
        <v>0</v>
      </c>
      <c r="CQ381" s="339">
        <f t="shared" si="427"/>
        <v>0</v>
      </c>
      <c r="CR381" s="339">
        <f t="shared" si="427"/>
        <v>0</v>
      </c>
      <c r="CS381" s="339">
        <f t="shared" si="427"/>
        <v>1046913.3306848349</v>
      </c>
      <c r="CT381" s="339">
        <f t="shared" si="427"/>
        <v>991838.89068483491</v>
      </c>
      <c r="CU381" s="339">
        <f t="shared" si="427"/>
        <v>919251.56068483496</v>
      </c>
      <c r="CV381" s="339">
        <f t="shared" ref="CV381:CY381" si="428">CV374+CV380</f>
        <v>845673.47068483499</v>
      </c>
      <c r="CW381" s="339">
        <f t="shared" si="428"/>
        <v>778901.12068483501</v>
      </c>
      <c r="CX381" s="339">
        <f t="shared" si="428"/>
        <v>716248.46773529192</v>
      </c>
      <c r="CY381" s="339">
        <f t="shared" si="428"/>
        <v>665902.64399241121</v>
      </c>
    </row>
    <row r="382" spans="1:104" x14ac:dyDescent="0.2">
      <c r="C382" s="376"/>
      <c r="CH382" s="95"/>
      <c r="CI382" s="95"/>
      <c r="CJ382" s="95"/>
      <c r="CK382" s="95"/>
      <c r="CL382" s="95"/>
      <c r="CM382" s="95"/>
      <c r="CN382" s="95"/>
      <c r="CO382" s="95"/>
      <c r="CP382" s="95"/>
      <c r="CQ382" s="95"/>
      <c r="CR382" s="95"/>
      <c r="CS382" s="95"/>
      <c r="CT382" s="95"/>
      <c r="CU382" s="95"/>
      <c r="CV382" s="95"/>
      <c r="CW382" s="95"/>
      <c r="CX382" s="95"/>
      <c r="CY382" s="95"/>
      <c r="CZ382" s="95"/>
    </row>
    <row r="383" spans="1:104" x14ac:dyDescent="0.2">
      <c r="A383" s="418" t="s">
        <v>539</v>
      </c>
      <c r="B383" s="414"/>
      <c r="C383" s="417">
        <v>18239411</v>
      </c>
      <c r="CX383" s="338"/>
      <c r="CY383" s="338"/>
      <c r="CZ383" s="338"/>
    </row>
    <row r="384" spans="1:104" x14ac:dyDescent="0.2">
      <c r="A384" s="414"/>
      <c r="B384" s="414" t="s">
        <v>227</v>
      </c>
      <c r="C384" s="417">
        <v>25401031</v>
      </c>
      <c r="D384" s="53">
        <v>0</v>
      </c>
      <c r="E384" s="339">
        <f t="shared" ref="E384:AJ384" si="429">D391</f>
        <v>0</v>
      </c>
      <c r="F384" s="339">
        <f t="shared" si="429"/>
        <v>0</v>
      </c>
      <c r="G384" s="339">
        <f t="shared" si="429"/>
        <v>0</v>
      </c>
      <c r="H384" s="339">
        <f t="shared" si="429"/>
        <v>0</v>
      </c>
      <c r="I384" s="339">
        <f t="shared" si="429"/>
        <v>0</v>
      </c>
      <c r="J384" s="339">
        <f t="shared" si="429"/>
        <v>0</v>
      </c>
      <c r="K384" s="339">
        <f t="shared" si="429"/>
        <v>0</v>
      </c>
      <c r="L384" s="339">
        <f t="shared" si="429"/>
        <v>0</v>
      </c>
      <c r="M384" s="339">
        <f t="shared" si="429"/>
        <v>0</v>
      </c>
      <c r="N384" s="339">
        <f t="shared" si="429"/>
        <v>0</v>
      </c>
      <c r="O384" s="339">
        <f t="shared" si="429"/>
        <v>0</v>
      </c>
      <c r="P384" s="339">
        <f t="shared" si="429"/>
        <v>0</v>
      </c>
      <c r="Q384" s="339">
        <f t="shared" si="429"/>
        <v>0</v>
      </c>
      <c r="R384" s="339">
        <f t="shared" si="429"/>
        <v>0</v>
      </c>
      <c r="S384" s="339">
        <f t="shared" si="429"/>
        <v>0</v>
      </c>
      <c r="T384" s="339">
        <f t="shared" si="429"/>
        <v>0</v>
      </c>
      <c r="U384" s="339">
        <f t="shared" si="429"/>
        <v>0</v>
      </c>
      <c r="V384" s="339">
        <f t="shared" si="429"/>
        <v>0</v>
      </c>
      <c r="W384" s="339">
        <f t="shared" si="429"/>
        <v>0</v>
      </c>
      <c r="X384" s="339">
        <f t="shared" si="429"/>
        <v>0</v>
      </c>
      <c r="Y384" s="339">
        <f t="shared" si="429"/>
        <v>0</v>
      </c>
      <c r="Z384" s="339">
        <f t="shared" si="429"/>
        <v>0</v>
      </c>
      <c r="AA384" s="339">
        <f t="shared" si="429"/>
        <v>0</v>
      </c>
      <c r="AB384" s="339">
        <f t="shared" si="429"/>
        <v>0</v>
      </c>
      <c r="AC384" s="339">
        <f t="shared" si="429"/>
        <v>0</v>
      </c>
      <c r="AD384" s="339">
        <f t="shared" si="429"/>
        <v>0</v>
      </c>
      <c r="AE384" s="339">
        <f t="shared" si="429"/>
        <v>0</v>
      </c>
      <c r="AF384" s="339">
        <f t="shared" si="429"/>
        <v>0</v>
      </c>
      <c r="AG384" s="339">
        <f t="shared" si="429"/>
        <v>0</v>
      </c>
      <c r="AH384" s="339">
        <f t="shared" si="429"/>
        <v>0</v>
      </c>
      <c r="AI384" s="339">
        <f t="shared" si="429"/>
        <v>0</v>
      </c>
      <c r="AJ384" s="339">
        <f t="shared" si="429"/>
        <v>0</v>
      </c>
      <c r="AK384" s="339">
        <f t="shared" ref="AK384:BP384" si="430">AJ391</f>
        <v>0</v>
      </c>
      <c r="AL384" s="339">
        <f t="shared" si="430"/>
        <v>0</v>
      </c>
      <c r="AM384" s="339">
        <f t="shared" si="430"/>
        <v>0</v>
      </c>
      <c r="AN384" s="339">
        <f t="shared" si="430"/>
        <v>0</v>
      </c>
      <c r="AO384" s="339">
        <f t="shared" si="430"/>
        <v>0</v>
      </c>
      <c r="AP384" s="339">
        <f t="shared" si="430"/>
        <v>0</v>
      </c>
      <c r="AQ384" s="339">
        <f t="shared" si="430"/>
        <v>0</v>
      </c>
      <c r="AR384" s="339">
        <f t="shared" si="430"/>
        <v>0</v>
      </c>
      <c r="AS384" s="339">
        <f t="shared" si="430"/>
        <v>0</v>
      </c>
      <c r="AT384" s="339">
        <f t="shared" si="430"/>
        <v>0</v>
      </c>
      <c r="AU384" s="339">
        <f t="shared" si="430"/>
        <v>0</v>
      </c>
      <c r="AV384" s="339">
        <f t="shared" si="430"/>
        <v>0</v>
      </c>
      <c r="AW384" s="339">
        <f t="shared" si="430"/>
        <v>0</v>
      </c>
      <c r="AX384" s="339">
        <f t="shared" si="430"/>
        <v>0</v>
      </c>
      <c r="AY384" s="339">
        <f t="shared" si="430"/>
        <v>0</v>
      </c>
      <c r="AZ384" s="339">
        <f t="shared" si="430"/>
        <v>0</v>
      </c>
      <c r="BA384" s="339">
        <f t="shared" si="430"/>
        <v>0</v>
      </c>
      <c r="BB384" s="339">
        <f t="shared" si="430"/>
        <v>0</v>
      </c>
      <c r="BC384" s="339">
        <f t="shared" si="430"/>
        <v>0</v>
      </c>
      <c r="BD384" s="339">
        <f t="shared" si="430"/>
        <v>0</v>
      </c>
      <c r="BE384" s="339">
        <f t="shared" si="430"/>
        <v>0</v>
      </c>
      <c r="BF384" s="339">
        <f t="shared" si="430"/>
        <v>0</v>
      </c>
      <c r="BG384" s="339">
        <f t="shared" si="430"/>
        <v>0</v>
      </c>
      <c r="BH384" s="339">
        <f t="shared" si="430"/>
        <v>0</v>
      </c>
      <c r="BI384" s="339">
        <f t="shared" si="430"/>
        <v>0</v>
      </c>
      <c r="BJ384" s="339">
        <f t="shared" si="430"/>
        <v>0</v>
      </c>
      <c r="BK384" s="339">
        <f t="shared" si="430"/>
        <v>0</v>
      </c>
      <c r="BL384" s="339">
        <f t="shared" si="430"/>
        <v>0</v>
      </c>
      <c r="BM384" s="339">
        <f t="shared" si="430"/>
        <v>0</v>
      </c>
      <c r="BN384" s="339">
        <f t="shared" si="430"/>
        <v>0</v>
      </c>
      <c r="BO384" s="339">
        <f t="shared" si="430"/>
        <v>0</v>
      </c>
      <c r="BP384" s="339">
        <f t="shared" si="430"/>
        <v>0</v>
      </c>
      <c r="BQ384" s="339">
        <f t="shared" ref="BQ384:CY384" si="431">BP391</f>
        <v>0</v>
      </c>
      <c r="BR384" s="339">
        <f t="shared" si="431"/>
        <v>0</v>
      </c>
      <c r="BS384" s="339">
        <f t="shared" si="431"/>
        <v>0</v>
      </c>
      <c r="BT384" s="339">
        <f t="shared" si="431"/>
        <v>0</v>
      </c>
      <c r="BU384" s="339">
        <f t="shared" si="431"/>
        <v>0</v>
      </c>
      <c r="BV384" s="339">
        <f t="shared" si="431"/>
        <v>0</v>
      </c>
      <c r="BW384" s="339">
        <f t="shared" si="431"/>
        <v>0</v>
      </c>
      <c r="BX384" s="339">
        <f t="shared" si="431"/>
        <v>0</v>
      </c>
      <c r="BY384" s="339">
        <f t="shared" si="431"/>
        <v>0</v>
      </c>
      <c r="BZ384" s="339">
        <f t="shared" si="431"/>
        <v>0</v>
      </c>
      <c r="CA384" s="339">
        <f t="shared" si="431"/>
        <v>0</v>
      </c>
      <c r="CB384" s="339">
        <f t="shared" si="431"/>
        <v>0</v>
      </c>
      <c r="CC384" s="339">
        <f t="shared" si="431"/>
        <v>0</v>
      </c>
      <c r="CD384" s="339">
        <f t="shared" si="431"/>
        <v>0</v>
      </c>
      <c r="CE384" s="339">
        <f t="shared" si="431"/>
        <v>0</v>
      </c>
      <c r="CF384" s="339">
        <f t="shared" si="431"/>
        <v>0</v>
      </c>
      <c r="CG384" s="339">
        <f t="shared" si="431"/>
        <v>0</v>
      </c>
      <c r="CH384" s="339">
        <f t="shared" si="431"/>
        <v>0</v>
      </c>
      <c r="CI384" s="339">
        <f t="shared" si="431"/>
        <v>0</v>
      </c>
      <c r="CJ384" s="339">
        <f t="shared" si="431"/>
        <v>0</v>
      </c>
      <c r="CK384" s="339">
        <f t="shared" si="431"/>
        <v>0</v>
      </c>
      <c r="CL384" s="339">
        <f t="shared" si="431"/>
        <v>0</v>
      </c>
      <c r="CM384" s="339">
        <f t="shared" si="431"/>
        <v>0</v>
      </c>
      <c r="CN384" s="339">
        <f t="shared" si="431"/>
        <v>0</v>
      </c>
      <c r="CO384" s="339">
        <f t="shared" si="431"/>
        <v>0</v>
      </c>
      <c r="CP384" s="339">
        <f t="shared" si="431"/>
        <v>0</v>
      </c>
      <c r="CQ384" s="339">
        <f t="shared" si="431"/>
        <v>0</v>
      </c>
      <c r="CR384" s="339">
        <f t="shared" si="431"/>
        <v>0</v>
      </c>
      <c r="CS384" s="339">
        <f t="shared" si="431"/>
        <v>0</v>
      </c>
      <c r="CT384" s="339">
        <f t="shared" si="431"/>
        <v>2149192.3339064145</v>
      </c>
      <c r="CU384" s="339">
        <f t="shared" si="431"/>
        <v>2059965.7139064143</v>
      </c>
      <c r="CV384" s="339">
        <f t="shared" si="431"/>
        <v>1946160.6639064143</v>
      </c>
      <c r="CW384" s="339">
        <f t="shared" si="431"/>
        <v>1821634.7939064144</v>
      </c>
      <c r="CX384" s="339">
        <f t="shared" si="431"/>
        <v>1711567.4639064143</v>
      </c>
      <c r="CY384" s="339">
        <f t="shared" si="431"/>
        <v>1599847.7927420635</v>
      </c>
    </row>
    <row r="385" spans="1:104" x14ac:dyDescent="0.2">
      <c r="A385" s="414"/>
      <c r="B385" s="415" t="s">
        <v>228</v>
      </c>
      <c r="C385" s="376"/>
      <c r="D385" s="341">
        <v>0</v>
      </c>
      <c r="E385" s="341">
        <v>0</v>
      </c>
      <c r="F385" s="341">
        <v>0</v>
      </c>
      <c r="G385" s="341">
        <v>0</v>
      </c>
      <c r="H385" s="341">
        <v>0</v>
      </c>
      <c r="I385" s="341">
        <v>0</v>
      </c>
      <c r="J385" s="341">
        <v>0</v>
      </c>
      <c r="K385" s="341">
        <v>0</v>
      </c>
      <c r="L385" s="341">
        <v>0</v>
      </c>
      <c r="M385" s="341">
        <v>0</v>
      </c>
      <c r="N385" s="341">
        <v>0</v>
      </c>
      <c r="O385" s="341">
        <v>0</v>
      </c>
      <c r="P385" s="341">
        <v>0</v>
      </c>
      <c r="Q385" s="341">
        <v>0</v>
      </c>
      <c r="R385" s="341">
        <v>0</v>
      </c>
      <c r="S385" s="341">
        <v>0</v>
      </c>
      <c r="T385" s="341">
        <v>0</v>
      </c>
      <c r="U385" s="341">
        <v>0</v>
      </c>
      <c r="V385" s="341">
        <v>0</v>
      </c>
      <c r="W385" s="341">
        <v>0</v>
      </c>
      <c r="X385" s="341">
        <v>0</v>
      </c>
      <c r="Y385" s="341">
        <v>0</v>
      </c>
      <c r="Z385" s="341">
        <v>0</v>
      </c>
      <c r="AA385" s="341">
        <v>0</v>
      </c>
      <c r="AB385" s="341">
        <v>0</v>
      </c>
      <c r="AC385" s="341">
        <v>0</v>
      </c>
      <c r="AD385" s="341">
        <v>0</v>
      </c>
      <c r="AE385" s="341">
        <v>0</v>
      </c>
      <c r="AF385" s="341">
        <v>0</v>
      </c>
      <c r="AG385" s="341">
        <v>0</v>
      </c>
      <c r="AH385" s="341">
        <v>0</v>
      </c>
      <c r="AI385" s="341">
        <v>0</v>
      </c>
      <c r="AJ385" s="341">
        <v>0</v>
      </c>
      <c r="AK385" s="341">
        <v>0</v>
      </c>
      <c r="AL385" s="341">
        <v>0</v>
      </c>
      <c r="AM385" s="341">
        <v>0</v>
      </c>
      <c r="AN385" s="341">
        <v>0</v>
      </c>
      <c r="AO385" s="341">
        <v>0</v>
      </c>
      <c r="AP385" s="341">
        <v>0</v>
      </c>
      <c r="AQ385" s="341">
        <v>0</v>
      </c>
      <c r="AR385" s="341">
        <v>0</v>
      </c>
      <c r="AS385" s="341">
        <v>0</v>
      </c>
      <c r="AT385" s="341">
        <v>0</v>
      </c>
      <c r="AU385" s="341">
        <v>0</v>
      </c>
      <c r="AV385" s="341">
        <v>0</v>
      </c>
      <c r="AW385" s="341">
        <v>0</v>
      </c>
      <c r="AX385" s="341">
        <v>0</v>
      </c>
      <c r="AY385" s="341">
        <v>0</v>
      </c>
      <c r="AZ385" s="341">
        <v>0</v>
      </c>
      <c r="BA385" s="341">
        <v>0</v>
      </c>
      <c r="BB385" s="341">
        <v>0</v>
      </c>
      <c r="BC385" s="341">
        <v>0</v>
      </c>
      <c r="BD385" s="341">
        <v>0</v>
      </c>
      <c r="BE385" s="341">
        <v>0</v>
      </c>
      <c r="BF385" s="341">
        <v>0</v>
      </c>
      <c r="BG385" s="341">
        <v>0</v>
      </c>
      <c r="BH385" s="341">
        <v>0</v>
      </c>
      <c r="BI385" s="341">
        <v>0</v>
      </c>
      <c r="BJ385" s="341">
        <v>0</v>
      </c>
      <c r="BK385" s="341">
        <v>0</v>
      </c>
      <c r="BL385" s="341">
        <v>0</v>
      </c>
      <c r="BM385" s="341">
        <v>0</v>
      </c>
      <c r="BN385" s="341">
        <v>0</v>
      </c>
      <c r="BO385" s="341">
        <v>0</v>
      </c>
      <c r="BP385" s="341">
        <v>0</v>
      </c>
      <c r="BQ385" s="341">
        <v>0</v>
      </c>
      <c r="BR385" s="341">
        <v>0</v>
      </c>
      <c r="BS385" s="341">
        <v>0</v>
      </c>
      <c r="BT385" s="341">
        <v>0</v>
      </c>
      <c r="BU385" s="341">
        <v>0</v>
      </c>
      <c r="BV385" s="341">
        <v>0</v>
      </c>
      <c r="BW385" s="341">
        <v>0</v>
      </c>
      <c r="BX385" s="341">
        <v>0</v>
      </c>
      <c r="BY385" s="341">
        <v>0</v>
      </c>
      <c r="BZ385" s="341">
        <v>0</v>
      </c>
      <c r="CA385" s="341">
        <v>0</v>
      </c>
      <c r="CB385" s="341">
        <v>0</v>
      </c>
      <c r="CC385" s="341">
        <v>0</v>
      </c>
      <c r="CD385" s="341">
        <v>0</v>
      </c>
      <c r="CE385" s="341">
        <v>0</v>
      </c>
      <c r="CF385" s="341">
        <v>0</v>
      </c>
      <c r="CG385" s="341">
        <v>0</v>
      </c>
      <c r="CH385" s="341">
        <v>0</v>
      </c>
      <c r="CI385" s="341">
        <v>0</v>
      </c>
      <c r="CJ385" s="341">
        <v>0</v>
      </c>
      <c r="CK385" s="341">
        <v>0</v>
      </c>
      <c r="CL385" s="341">
        <v>0</v>
      </c>
      <c r="CM385" s="341">
        <v>0</v>
      </c>
      <c r="CN385" s="341">
        <v>0</v>
      </c>
      <c r="CO385" s="341">
        <v>0</v>
      </c>
      <c r="CP385" s="341">
        <v>0</v>
      </c>
      <c r="CQ385" s="341">
        <v>0</v>
      </c>
      <c r="CR385" s="341">
        <v>0</v>
      </c>
      <c r="CS385" s="341">
        <v>0</v>
      </c>
      <c r="CT385" s="341">
        <v>0</v>
      </c>
      <c r="CU385" s="341">
        <v>0</v>
      </c>
      <c r="CV385" s="341">
        <v>0</v>
      </c>
      <c r="CW385" s="341">
        <v>0</v>
      </c>
      <c r="CX385" s="341"/>
      <c r="CY385" s="341"/>
    </row>
    <row r="386" spans="1:104" x14ac:dyDescent="0.2">
      <c r="A386" s="414"/>
      <c r="B386" s="415" t="s">
        <v>441</v>
      </c>
      <c r="C386" s="376"/>
      <c r="D386" s="341">
        <v>0</v>
      </c>
      <c r="E386" s="341">
        <v>0</v>
      </c>
      <c r="F386" s="341">
        <v>0</v>
      </c>
      <c r="G386" s="341">
        <v>0</v>
      </c>
      <c r="H386" s="341">
        <v>0</v>
      </c>
      <c r="I386" s="341">
        <v>0</v>
      </c>
      <c r="J386" s="341">
        <v>0</v>
      </c>
      <c r="K386" s="341">
        <v>0</v>
      </c>
      <c r="L386" s="341">
        <v>0</v>
      </c>
      <c r="M386" s="341">
        <v>0</v>
      </c>
      <c r="N386" s="341">
        <v>0</v>
      </c>
      <c r="O386" s="341">
        <v>0</v>
      </c>
      <c r="P386" s="341">
        <v>0</v>
      </c>
      <c r="Q386" s="341">
        <v>0</v>
      </c>
      <c r="R386" s="341">
        <v>0</v>
      </c>
      <c r="S386" s="341">
        <v>0</v>
      </c>
      <c r="T386" s="341">
        <v>0</v>
      </c>
      <c r="U386" s="341">
        <v>0</v>
      </c>
      <c r="V386" s="341">
        <v>0</v>
      </c>
      <c r="W386" s="341">
        <v>0</v>
      </c>
      <c r="X386" s="341">
        <v>0</v>
      </c>
      <c r="Y386" s="341">
        <v>0</v>
      </c>
      <c r="Z386" s="341">
        <v>0</v>
      </c>
      <c r="AA386" s="341">
        <v>0</v>
      </c>
      <c r="AB386" s="341">
        <v>0</v>
      </c>
      <c r="AC386" s="341">
        <v>0</v>
      </c>
      <c r="AD386" s="341">
        <v>0</v>
      </c>
      <c r="AE386" s="341">
        <v>0</v>
      </c>
      <c r="AF386" s="341">
        <v>0</v>
      </c>
      <c r="AG386" s="341">
        <v>0</v>
      </c>
      <c r="AH386" s="341">
        <v>0</v>
      </c>
      <c r="AI386" s="341">
        <v>0</v>
      </c>
      <c r="AJ386" s="341">
        <v>0</v>
      </c>
      <c r="AK386" s="341">
        <v>0</v>
      </c>
      <c r="AL386" s="341">
        <v>0</v>
      </c>
      <c r="AM386" s="341">
        <v>0</v>
      </c>
      <c r="AN386" s="341">
        <v>0</v>
      </c>
      <c r="AO386" s="341">
        <v>0</v>
      </c>
      <c r="AP386" s="341">
        <v>0</v>
      </c>
      <c r="AQ386" s="341">
        <v>0</v>
      </c>
      <c r="AR386" s="341">
        <v>0</v>
      </c>
      <c r="AS386" s="341">
        <v>0</v>
      </c>
      <c r="AT386" s="341">
        <v>0</v>
      </c>
      <c r="AU386" s="341">
        <v>0</v>
      </c>
      <c r="AV386" s="341">
        <v>0</v>
      </c>
      <c r="AW386" s="341">
        <v>0</v>
      </c>
      <c r="AX386" s="341">
        <v>0</v>
      </c>
      <c r="AY386" s="341">
        <v>0</v>
      </c>
      <c r="AZ386" s="341">
        <v>0</v>
      </c>
      <c r="BA386" s="341">
        <v>0</v>
      </c>
      <c r="BB386" s="341">
        <v>0</v>
      </c>
      <c r="BC386" s="341">
        <v>0</v>
      </c>
      <c r="BD386" s="341">
        <v>0</v>
      </c>
      <c r="BE386" s="341">
        <v>0</v>
      </c>
      <c r="BF386" s="341">
        <v>0</v>
      </c>
      <c r="BG386" s="341">
        <v>0</v>
      </c>
      <c r="BH386" s="341">
        <v>0</v>
      </c>
      <c r="BI386" s="341">
        <v>0</v>
      </c>
      <c r="BJ386" s="341">
        <v>0</v>
      </c>
      <c r="BK386" s="341">
        <v>0</v>
      </c>
      <c r="BL386" s="341">
        <v>0</v>
      </c>
      <c r="BM386" s="341">
        <v>0</v>
      </c>
      <c r="BN386" s="341">
        <v>0</v>
      </c>
      <c r="BO386" s="341">
        <v>0</v>
      </c>
      <c r="BP386" s="341">
        <v>0</v>
      </c>
      <c r="BQ386" s="341">
        <v>0</v>
      </c>
      <c r="BR386" s="341">
        <v>0</v>
      </c>
      <c r="BS386" s="341">
        <v>0</v>
      </c>
      <c r="BT386" s="341">
        <v>0</v>
      </c>
      <c r="BU386" s="341">
        <v>0</v>
      </c>
      <c r="BV386" s="341">
        <v>0</v>
      </c>
      <c r="BW386" s="341">
        <v>0</v>
      </c>
      <c r="BX386" s="341">
        <v>0</v>
      </c>
      <c r="BY386" s="341">
        <v>0</v>
      </c>
      <c r="BZ386" s="341">
        <v>0</v>
      </c>
      <c r="CA386" s="341">
        <v>0</v>
      </c>
      <c r="CB386" s="341">
        <v>0</v>
      </c>
      <c r="CC386" s="341">
        <v>0</v>
      </c>
      <c r="CD386" s="341">
        <v>0</v>
      </c>
      <c r="CE386" s="341">
        <v>0</v>
      </c>
      <c r="CF386" s="341">
        <v>0</v>
      </c>
      <c r="CG386" s="341">
        <v>0</v>
      </c>
      <c r="CH386" s="341">
        <v>0</v>
      </c>
      <c r="CI386" s="341">
        <v>0</v>
      </c>
      <c r="CJ386" s="341">
        <v>0</v>
      </c>
      <c r="CK386" s="341">
        <v>0</v>
      </c>
      <c r="CL386" s="341">
        <v>0</v>
      </c>
      <c r="CM386" s="341">
        <v>0</v>
      </c>
      <c r="CN386" s="341">
        <v>0</v>
      </c>
      <c r="CO386" s="341">
        <v>0</v>
      </c>
      <c r="CP386" s="341">
        <v>0</v>
      </c>
      <c r="CQ386" s="341">
        <v>0</v>
      </c>
      <c r="CR386" s="341">
        <v>0</v>
      </c>
      <c r="CS386" s="530">
        <f>'2019 GRC - SCH 40 Re-class'!$L$18</f>
        <v>2203783.7783192154</v>
      </c>
      <c r="CT386" s="341">
        <v>0</v>
      </c>
      <c r="CU386" s="341">
        <v>0</v>
      </c>
      <c r="CV386" s="341">
        <v>0</v>
      </c>
      <c r="CW386" s="341">
        <v>0</v>
      </c>
      <c r="CX386" s="341"/>
      <c r="CY386" s="341"/>
    </row>
    <row r="387" spans="1:104" x14ac:dyDescent="0.2">
      <c r="A387" s="414"/>
      <c r="B387" s="415" t="s">
        <v>444</v>
      </c>
      <c r="C387" s="376"/>
      <c r="D387" s="341">
        <v>0</v>
      </c>
      <c r="E387" s="341">
        <v>0</v>
      </c>
      <c r="F387" s="341">
        <v>0</v>
      </c>
      <c r="G387" s="341">
        <v>0</v>
      </c>
      <c r="H387" s="341">
        <v>0</v>
      </c>
      <c r="I387" s="341">
        <v>0</v>
      </c>
      <c r="J387" s="341">
        <v>0</v>
      </c>
      <c r="K387" s="341">
        <v>0</v>
      </c>
      <c r="L387" s="341">
        <v>0</v>
      </c>
      <c r="M387" s="341">
        <v>0</v>
      </c>
      <c r="N387" s="341">
        <v>0</v>
      </c>
      <c r="O387" s="341">
        <v>0</v>
      </c>
      <c r="P387" s="341">
        <v>0</v>
      </c>
      <c r="Q387" s="341">
        <v>0</v>
      </c>
      <c r="R387" s="341">
        <v>0</v>
      </c>
      <c r="S387" s="341">
        <v>0</v>
      </c>
      <c r="T387" s="341">
        <v>0</v>
      </c>
      <c r="U387" s="341">
        <v>0</v>
      </c>
      <c r="V387" s="341">
        <v>0</v>
      </c>
      <c r="W387" s="341">
        <v>0</v>
      </c>
      <c r="X387" s="341">
        <v>0</v>
      </c>
      <c r="Y387" s="341">
        <v>0</v>
      </c>
      <c r="Z387" s="341">
        <v>0</v>
      </c>
      <c r="AA387" s="341">
        <v>0</v>
      </c>
      <c r="AB387" s="341">
        <v>0</v>
      </c>
      <c r="AC387" s="341">
        <v>0</v>
      </c>
      <c r="AD387" s="341">
        <v>0</v>
      </c>
      <c r="AE387" s="341">
        <v>0</v>
      </c>
      <c r="AF387" s="341">
        <v>0</v>
      </c>
      <c r="AG387" s="341">
        <v>0</v>
      </c>
      <c r="AH387" s="341">
        <v>0</v>
      </c>
      <c r="AI387" s="341">
        <v>0</v>
      </c>
      <c r="AJ387" s="341">
        <v>0</v>
      </c>
      <c r="AK387" s="341">
        <v>0</v>
      </c>
      <c r="AL387" s="341">
        <v>0</v>
      </c>
      <c r="AM387" s="341">
        <v>0</v>
      </c>
      <c r="AN387" s="341">
        <v>0</v>
      </c>
      <c r="AO387" s="341">
        <v>0</v>
      </c>
      <c r="AP387" s="341">
        <v>0</v>
      </c>
      <c r="AQ387" s="341">
        <v>0</v>
      </c>
      <c r="AR387" s="341">
        <v>0</v>
      </c>
      <c r="AS387" s="341">
        <v>0</v>
      </c>
      <c r="AT387" s="341">
        <v>0</v>
      </c>
      <c r="AU387" s="341">
        <v>0</v>
      </c>
      <c r="AV387" s="341">
        <v>0</v>
      </c>
      <c r="AW387" s="341">
        <v>0</v>
      </c>
      <c r="AX387" s="341">
        <v>0</v>
      </c>
      <c r="AY387" s="341">
        <v>0</v>
      </c>
      <c r="AZ387" s="341">
        <v>0</v>
      </c>
      <c r="BA387" s="341">
        <v>0</v>
      </c>
      <c r="BB387" s="341">
        <v>0</v>
      </c>
      <c r="BC387" s="341">
        <v>0</v>
      </c>
      <c r="BD387" s="341">
        <v>0</v>
      </c>
      <c r="BE387" s="341">
        <v>0</v>
      </c>
      <c r="BF387" s="341">
        <v>0</v>
      </c>
      <c r="BG387" s="341">
        <v>0</v>
      </c>
      <c r="BH387" s="341">
        <v>0</v>
      </c>
      <c r="BI387" s="341">
        <v>0</v>
      </c>
      <c r="BJ387" s="341">
        <v>0</v>
      </c>
      <c r="BK387" s="341">
        <v>0</v>
      </c>
      <c r="BL387" s="341">
        <v>0</v>
      </c>
      <c r="BM387" s="341">
        <v>0</v>
      </c>
      <c r="BN387" s="341">
        <v>0</v>
      </c>
      <c r="BO387" s="341">
        <v>0</v>
      </c>
      <c r="BP387" s="341">
        <v>0</v>
      </c>
      <c r="BQ387" s="341">
        <v>0</v>
      </c>
      <c r="BR387" s="341">
        <v>0</v>
      </c>
      <c r="BS387" s="341">
        <v>0</v>
      </c>
      <c r="BT387" s="341">
        <v>0</v>
      </c>
      <c r="BU387" s="341">
        <v>0</v>
      </c>
      <c r="BV387" s="341">
        <v>0</v>
      </c>
      <c r="BW387" s="341">
        <v>0</v>
      </c>
      <c r="BX387" s="341">
        <v>0</v>
      </c>
      <c r="BY387" s="341">
        <v>0</v>
      </c>
      <c r="BZ387" s="341">
        <v>0</v>
      </c>
      <c r="CA387" s="341">
        <v>0</v>
      </c>
      <c r="CB387" s="341">
        <v>0</v>
      </c>
      <c r="CC387" s="341">
        <v>0</v>
      </c>
      <c r="CD387" s="341">
        <v>0</v>
      </c>
      <c r="CE387" s="341">
        <v>0</v>
      </c>
      <c r="CF387" s="341">
        <v>0</v>
      </c>
      <c r="CG387" s="341">
        <v>0</v>
      </c>
      <c r="CH387" s="341">
        <v>0</v>
      </c>
      <c r="CI387" s="341">
        <v>0</v>
      </c>
      <c r="CJ387" s="341">
        <v>0</v>
      </c>
      <c r="CK387" s="341">
        <v>0</v>
      </c>
      <c r="CL387" s="341">
        <v>0</v>
      </c>
      <c r="CM387" s="341">
        <v>0</v>
      </c>
      <c r="CN387" s="341">
        <v>0</v>
      </c>
      <c r="CO387" s="341">
        <v>0</v>
      </c>
      <c r="CP387" s="341">
        <v>0</v>
      </c>
      <c r="CQ387" s="341">
        <v>0</v>
      </c>
      <c r="CR387" s="341">
        <v>0</v>
      </c>
      <c r="CS387" s="503">
        <f>'2019 GRC - SCH 40 Re-class'!$L$21</f>
        <v>-23.864412800951921</v>
      </c>
      <c r="CT387" s="341">
        <v>0</v>
      </c>
      <c r="CU387" s="341">
        <v>0</v>
      </c>
      <c r="CV387" s="341">
        <v>0</v>
      </c>
      <c r="CW387" s="341">
        <v>0</v>
      </c>
      <c r="CX387" s="341"/>
      <c r="CY387" s="341"/>
    </row>
    <row r="388" spans="1:104" x14ac:dyDescent="0.2">
      <c r="A388" s="414"/>
      <c r="B388" s="415" t="s">
        <v>347</v>
      </c>
      <c r="C388" s="376"/>
      <c r="D388" s="341">
        <v>0</v>
      </c>
      <c r="E388" s="341">
        <v>0</v>
      </c>
      <c r="F388" s="341">
        <v>0</v>
      </c>
      <c r="G388" s="341">
        <v>0</v>
      </c>
      <c r="H388" s="341">
        <v>0</v>
      </c>
      <c r="I388" s="341">
        <v>0</v>
      </c>
      <c r="J388" s="341">
        <v>0</v>
      </c>
      <c r="K388" s="341">
        <v>0</v>
      </c>
      <c r="L388" s="341">
        <v>0</v>
      </c>
      <c r="M388" s="341">
        <v>0</v>
      </c>
      <c r="N388" s="341">
        <v>0</v>
      </c>
      <c r="O388" s="341">
        <v>0</v>
      </c>
      <c r="P388" s="341">
        <v>0</v>
      </c>
      <c r="Q388" s="341">
        <v>0</v>
      </c>
      <c r="R388" s="341">
        <v>0</v>
      </c>
      <c r="S388" s="341">
        <v>0</v>
      </c>
      <c r="T388" s="341">
        <v>0</v>
      </c>
      <c r="U388" s="341">
        <v>0</v>
      </c>
      <c r="V388" s="341">
        <v>0</v>
      </c>
      <c r="W388" s="341">
        <v>0</v>
      </c>
      <c r="X388" s="341">
        <v>0</v>
      </c>
      <c r="Y388" s="341">
        <v>0</v>
      </c>
      <c r="Z388" s="341">
        <v>0</v>
      </c>
      <c r="AA388" s="341">
        <v>0</v>
      </c>
      <c r="AB388" s="341">
        <v>0</v>
      </c>
      <c r="AC388" s="341">
        <v>0</v>
      </c>
      <c r="AD388" s="341">
        <v>0</v>
      </c>
      <c r="AE388" s="341">
        <v>0</v>
      </c>
      <c r="AF388" s="341">
        <v>0</v>
      </c>
      <c r="AG388" s="341">
        <v>0</v>
      </c>
      <c r="AH388" s="341">
        <v>0</v>
      </c>
      <c r="AI388" s="341">
        <v>0</v>
      </c>
      <c r="AJ388" s="341">
        <v>0</v>
      </c>
      <c r="AK388" s="341">
        <v>0</v>
      </c>
      <c r="AL388" s="341">
        <v>0</v>
      </c>
      <c r="AM388" s="341">
        <v>0</v>
      </c>
      <c r="AN388" s="341">
        <v>0</v>
      </c>
      <c r="AO388" s="341">
        <v>0</v>
      </c>
      <c r="AP388" s="341">
        <v>0</v>
      </c>
      <c r="AQ388" s="341">
        <v>0</v>
      </c>
      <c r="AR388" s="341">
        <v>0</v>
      </c>
      <c r="AS388" s="341">
        <v>0</v>
      </c>
      <c r="AT388" s="341">
        <v>0</v>
      </c>
      <c r="AU388" s="341">
        <v>0</v>
      </c>
      <c r="AV388" s="341">
        <v>0</v>
      </c>
      <c r="AW388" s="341">
        <v>0</v>
      </c>
      <c r="AX388" s="341">
        <v>0</v>
      </c>
      <c r="AY388" s="341">
        <v>0</v>
      </c>
      <c r="AZ388" s="341">
        <v>0</v>
      </c>
      <c r="BA388" s="341">
        <v>0</v>
      </c>
      <c r="BB388" s="341">
        <v>0</v>
      </c>
      <c r="BC388" s="341">
        <v>0</v>
      </c>
      <c r="BD388" s="341">
        <v>0</v>
      </c>
      <c r="BE388" s="341">
        <v>0</v>
      </c>
      <c r="BF388" s="341">
        <v>0</v>
      </c>
      <c r="BG388" s="341">
        <v>0</v>
      </c>
      <c r="BH388" s="341">
        <v>0</v>
      </c>
      <c r="BI388" s="341">
        <v>0</v>
      </c>
      <c r="BJ388" s="341">
        <v>0</v>
      </c>
      <c r="BK388" s="341">
        <v>0</v>
      </c>
      <c r="BL388" s="341">
        <v>0</v>
      </c>
      <c r="BM388" s="341">
        <v>0</v>
      </c>
      <c r="BN388" s="341">
        <v>0</v>
      </c>
      <c r="BO388" s="341">
        <v>0</v>
      </c>
      <c r="BP388" s="341">
        <v>0</v>
      </c>
      <c r="BQ388" s="341">
        <v>0</v>
      </c>
      <c r="BR388" s="341">
        <v>0</v>
      </c>
      <c r="BS388" s="341">
        <v>0</v>
      </c>
      <c r="BT388" s="341">
        <v>0</v>
      </c>
      <c r="BU388" s="341">
        <v>0</v>
      </c>
      <c r="BV388" s="341">
        <v>0</v>
      </c>
      <c r="BW388" s="341">
        <v>0</v>
      </c>
      <c r="BX388" s="341">
        <v>0</v>
      </c>
      <c r="BY388" s="341">
        <v>0</v>
      </c>
      <c r="BZ388" s="341">
        <v>0</v>
      </c>
      <c r="CA388" s="341">
        <v>0</v>
      </c>
      <c r="CB388" s="341">
        <v>0</v>
      </c>
      <c r="CC388" s="341">
        <v>0</v>
      </c>
      <c r="CD388" s="341">
        <v>0</v>
      </c>
      <c r="CE388" s="341">
        <v>0</v>
      </c>
      <c r="CF388" s="341">
        <v>0</v>
      </c>
      <c r="CG388" s="341">
        <v>0</v>
      </c>
      <c r="CH388" s="341">
        <v>0</v>
      </c>
      <c r="CI388" s="341">
        <v>0</v>
      </c>
      <c r="CJ388" s="341">
        <v>0</v>
      </c>
      <c r="CK388" s="341">
        <v>0</v>
      </c>
      <c r="CL388" s="341">
        <v>0</v>
      </c>
      <c r="CM388" s="341">
        <v>0</v>
      </c>
      <c r="CN388" s="341">
        <v>0</v>
      </c>
      <c r="CO388" s="341">
        <v>0</v>
      </c>
      <c r="CP388" s="341">
        <v>0</v>
      </c>
      <c r="CQ388" s="341">
        <v>0</v>
      </c>
      <c r="CR388" s="341">
        <v>0</v>
      </c>
      <c r="CS388" s="341">
        <v>0</v>
      </c>
      <c r="CT388" s="341">
        <v>0</v>
      </c>
      <c r="CU388" s="341">
        <v>0</v>
      </c>
      <c r="CV388" s="341">
        <v>0</v>
      </c>
      <c r="CW388" s="341">
        <v>0</v>
      </c>
      <c r="CX388" s="341"/>
      <c r="CY388" s="341"/>
    </row>
    <row r="389" spans="1:104" x14ac:dyDescent="0.2">
      <c r="A389" s="414"/>
      <c r="B389" s="415" t="s">
        <v>229</v>
      </c>
      <c r="C389" s="376"/>
      <c r="D389" s="341">
        <v>0</v>
      </c>
      <c r="E389" s="341">
        <v>0</v>
      </c>
      <c r="F389" s="341">
        <v>0</v>
      </c>
      <c r="G389" s="341">
        <v>0</v>
      </c>
      <c r="H389" s="341">
        <v>0</v>
      </c>
      <c r="I389" s="341">
        <v>0</v>
      </c>
      <c r="J389" s="341">
        <v>0</v>
      </c>
      <c r="K389" s="341">
        <v>0</v>
      </c>
      <c r="L389" s="341">
        <v>0</v>
      </c>
      <c r="M389" s="341">
        <v>0</v>
      </c>
      <c r="N389" s="341">
        <v>0</v>
      </c>
      <c r="O389" s="341">
        <v>0</v>
      </c>
      <c r="P389" s="341">
        <v>0</v>
      </c>
      <c r="Q389" s="341">
        <v>0</v>
      </c>
      <c r="R389" s="341">
        <v>0</v>
      </c>
      <c r="S389" s="341">
        <v>0</v>
      </c>
      <c r="T389" s="341">
        <v>0</v>
      </c>
      <c r="U389" s="341">
        <v>0</v>
      </c>
      <c r="V389" s="341">
        <v>0</v>
      </c>
      <c r="W389" s="341">
        <v>0</v>
      </c>
      <c r="X389" s="341">
        <v>0</v>
      </c>
      <c r="Y389" s="341">
        <v>0</v>
      </c>
      <c r="Z389" s="341">
        <v>0</v>
      </c>
      <c r="AA389" s="341">
        <v>0</v>
      </c>
      <c r="AB389" s="341">
        <v>0</v>
      </c>
      <c r="AC389" s="341">
        <v>0</v>
      </c>
      <c r="AD389" s="341">
        <v>0</v>
      </c>
      <c r="AE389" s="341">
        <v>0</v>
      </c>
      <c r="AF389" s="341">
        <v>0</v>
      </c>
      <c r="AG389" s="341">
        <v>0</v>
      </c>
      <c r="AH389" s="341">
        <v>0</v>
      </c>
      <c r="AI389" s="341">
        <v>0</v>
      </c>
      <c r="AJ389" s="341">
        <v>0</v>
      </c>
      <c r="AK389" s="341">
        <v>0</v>
      </c>
      <c r="AL389" s="341">
        <v>0</v>
      </c>
      <c r="AM389" s="341">
        <v>0</v>
      </c>
      <c r="AN389" s="341">
        <v>0</v>
      </c>
      <c r="AO389" s="341">
        <v>0</v>
      </c>
      <c r="AP389" s="341">
        <v>0</v>
      </c>
      <c r="AQ389" s="341">
        <v>0</v>
      </c>
      <c r="AR389" s="341">
        <v>0</v>
      </c>
      <c r="AS389" s="341">
        <v>0</v>
      </c>
      <c r="AT389" s="341">
        <v>0</v>
      </c>
      <c r="AU389" s="341">
        <v>0</v>
      </c>
      <c r="AV389" s="341">
        <v>0</v>
      </c>
      <c r="AW389" s="341">
        <v>0</v>
      </c>
      <c r="AX389" s="341">
        <v>0</v>
      </c>
      <c r="AY389" s="341">
        <v>0</v>
      </c>
      <c r="AZ389" s="341">
        <v>0</v>
      </c>
      <c r="BA389" s="341">
        <v>0</v>
      </c>
      <c r="BB389" s="341">
        <v>0</v>
      </c>
      <c r="BC389" s="341">
        <v>0</v>
      </c>
      <c r="BD389" s="341">
        <v>0</v>
      </c>
      <c r="BE389" s="341">
        <v>0</v>
      </c>
      <c r="BF389" s="341">
        <v>0</v>
      </c>
      <c r="BG389" s="341">
        <v>0</v>
      </c>
      <c r="BH389" s="341">
        <v>0</v>
      </c>
      <c r="BI389" s="341">
        <v>0</v>
      </c>
      <c r="BJ389" s="341">
        <v>0</v>
      </c>
      <c r="BK389" s="341">
        <v>0</v>
      </c>
      <c r="BL389" s="341">
        <v>0</v>
      </c>
      <c r="BM389" s="341">
        <v>0</v>
      </c>
      <c r="BN389" s="341">
        <v>0</v>
      </c>
      <c r="BO389" s="341">
        <v>0</v>
      </c>
      <c r="BP389" s="341">
        <v>0</v>
      </c>
      <c r="BQ389" s="341">
        <v>0</v>
      </c>
      <c r="BR389" s="341">
        <v>0</v>
      </c>
      <c r="BS389" s="341">
        <v>0</v>
      </c>
      <c r="BT389" s="341">
        <v>0</v>
      </c>
      <c r="BU389" s="341">
        <v>0</v>
      </c>
      <c r="BV389" s="341">
        <v>0</v>
      </c>
      <c r="BW389" s="341">
        <v>0</v>
      </c>
      <c r="BX389" s="341">
        <v>0</v>
      </c>
      <c r="BY389" s="341">
        <v>0</v>
      </c>
      <c r="BZ389" s="341">
        <v>0</v>
      </c>
      <c r="CA389" s="341">
        <v>0</v>
      </c>
      <c r="CB389" s="341">
        <v>0</v>
      </c>
      <c r="CC389" s="341">
        <v>0</v>
      </c>
      <c r="CD389" s="341">
        <v>0</v>
      </c>
      <c r="CE389" s="341">
        <v>0</v>
      </c>
      <c r="CF389" s="341">
        <v>0</v>
      </c>
      <c r="CG389" s="341">
        <v>0</v>
      </c>
      <c r="CH389" s="341">
        <v>0</v>
      </c>
      <c r="CI389" s="341">
        <v>0</v>
      </c>
      <c r="CJ389" s="92">
        <f>-'FPC Sch 8&amp;24'!C48</f>
        <v>0</v>
      </c>
      <c r="CK389" s="92">
        <f>-'FPC Sch 8&amp;24'!D48</f>
        <v>0</v>
      </c>
      <c r="CL389" s="92">
        <f>-'FPC Sch 8&amp;24'!E48</f>
        <v>0</v>
      </c>
      <c r="CM389" s="92">
        <f>-'FPC Sch 8&amp;24'!F48</f>
        <v>0</v>
      </c>
      <c r="CN389" s="92">
        <f>-'FPC Sch 8&amp;24'!G48</f>
        <v>0</v>
      </c>
      <c r="CO389" s="92">
        <f>-'FPC Sch 8&amp;24'!H48</f>
        <v>0</v>
      </c>
      <c r="CP389" s="92">
        <f>-'FPC Sch 8&amp;24'!I48</f>
        <v>0</v>
      </c>
      <c r="CQ389" s="92">
        <f>-'FPC Sch 8&amp;24'!J48</f>
        <v>0</v>
      </c>
      <c r="CR389" s="92">
        <f>-'FPC Sch 8&amp;24'!K48</f>
        <v>0</v>
      </c>
      <c r="CS389" s="92">
        <f>-('FPC Sch 8&amp;24'!L48+'FPC Sch 8&amp;24'!M48)</f>
        <v>-54567.58</v>
      </c>
      <c r="CT389" s="92">
        <f>-'FPC Sch 8&amp;24'!N48</f>
        <v>-89226.62</v>
      </c>
      <c r="CU389" s="92">
        <f>-('FPC Sch 8&amp;24'!P48+'FPC Sch 8&amp;24'!O48)</f>
        <v>-113805.04999999999</v>
      </c>
      <c r="CV389" s="92">
        <f>-'FPC Sch 8&amp;24'!Q48</f>
        <v>-124525.87</v>
      </c>
      <c r="CW389" s="92">
        <f>-'FPC Sch 8&amp;24'!R48</f>
        <v>-110067.33</v>
      </c>
      <c r="CX389" s="92">
        <f>-'Amort Estimate'!I63</f>
        <v>-111719.67116435092</v>
      </c>
      <c r="CY389" s="92">
        <f>-'Amort Estimate'!J63</f>
        <v>-102549.39430515999</v>
      </c>
    </row>
    <row r="390" spans="1:104" x14ac:dyDescent="0.2">
      <c r="A390" s="414"/>
      <c r="B390" s="414" t="s">
        <v>230</v>
      </c>
      <c r="C390" s="376"/>
      <c r="D390" s="93">
        <f t="shared" ref="D390:AI390" si="432">SUM(D385:D389)</f>
        <v>0</v>
      </c>
      <c r="E390" s="93">
        <f t="shared" si="432"/>
        <v>0</v>
      </c>
      <c r="F390" s="93">
        <f t="shared" si="432"/>
        <v>0</v>
      </c>
      <c r="G390" s="93">
        <f t="shared" si="432"/>
        <v>0</v>
      </c>
      <c r="H390" s="93">
        <f t="shared" si="432"/>
        <v>0</v>
      </c>
      <c r="I390" s="93">
        <f t="shared" si="432"/>
        <v>0</v>
      </c>
      <c r="J390" s="93">
        <f t="shared" si="432"/>
        <v>0</v>
      </c>
      <c r="K390" s="93">
        <f t="shared" si="432"/>
        <v>0</v>
      </c>
      <c r="L390" s="93">
        <f t="shared" si="432"/>
        <v>0</v>
      </c>
      <c r="M390" s="93">
        <f t="shared" si="432"/>
        <v>0</v>
      </c>
      <c r="N390" s="93">
        <f t="shared" si="432"/>
        <v>0</v>
      </c>
      <c r="O390" s="93">
        <f t="shared" si="432"/>
        <v>0</v>
      </c>
      <c r="P390" s="93">
        <f t="shared" si="432"/>
        <v>0</v>
      </c>
      <c r="Q390" s="93">
        <f t="shared" si="432"/>
        <v>0</v>
      </c>
      <c r="R390" s="93">
        <f t="shared" si="432"/>
        <v>0</v>
      </c>
      <c r="S390" s="93">
        <f t="shared" si="432"/>
        <v>0</v>
      </c>
      <c r="T390" s="93">
        <f t="shared" si="432"/>
        <v>0</v>
      </c>
      <c r="U390" s="93">
        <f t="shared" si="432"/>
        <v>0</v>
      </c>
      <c r="V390" s="93">
        <f t="shared" si="432"/>
        <v>0</v>
      </c>
      <c r="W390" s="93">
        <f t="shared" si="432"/>
        <v>0</v>
      </c>
      <c r="X390" s="93">
        <f t="shared" si="432"/>
        <v>0</v>
      </c>
      <c r="Y390" s="93">
        <f t="shared" si="432"/>
        <v>0</v>
      </c>
      <c r="Z390" s="93">
        <f t="shared" si="432"/>
        <v>0</v>
      </c>
      <c r="AA390" s="93">
        <f t="shared" si="432"/>
        <v>0</v>
      </c>
      <c r="AB390" s="93">
        <f t="shared" si="432"/>
        <v>0</v>
      </c>
      <c r="AC390" s="93">
        <f t="shared" si="432"/>
        <v>0</v>
      </c>
      <c r="AD390" s="93">
        <f t="shared" si="432"/>
        <v>0</v>
      </c>
      <c r="AE390" s="93">
        <f t="shared" si="432"/>
        <v>0</v>
      </c>
      <c r="AF390" s="93">
        <f t="shared" si="432"/>
        <v>0</v>
      </c>
      <c r="AG390" s="93">
        <f t="shared" si="432"/>
        <v>0</v>
      </c>
      <c r="AH390" s="93">
        <f t="shared" si="432"/>
        <v>0</v>
      </c>
      <c r="AI390" s="93">
        <f t="shared" si="432"/>
        <v>0</v>
      </c>
      <c r="AJ390" s="93">
        <f t="shared" ref="AJ390:BO390" si="433">SUM(AJ385:AJ389)</f>
        <v>0</v>
      </c>
      <c r="AK390" s="93">
        <f t="shared" si="433"/>
        <v>0</v>
      </c>
      <c r="AL390" s="93">
        <f t="shared" si="433"/>
        <v>0</v>
      </c>
      <c r="AM390" s="93">
        <f t="shared" si="433"/>
        <v>0</v>
      </c>
      <c r="AN390" s="93">
        <f t="shared" si="433"/>
        <v>0</v>
      </c>
      <c r="AO390" s="93">
        <f t="shared" si="433"/>
        <v>0</v>
      </c>
      <c r="AP390" s="93">
        <f t="shared" si="433"/>
        <v>0</v>
      </c>
      <c r="AQ390" s="93">
        <f t="shared" si="433"/>
        <v>0</v>
      </c>
      <c r="AR390" s="93">
        <f t="shared" si="433"/>
        <v>0</v>
      </c>
      <c r="AS390" s="93">
        <f t="shared" si="433"/>
        <v>0</v>
      </c>
      <c r="AT390" s="93">
        <f t="shared" si="433"/>
        <v>0</v>
      </c>
      <c r="AU390" s="93">
        <f t="shared" si="433"/>
        <v>0</v>
      </c>
      <c r="AV390" s="93">
        <f t="shared" si="433"/>
        <v>0</v>
      </c>
      <c r="AW390" s="93">
        <f t="shared" si="433"/>
        <v>0</v>
      </c>
      <c r="AX390" s="93">
        <f t="shared" si="433"/>
        <v>0</v>
      </c>
      <c r="AY390" s="93">
        <f t="shared" si="433"/>
        <v>0</v>
      </c>
      <c r="AZ390" s="93">
        <f t="shared" si="433"/>
        <v>0</v>
      </c>
      <c r="BA390" s="93">
        <f t="shared" si="433"/>
        <v>0</v>
      </c>
      <c r="BB390" s="93">
        <f t="shared" si="433"/>
        <v>0</v>
      </c>
      <c r="BC390" s="93">
        <f t="shared" si="433"/>
        <v>0</v>
      </c>
      <c r="BD390" s="93">
        <f t="shared" si="433"/>
        <v>0</v>
      </c>
      <c r="BE390" s="93">
        <f t="shared" si="433"/>
        <v>0</v>
      </c>
      <c r="BF390" s="93">
        <f t="shared" si="433"/>
        <v>0</v>
      </c>
      <c r="BG390" s="93">
        <f t="shared" si="433"/>
        <v>0</v>
      </c>
      <c r="BH390" s="93">
        <f t="shared" si="433"/>
        <v>0</v>
      </c>
      <c r="BI390" s="93">
        <f t="shared" si="433"/>
        <v>0</v>
      </c>
      <c r="BJ390" s="93">
        <f t="shared" si="433"/>
        <v>0</v>
      </c>
      <c r="BK390" s="93">
        <f t="shared" si="433"/>
        <v>0</v>
      </c>
      <c r="BL390" s="93">
        <f t="shared" si="433"/>
        <v>0</v>
      </c>
      <c r="BM390" s="93">
        <f t="shared" si="433"/>
        <v>0</v>
      </c>
      <c r="BN390" s="93">
        <f t="shared" si="433"/>
        <v>0</v>
      </c>
      <c r="BO390" s="93">
        <f t="shared" si="433"/>
        <v>0</v>
      </c>
      <c r="BP390" s="93">
        <f t="shared" ref="BP390:CU390" si="434">SUM(BP385:BP389)</f>
        <v>0</v>
      </c>
      <c r="BQ390" s="93">
        <f t="shared" si="434"/>
        <v>0</v>
      </c>
      <c r="BR390" s="93">
        <f t="shared" si="434"/>
        <v>0</v>
      </c>
      <c r="BS390" s="93">
        <f t="shared" si="434"/>
        <v>0</v>
      </c>
      <c r="BT390" s="93">
        <f t="shared" si="434"/>
        <v>0</v>
      </c>
      <c r="BU390" s="93">
        <f t="shared" si="434"/>
        <v>0</v>
      </c>
      <c r="BV390" s="93">
        <f t="shared" si="434"/>
        <v>0</v>
      </c>
      <c r="BW390" s="93">
        <f t="shared" si="434"/>
        <v>0</v>
      </c>
      <c r="BX390" s="93">
        <f t="shared" si="434"/>
        <v>0</v>
      </c>
      <c r="BY390" s="93">
        <f t="shared" si="434"/>
        <v>0</v>
      </c>
      <c r="BZ390" s="93">
        <f t="shared" si="434"/>
        <v>0</v>
      </c>
      <c r="CA390" s="93">
        <f t="shared" si="434"/>
        <v>0</v>
      </c>
      <c r="CB390" s="93">
        <f t="shared" si="434"/>
        <v>0</v>
      </c>
      <c r="CC390" s="93">
        <f t="shared" si="434"/>
        <v>0</v>
      </c>
      <c r="CD390" s="93">
        <f t="shared" si="434"/>
        <v>0</v>
      </c>
      <c r="CE390" s="93">
        <f t="shared" si="434"/>
        <v>0</v>
      </c>
      <c r="CF390" s="93">
        <f t="shared" si="434"/>
        <v>0</v>
      </c>
      <c r="CG390" s="93">
        <f t="shared" si="434"/>
        <v>0</v>
      </c>
      <c r="CH390" s="93">
        <f t="shared" si="434"/>
        <v>0</v>
      </c>
      <c r="CI390" s="93">
        <f t="shared" si="434"/>
        <v>0</v>
      </c>
      <c r="CJ390" s="93">
        <f t="shared" si="434"/>
        <v>0</v>
      </c>
      <c r="CK390" s="93">
        <f t="shared" si="434"/>
        <v>0</v>
      </c>
      <c r="CL390" s="93">
        <f t="shared" si="434"/>
        <v>0</v>
      </c>
      <c r="CM390" s="93">
        <f t="shared" si="434"/>
        <v>0</v>
      </c>
      <c r="CN390" s="93">
        <f t="shared" si="434"/>
        <v>0</v>
      </c>
      <c r="CO390" s="93">
        <f t="shared" si="434"/>
        <v>0</v>
      </c>
      <c r="CP390" s="93">
        <f t="shared" si="434"/>
        <v>0</v>
      </c>
      <c r="CQ390" s="93">
        <f t="shared" si="434"/>
        <v>0</v>
      </c>
      <c r="CR390" s="93">
        <f t="shared" si="434"/>
        <v>0</v>
      </c>
      <c r="CS390" s="93">
        <f t="shared" si="434"/>
        <v>2149192.3339064145</v>
      </c>
      <c r="CT390" s="93">
        <f t="shared" si="434"/>
        <v>-89226.62</v>
      </c>
      <c r="CU390" s="93">
        <f t="shared" si="434"/>
        <v>-113805.04999999999</v>
      </c>
      <c r="CV390" s="93">
        <f t="shared" ref="CV390:CY390" si="435">SUM(CV385:CV389)</f>
        <v>-124525.87</v>
      </c>
      <c r="CW390" s="93">
        <f t="shared" si="435"/>
        <v>-110067.33</v>
      </c>
      <c r="CX390" s="93">
        <f t="shared" si="435"/>
        <v>-111719.67116435092</v>
      </c>
      <c r="CY390" s="93">
        <f t="shared" si="435"/>
        <v>-102549.39430515999</v>
      </c>
    </row>
    <row r="391" spans="1:104" ht="11.25" customHeight="1" x14ac:dyDescent="0.2">
      <c r="A391" s="414"/>
      <c r="B391" s="414" t="s">
        <v>231</v>
      </c>
      <c r="C391" s="376"/>
      <c r="D391" s="339">
        <f t="shared" ref="D391:AI391" si="436">D384+D390</f>
        <v>0</v>
      </c>
      <c r="E391" s="339">
        <f t="shared" si="436"/>
        <v>0</v>
      </c>
      <c r="F391" s="339">
        <f t="shared" si="436"/>
        <v>0</v>
      </c>
      <c r="G391" s="339">
        <f t="shared" si="436"/>
        <v>0</v>
      </c>
      <c r="H391" s="339">
        <f t="shared" si="436"/>
        <v>0</v>
      </c>
      <c r="I391" s="339">
        <f t="shared" si="436"/>
        <v>0</v>
      </c>
      <c r="J391" s="339">
        <f t="shared" si="436"/>
        <v>0</v>
      </c>
      <c r="K391" s="339">
        <f t="shared" si="436"/>
        <v>0</v>
      </c>
      <c r="L391" s="339">
        <f t="shared" si="436"/>
        <v>0</v>
      </c>
      <c r="M391" s="339">
        <f t="shared" si="436"/>
        <v>0</v>
      </c>
      <c r="N391" s="339">
        <f t="shared" si="436"/>
        <v>0</v>
      </c>
      <c r="O391" s="339">
        <f t="shared" si="436"/>
        <v>0</v>
      </c>
      <c r="P391" s="339">
        <f t="shared" si="436"/>
        <v>0</v>
      </c>
      <c r="Q391" s="339">
        <f t="shared" si="436"/>
        <v>0</v>
      </c>
      <c r="R391" s="339">
        <f t="shared" si="436"/>
        <v>0</v>
      </c>
      <c r="S391" s="339">
        <f t="shared" si="436"/>
        <v>0</v>
      </c>
      <c r="T391" s="339">
        <f t="shared" si="436"/>
        <v>0</v>
      </c>
      <c r="U391" s="339">
        <f t="shared" si="436"/>
        <v>0</v>
      </c>
      <c r="V391" s="339">
        <f t="shared" si="436"/>
        <v>0</v>
      </c>
      <c r="W391" s="339">
        <f t="shared" si="436"/>
        <v>0</v>
      </c>
      <c r="X391" s="339">
        <f t="shared" si="436"/>
        <v>0</v>
      </c>
      <c r="Y391" s="339">
        <f t="shared" si="436"/>
        <v>0</v>
      </c>
      <c r="Z391" s="339">
        <f t="shared" si="436"/>
        <v>0</v>
      </c>
      <c r="AA391" s="339">
        <f t="shared" si="436"/>
        <v>0</v>
      </c>
      <c r="AB391" s="339">
        <f t="shared" si="436"/>
        <v>0</v>
      </c>
      <c r="AC391" s="339">
        <f t="shared" si="436"/>
        <v>0</v>
      </c>
      <c r="AD391" s="339">
        <f t="shared" si="436"/>
        <v>0</v>
      </c>
      <c r="AE391" s="339">
        <f t="shared" si="436"/>
        <v>0</v>
      </c>
      <c r="AF391" s="339">
        <f t="shared" si="436"/>
        <v>0</v>
      </c>
      <c r="AG391" s="339">
        <f t="shared" si="436"/>
        <v>0</v>
      </c>
      <c r="AH391" s="339">
        <f t="shared" si="436"/>
        <v>0</v>
      </c>
      <c r="AI391" s="339">
        <f t="shared" si="436"/>
        <v>0</v>
      </c>
      <c r="AJ391" s="339">
        <f t="shared" ref="AJ391:BO391" si="437">AJ384+AJ390</f>
        <v>0</v>
      </c>
      <c r="AK391" s="339">
        <f t="shared" si="437"/>
        <v>0</v>
      </c>
      <c r="AL391" s="339">
        <f t="shared" si="437"/>
        <v>0</v>
      </c>
      <c r="AM391" s="339">
        <f t="shared" si="437"/>
        <v>0</v>
      </c>
      <c r="AN391" s="339">
        <f t="shared" si="437"/>
        <v>0</v>
      </c>
      <c r="AO391" s="339">
        <f t="shared" si="437"/>
        <v>0</v>
      </c>
      <c r="AP391" s="339">
        <f t="shared" si="437"/>
        <v>0</v>
      </c>
      <c r="AQ391" s="339">
        <f t="shared" si="437"/>
        <v>0</v>
      </c>
      <c r="AR391" s="339">
        <f t="shared" si="437"/>
        <v>0</v>
      </c>
      <c r="AS391" s="339">
        <f t="shared" si="437"/>
        <v>0</v>
      </c>
      <c r="AT391" s="339">
        <f t="shared" si="437"/>
        <v>0</v>
      </c>
      <c r="AU391" s="339">
        <f t="shared" si="437"/>
        <v>0</v>
      </c>
      <c r="AV391" s="339">
        <f t="shared" si="437"/>
        <v>0</v>
      </c>
      <c r="AW391" s="339">
        <f t="shared" si="437"/>
        <v>0</v>
      </c>
      <c r="AX391" s="339">
        <f t="shared" si="437"/>
        <v>0</v>
      </c>
      <c r="AY391" s="339">
        <f t="shared" si="437"/>
        <v>0</v>
      </c>
      <c r="AZ391" s="339">
        <f t="shared" si="437"/>
        <v>0</v>
      </c>
      <c r="BA391" s="339">
        <f t="shared" si="437"/>
        <v>0</v>
      </c>
      <c r="BB391" s="339">
        <f t="shared" si="437"/>
        <v>0</v>
      </c>
      <c r="BC391" s="339">
        <f t="shared" si="437"/>
        <v>0</v>
      </c>
      <c r="BD391" s="339">
        <f t="shared" si="437"/>
        <v>0</v>
      </c>
      <c r="BE391" s="339">
        <f t="shared" si="437"/>
        <v>0</v>
      </c>
      <c r="BF391" s="339">
        <f t="shared" si="437"/>
        <v>0</v>
      </c>
      <c r="BG391" s="339">
        <f t="shared" si="437"/>
        <v>0</v>
      </c>
      <c r="BH391" s="339">
        <f t="shared" si="437"/>
        <v>0</v>
      </c>
      <c r="BI391" s="339">
        <f t="shared" si="437"/>
        <v>0</v>
      </c>
      <c r="BJ391" s="339">
        <f t="shared" si="437"/>
        <v>0</v>
      </c>
      <c r="BK391" s="339">
        <f t="shared" si="437"/>
        <v>0</v>
      </c>
      <c r="BL391" s="339">
        <f t="shared" si="437"/>
        <v>0</v>
      </c>
      <c r="BM391" s="339">
        <f t="shared" si="437"/>
        <v>0</v>
      </c>
      <c r="BN391" s="339">
        <f t="shared" si="437"/>
        <v>0</v>
      </c>
      <c r="BO391" s="339">
        <f t="shared" si="437"/>
        <v>0</v>
      </c>
      <c r="BP391" s="339">
        <f t="shared" ref="BP391:CU391" si="438">BP384+BP390</f>
        <v>0</v>
      </c>
      <c r="BQ391" s="339">
        <f t="shared" si="438"/>
        <v>0</v>
      </c>
      <c r="BR391" s="339">
        <f t="shared" si="438"/>
        <v>0</v>
      </c>
      <c r="BS391" s="339">
        <f t="shared" si="438"/>
        <v>0</v>
      </c>
      <c r="BT391" s="339">
        <f t="shared" si="438"/>
        <v>0</v>
      </c>
      <c r="BU391" s="339">
        <f t="shared" si="438"/>
        <v>0</v>
      </c>
      <c r="BV391" s="339">
        <f t="shared" si="438"/>
        <v>0</v>
      </c>
      <c r="BW391" s="339">
        <f t="shared" si="438"/>
        <v>0</v>
      </c>
      <c r="BX391" s="339">
        <f t="shared" si="438"/>
        <v>0</v>
      </c>
      <c r="BY391" s="339">
        <f t="shared" si="438"/>
        <v>0</v>
      </c>
      <c r="BZ391" s="339">
        <f t="shared" si="438"/>
        <v>0</v>
      </c>
      <c r="CA391" s="339">
        <f t="shared" si="438"/>
        <v>0</v>
      </c>
      <c r="CB391" s="339">
        <f t="shared" si="438"/>
        <v>0</v>
      </c>
      <c r="CC391" s="339">
        <f t="shared" si="438"/>
        <v>0</v>
      </c>
      <c r="CD391" s="339">
        <f t="shared" si="438"/>
        <v>0</v>
      </c>
      <c r="CE391" s="339">
        <f t="shared" si="438"/>
        <v>0</v>
      </c>
      <c r="CF391" s="339">
        <f t="shared" si="438"/>
        <v>0</v>
      </c>
      <c r="CG391" s="339">
        <f t="shared" si="438"/>
        <v>0</v>
      </c>
      <c r="CH391" s="339">
        <f t="shared" si="438"/>
        <v>0</v>
      </c>
      <c r="CI391" s="339">
        <f t="shared" si="438"/>
        <v>0</v>
      </c>
      <c r="CJ391" s="339">
        <f t="shared" si="438"/>
        <v>0</v>
      </c>
      <c r="CK391" s="339">
        <f t="shared" si="438"/>
        <v>0</v>
      </c>
      <c r="CL391" s="339">
        <f t="shared" si="438"/>
        <v>0</v>
      </c>
      <c r="CM391" s="339">
        <f t="shared" si="438"/>
        <v>0</v>
      </c>
      <c r="CN391" s="339">
        <f t="shared" si="438"/>
        <v>0</v>
      </c>
      <c r="CO391" s="339">
        <f t="shared" si="438"/>
        <v>0</v>
      </c>
      <c r="CP391" s="339">
        <f t="shared" si="438"/>
        <v>0</v>
      </c>
      <c r="CQ391" s="339">
        <f t="shared" si="438"/>
        <v>0</v>
      </c>
      <c r="CR391" s="339">
        <f t="shared" si="438"/>
        <v>0</v>
      </c>
      <c r="CS391" s="339">
        <f t="shared" si="438"/>
        <v>2149192.3339064145</v>
      </c>
      <c r="CT391" s="339">
        <f t="shared" si="438"/>
        <v>2059965.7139064143</v>
      </c>
      <c r="CU391" s="339">
        <f t="shared" si="438"/>
        <v>1946160.6639064143</v>
      </c>
      <c r="CV391" s="339">
        <f t="shared" ref="CV391:CY391" si="439">CV384+CV390</f>
        <v>1821634.7939064144</v>
      </c>
      <c r="CW391" s="339">
        <f t="shared" si="439"/>
        <v>1711567.4639064143</v>
      </c>
      <c r="CX391" s="339">
        <f t="shared" si="439"/>
        <v>1599847.7927420635</v>
      </c>
      <c r="CY391" s="339">
        <f t="shared" si="439"/>
        <v>1497298.3984369035</v>
      </c>
    </row>
    <row r="392" spans="1:104" x14ac:dyDescent="0.2">
      <c r="C392" s="376"/>
      <c r="D392" s="339"/>
      <c r="E392" s="339"/>
      <c r="F392" s="339"/>
      <c r="G392" s="339"/>
      <c r="H392" s="339"/>
      <c r="I392" s="339"/>
      <c r="J392" s="339"/>
      <c r="K392" s="339"/>
      <c r="L392" s="339"/>
      <c r="M392" s="339"/>
      <c r="N392" s="339"/>
      <c r="O392" s="339"/>
      <c r="P392" s="339"/>
      <c r="Q392" s="339"/>
      <c r="R392" s="339"/>
      <c r="S392" s="339"/>
      <c r="T392" s="339"/>
      <c r="U392" s="339"/>
      <c r="V392" s="339"/>
      <c r="W392" s="339"/>
      <c r="X392" s="339"/>
      <c r="Y392" s="339"/>
      <c r="Z392" s="339"/>
      <c r="AA392" s="339"/>
      <c r="AB392" s="339"/>
      <c r="AC392" s="339"/>
      <c r="AD392" s="339"/>
      <c r="AE392" s="339"/>
      <c r="AF392" s="339"/>
      <c r="AG392" s="339"/>
      <c r="AH392" s="339"/>
      <c r="AI392" s="339"/>
      <c r="AJ392" s="339"/>
      <c r="AK392" s="339"/>
      <c r="AL392" s="339"/>
      <c r="AM392" s="339"/>
      <c r="AN392" s="339"/>
      <c r="AO392" s="339"/>
      <c r="AP392" s="339"/>
      <c r="AQ392" s="339"/>
      <c r="AR392" s="339"/>
      <c r="AS392" s="339"/>
      <c r="AT392" s="339"/>
      <c r="AU392" s="339"/>
      <c r="AV392" s="339"/>
      <c r="AW392" s="339"/>
      <c r="AX392" s="339"/>
      <c r="AY392" s="339"/>
      <c r="AZ392" s="339"/>
      <c r="BA392" s="339"/>
      <c r="BB392" s="339"/>
      <c r="BC392" s="339"/>
      <c r="BD392" s="339"/>
      <c r="BE392" s="339"/>
      <c r="BF392" s="339"/>
      <c r="BG392" s="339"/>
      <c r="BH392" s="339"/>
      <c r="BI392" s="339"/>
      <c r="BJ392" s="339"/>
      <c r="BK392" s="339"/>
      <c r="BL392" s="339"/>
      <c r="BM392" s="339"/>
      <c r="BN392" s="339"/>
      <c r="BO392" s="339"/>
      <c r="BP392" s="339"/>
      <c r="BQ392" s="339"/>
      <c r="BR392" s="339"/>
      <c r="BS392" s="339"/>
      <c r="BT392" s="339"/>
      <c r="BU392" s="339"/>
      <c r="BV392" s="339"/>
      <c r="BW392" s="339"/>
      <c r="BX392" s="339"/>
      <c r="BY392" s="339"/>
      <c r="BZ392" s="339"/>
      <c r="CA392" s="339"/>
      <c r="CB392" s="339"/>
      <c r="CC392" s="339"/>
      <c r="CD392" s="339"/>
      <c r="CE392" s="339"/>
      <c r="CF392" s="339"/>
      <c r="CG392" s="339"/>
      <c r="CH392" s="95"/>
      <c r="CI392" s="95"/>
      <c r="CJ392" s="95"/>
      <c r="CK392" s="95"/>
      <c r="CL392" s="95"/>
      <c r="CM392" s="95"/>
      <c r="CN392" s="95"/>
      <c r="CO392" s="95"/>
      <c r="CP392" s="95"/>
      <c r="CQ392" s="95"/>
      <c r="CR392" s="95"/>
      <c r="CS392" s="95"/>
      <c r="CT392" s="95"/>
      <c r="CU392" s="95"/>
      <c r="CV392" s="95"/>
      <c r="CW392" s="95"/>
      <c r="CX392" s="95"/>
      <c r="CY392" s="95"/>
      <c r="CZ392" s="95"/>
    </row>
    <row r="393" spans="1:104" x14ac:dyDescent="0.2">
      <c r="A393" s="418" t="s">
        <v>540</v>
      </c>
      <c r="B393" s="414"/>
      <c r="C393" s="417">
        <v>18239391</v>
      </c>
      <c r="D393" s="339"/>
      <c r="E393" s="339"/>
      <c r="F393" s="339"/>
      <c r="G393" s="339"/>
      <c r="H393" s="339"/>
      <c r="I393" s="339"/>
      <c r="J393" s="339"/>
      <c r="K393" s="339"/>
      <c r="L393" s="339"/>
      <c r="M393" s="339"/>
      <c r="N393" s="339"/>
      <c r="O393" s="339"/>
      <c r="P393" s="339"/>
      <c r="Q393" s="339"/>
      <c r="R393" s="339"/>
      <c r="S393" s="339"/>
      <c r="T393" s="339"/>
      <c r="U393" s="339"/>
      <c r="V393" s="339"/>
      <c r="W393" s="339"/>
      <c r="X393" s="339"/>
      <c r="Y393" s="339"/>
      <c r="Z393" s="339"/>
      <c r="AA393" s="339"/>
      <c r="AB393" s="339"/>
      <c r="AC393" s="339"/>
      <c r="AD393" s="339"/>
      <c r="AE393" s="339"/>
      <c r="AF393" s="339"/>
      <c r="AG393" s="339"/>
      <c r="AH393" s="339"/>
      <c r="AI393" s="339"/>
      <c r="AJ393" s="339"/>
      <c r="AK393" s="339"/>
      <c r="AL393" s="339"/>
      <c r="AM393" s="339"/>
      <c r="AN393" s="339"/>
      <c r="AO393" s="339"/>
      <c r="AP393" s="339"/>
      <c r="AQ393" s="339"/>
      <c r="AR393" s="339"/>
      <c r="AS393" s="339"/>
      <c r="AT393" s="339"/>
      <c r="AU393" s="339"/>
      <c r="AV393" s="339"/>
      <c r="AW393" s="339"/>
      <c r="AX393" s="339"/>
      <c r="AY393" s="339"/>
      <c r="AZ393" s="339"/>
      <c r="BA393" s="339"/>
      <c r="BB393" s="339"/>
      <c r="BC393" s="339"/>
      <c r="BD393" s="339"/>
      <c r="BE393" s="339"/>
      <c r="BF393" s="339"/>
      <c r="BG393" s="339"/>
      <c r="BH393" s="339"/>
      <c r="BI393" s="339"/>
      <c r="BJ393" s="339"/>
      <c r="BK393" s="339"/>
      <c r="BL393" s="339"/>
      <c r="BM393" s="339"/>
      <c r="BN393" s="339"/>
      <c r="BO393" s="339"/>
      <c r="BP393" s="339"/>
      <c r="BQ393" s="339"/>
      <c r="BR393" s="339"/>
      <c r="BS393" s="339"/>
      <c r="BT393" s="339"/>
      <c r="BU393" s="339"/>
      <c r="BV393" s="339"/>
      <c r="BW393" s="339"/>
      <c r="BX393" s="339"/>
      <c r="BY393" s="339"/>
      <c r="BZ393" s="339"/>
      <c r="CA393" s="339"/>
      <c r="CB393" s="339"/>
      <c r="CC393" s="339"/>
      <c r="CD393" s="339"/>
      <c r="CE393" s="339"/>
      <c r="CF393" s="339"/>
      <c r="CG393" s="339"/>
      <c r="CX393" s="338"/>
      <c r="CY393" s="338"/>
      <c r="CZ393" s="338"/>
    </row>
    <row r="394" spans="1:104" x14ac:dyDescent="0.2">
      <c r="A394" s="414"/>
      <c r="B394" s="414" t="s">
        <v>227</v>
      </c>
      <c r="C394" s="417">
        <v>25401011</v>
      </c>
      <c r="D394" s="53">
        <v>0</v>
      </c>
      <c r="E394" s="339">
        <f t="shared" ref="E394:AJ394" si="440">D401</f>
        <v>0</v>
      </c>
      <c r="F394" s="339">
        <f t="shared" si="440"/>
        <v>0</v>
      </c>
      <c r="G394" s="339">
        <f t="shared" si="440"/>
        <v>0</v>
      </c>
      <c r="H394" s="339">
        <f t="shared" si="440"/>
        <v>0</v>
      </c>
      <c r="I394" s="339">
        <f t="shared" si="440"/>
        <v>0</v>
      </c>
      <c r="J394" s="339">
        <f t="shared" si="440"/>
        <v>0</v>
      </c>
      <c r="K394" s="339">
        <f t="shared" si="440"/>
        <v>0</v>
      </c>
      <c r="L394" s="339">
        <f t="shared" si="440"/>
        <v>0</v>
      </c>
      <c r="M394" s="339">
        <f t="shared" si="440"/>
        <v>0</v>
      </c>
      <c r="N394" s="339">
        <f t="shared" si="440"/>
        <v>0</v>
      </c>
      <c r="O394" s="339">
        <f t="shared" si="440"/>
        <v>0</v>
      </c>
      <c r="P394" s="339">
        <f t="shared" si="440"/>
        <v>0</v>
      </c>
      <c r="Q394" s="339">
        <f t="shared" si="440"/>
        <v>0</v>
      </c>
      <c r="R394" s="339">
        <f t="shared" si="440"/>
        <v>0</v>
      </c>
      <c r="S394" s="339">
        <f t="shared" si="440"/>
        <v>0</v>
      </c>
      <c r="T394" s="339">
        <f t="shared" si="440"/>
        <v>0</v>
      </c>
      <c r="U394" s="339">
        <f t="shared" si="440"/>
        <v>0</v>
      </c>
      <c r="V394" s="339">
        <f t="shared" si="440"/>
        <v>0</v>
      </c>
      <c r="W394" s="339">
        <f t="shared" si="440"/>
        <v>0</v>
      </c>
      <c r="X394" s="339">
        <f t="shared" si="440"/>
        <v>0</v>
      </c>
      <c r="Y394" s="339">
        <f t="shared" si="440"/>
        <v>0</v>
      </c>
      <c r="Z394" s="339">
        <f t="shared" si="440"/>
        <v>0</v>
      </c>
      <c r="AA394" s="339">
        <f t="shared" si="440"/>
        <v>0</v>
      </c>
      <c r="AB394" s="339">
        <f t="shared" si="440"/>
        <v>0</v>
      </c>
      <c r="AC394" s="339">
        <f t="shared" si="440"/>
        <v>0</v>
      </c>
      <c r="AD394" s="339">
        <f t="shared" si="440"/>
        <v>0</v>
      </c>
      <c r="AE394" s="339">
        <f t="shared" si="440"/>
        <v>0</v>
      </c>
      <c r="AF394" s="339">
        <f t="shared" si="440"/>
        <v>0</v>
      </c>
      <c r="AG394" s="339">
        <f t="shared" si="440"/>
        <v>0</v>
      </c>
      <c r="AH394" s="339">
        <f t="shared" si="440"/>
        <v>0</v>
      </c>
      <c r="AI394" s="339">
        <f t="shared" si="440"/>
        <v>0</v>
      </c>
      <c r="AJ394" s="339">
        <f t="shared" si="440"/>
        <v>0</v>
      </c>
      <c r="AK394" s="339">
        <f t="shared" ref="AK394:BP394" si="441">AJ401</f>
        <v>0</v>
      </c>
      <c r="AL394" s="339">
        <f t="shared" si="441"/>
        <v>0</v>
      </c>
      <c r="AM394" s="339">
        <f t="shared" si="441"/>
        <v>0</v>
      </c>
      <c r="AN394" s="339">
        <f t="shared" si="441"/>
        <v>0</v>
      </c>
      <c r="AO394" s="339">
        <f t="shared" si="441"/>
        <v>0</v>
      </c>
      <c r="AP394" s="339">
        <f t="shared" si="441"/>
        <v>0</v>
      </c>
      <c r="AQ394" s="339">
        <f t="shared" si="441"/>
        <v>0</v>
      </c>
      <c r="AR394" s="339">
        <f t="shared" si="441"/>
        <v>0</v>
      </c>
      <c r="AS394" s="339">
        <f t="shared" si="441"/>
        <v>0</v>
      </c>
      <c r="AT394" s="339">
        <f t="shared" si="441"/>
        <v>0</v>
      </c>
      <c r="AU394" s="339">
        <f t="shared" si="441"/>
        <v>0</v>
      </c>
      <c r="AV394" s="339">
        <f t="shared" si="441"/>
        <v>0</v>
      </c>
      <c r="AW394" s="339">
        <f t="shared" si="441"/>
        <v>0</v>
      </c>
      <c r="AX394" s="339">
        <f t="shared" si="441"/>
        <v>0</v>
      </c>
      <c r="AY394" s="339">
        <f t="shared" si="441"/>
        <v>0</v>
      </c>
      <c r="AZ394" s="339">
        <f t="shared" si="441"/>
        <v>0</v>
      </c>
      <c r="BA394" s="339">
        <f t="shared" si="441"/>
        <v>0</v>
      </c>
      <c r="BB394" s="339">
        <f t="shared" si="441"/>
        <v>0</v>
      </c>
      <c r="BC394" s="339">
        <f t="shared" si="441"/>
        <v>0</v>
      </c>
      <c r="BD394" s="339">
        <f t="shared" si="441"/>
        <v>0</v>
      </c>
      <c r="BE394" s="339">
        <f t="shared" si="441"/>
        <v>0</v>
      </c>
      <c r="BF394" s="339">
        <f t="shared" si="441"/>
        <v>0</v>
      </c>
      <c r="BG394" s="339">
        <f t="shared" si="441"/>
        <v>0</v>
      </c>
      <c r="BH394" s="339">
        <f t="shared" si="441"/>
        <v>0</v>
      </c>
      <c r="BI394" s="339">
        <f t="shared" si="441"/>
        <v>0</v>
      </c>
      <c r="BJ394" s="339">
        <f t="shared" si="441"/>
        <v>0</v>
      </c>
      <c r="BK394" s="339">
        <f t="shared" si="441"/>
        <v>0</v>
      </c>
      <c r="BL394" s="339">
        <f t="shared" si="441"/>
        <v>0</v>
      </c>
      <c r="BM394" s="339">
        <f t="shared" si="441"/>
        <v>0</v>
      </c>
      <c r="BN394" s="339">
        <f t="shared" si="441"/>
        <v>0</v>
      </c>
      <c r="BO394" s="339">
        <f t="shared" si="441"/>
        <v>0</v>
      </c>
      <c r="BP394" s="339">
        <f t="shared" si="441"/>
        <v>0</v>
      </c>
      <c r="BQ394" s="339">
        <f t="shared" ref="BQ394:CY394" si="442">BP401</f>
        <v>0</v>
      </c>
      <c r="BR394" s="339">
        <f t="shared" si="442"/>
        <v>0</v>
      </c>
      <c r="BS394" s="339">
        <f t="shared" si="442"/>
        <v>0</v>
      </c>
      <c r="BT394" s="339">
        <f t="shared" si="442"/>
        <v>0</v>
      </c>
      <c r="BU394" s="339">
        <f t="shared" si="442"/>
        <v>0</v>
      </c>
      <c r="BV394" s="339">
        <f t="shared" si="442"/>
        <v>0</v>
      </c>
      <c r="BW394" s="339">
        <f t="shared" si="442"/>
        <v>0</v>
      </c>
      <c r="BX394" s="339">
        <f t="shared" si="442"/>
        <v>0</v>
      </c>
      <c r="BY394" s="339">
        <f t="shared" si="442"/>
        <v>0</v>
      </c>
      <c r="BZ394" s="339">
        <f t="shared" si="442"/>
        <v>0</v>
      </c>
      <c r="CA394" s="339">
        <f t="shared" si="442"/>
        <v>0</v>
      </c>
      <c r="CB394" s="339">
        <f t="shared" si="442"/>
        <v>0</v>
      </c>
      <c r="CC394" s="339">
        <f t="shared" si="442"/>
        <v>0</v>
      </c>
      <c r="CD394" s="339">
        <f t="shared" si="442"/>
        <v>0</v>
      </c>
      <c r="CE394" s="339">
        <f t="shared" si="442"/>
        <v>0</v>
      </c>
      <c r="CF394" s="339">
        <f t="shared" si="442"/>
        <v>0</v>
      </c>
      <c r="CG394" s="339">
        <f t="shared" si="442"/>
        <v>0</v>
      </c>
      <c r="CH394" s="339">
        <f t="shared" si="442"/>
        <v>0</v>
      </c>
      <c r="CI394" s="339">
        <f t="shared" si="442"/>
        <v>0</v>
      </c>
      <c r="CJ394" s="339">
        <f t="shared" si="442"/>
        <v>0</v>
      </c>
      <c r="CK394" s="339">
        <f t="shared" si="442"/>
        <v>0</v>
      </c>
      <c r="CL394" s="339">
        <f t="shared" si="442"/>
        <v>0</v>
      </c>
      <c r="CM394" s="339">
        <f t="shared" si="442"/>
        <v>0</v>
      </c>
      <c r="CN394" s="339">
        <f t="shared" si="442"/>
        <v>0</v>
      </c>
      <c r="CO394" s="339">
        <f t="shared" si="442"/>
        <v>0</v>
      </c>
      <c r="CP394" s="339">
        <f t="shared" si="442"/>
        <v>0</v>
      </c>
      <c r="CQ394" s="339">
        <f t="shared" si="442"/>
        <v>0</v>
      </c>
      <c r="CR394" s="339">
        <f t="shared" si="442"/>
        <v>0</v>
      </c>
      <c r="CS394" s="339">
        <f t="shared" si="442"/>
        <v>0</v>
      </c>
      <c r="CT394" s="339">
        <f t="shared" si="442"/>
        <v>-1666916.5737442258</v>
      </c>
      <c r="CU394" s="339">
        <f t="shared" si="442"/>
        <v>-1598461.5337442257</v>
      </c>
      <c r="CV394" s="339">
        <f t="shared" si="442"/>
        <v>-1511431.6637442256</v>
      </c>
      <c r="CW394" s="339">
        <f t="shared" si="442"/>
        <v>-1417999.8937442256</v>
      </c>
      <c r="CX394" s="339">
        <f t="shared" si="442"/>
        <v>-1340058.9637442257</v>
      </c>
      <c r="CY394" s="339">
        <f t="shared" si="442"/>
        <v>-1258669.4282005238</v>
      </c>
    </row>
    <row r="395" spans="1:104" x14ac:dyDescent="0.2">
      <c r="A395" s="414"/>
      <c r="B395" s="415" t="s">
        <v>228</v>
      </c>
      <c r="C395" s="376"/>
      <c r="D395" s="341">
        <v>0</v>
      </c>
      <c r="E395" s="341">
        <v>0</v>
      </c>
      <c r="F395" s="341">
        <v>0</v>
      </c>
      <c r="G395" s="341">
        <v>0</v>
      </c>
      <c r="H395" s="341">
        <v>0</v>
      </c>
      <c r="I395" s="341">
        <v>0</v>
      </c>
      <c r="J395" s="341">
        <v>0</v>
      </c>
      <c r="K395" s="341">
        <v>0</v>
      </c>
      <c r="L395" s="341">
        <v>0</v>
      </c>
      <c r="M395" s="341">
        <v>0</v>
      </c>
      <c r="N395" s="341">
        <v>0</v>
      </c>
      <c r="O395" s="341">
        <v>0</v>
      </c>
      <c r="P395" s="341">
        <v>0</v>
      </c>
      <c r="Q395" s="341">
        <v>0</v>
      </c>
      <c r="R395" s="341">
        <v>0</v>
      </c>
      <c r="S395" s="341">
        <v>0</v>
      </c>
      <c r="T395" s="341">
        <v>0</v>
      </c>
      <c r="U395" s="341">
        <v>0</v>
      </c>
      <c r="V395" s="341">
        <v>0</v>
      </c>
      <c r="W395" s="341">
        <v>0</v>
      </c>
      <c r="X395" s="341">
        <v>0</v>
      </c>
      <c r="Y395" s="341">
        <v>0</v>
      </c>
      <c r="Z395" s="341">
        <v>0</v>
      </c>
      <c r="AA395" s="341">
        <v>0</v>
      </c>
      <c r="AB395" s="341">
        <v>0</v>
      </c>
      <c r="AC395" s="341">
        <v>0</v>
      </c>
      <c r="AD395" s="341">
        <v>0</v>
      </c>
      <c r="AE395" s="341">
        <v>0</v>
      </c>
      <c r="AF395" s="341">
        <v>0</v>
      </c>
      <c r="AG395" s="341">
        <v>0</v>
      </c>
      <c r="AH395" s="341">
        <v>0</v>
      </c>
      <c r="AI395" s="341">
        <v>0</v>
      </c>
      <c r="AJ395" s="341">
        <v>0</v>
      </c>
      <c r="AK395" s="341">
        <v>0</v>
      </c>
      <c r="AL395" s="341">
        <v>0</v>
      </c>
      <c r="AM395" s="341">
        <v>0</v>
      </c>
      <c r="AN395" s="341">
        <v>0</v>
      </c>
      <c r="AO395" s="341">
        <v>0</v>
      </c>
      <c r="AP395" s="341">
        <v>0</v>
      </c>
      <c r="AQ395" s="341">
        <v>0</v>
      </c>
      <c r="AR395" s="341">
        <v>0</v>
      </c>
      <c r="AS395" s="341">
        <v>0</v>
      </c>
      <c r="AT395" s="341">
        <v>0</v>
      </c>
      <c r="AU395" s="341">
        <v>0</v>
      </c>
      <c r="AV395" s="341">
        <v>0</v>
      </c>
      <c r="AW395" s="341">
        <v>0</v>
      </c>
      <c r="AX395" s="341">
        <v>0</v>
      </c>
      <c r="AY395" s="341">
        <v>0</v>
      </c>
      <c r="AZ395" s="341">
        <v>0</v>
      </c>
      <c r="BA395" s="341">
        <v>0</v>
      </c>
      <c r="BB395" s="341">
        <v>0</v>
      </c>
      <c r="BC395" s="341">
        <v>0</v>
      </c>
      <c r="BD395" s="341">
        <v>0</v>
      </c>
      <c r="BE395" s="341">
        <v>0</v>
      </c>
      <c r="BF395" s="341">
        <v>0</v>
      </c>
      <c r="BG395" s="341">
        <v>0</v>
      </c>
      <c r="BH395" s="341">
        <v>0</v>
      </c>
      <c r="BI395" s="341">
        <v>0</v>
      </c>
      <c r="BJ395" s="341">
        <v>0</v>
      </c>
      <c r="BK395" s="341">
        <v>0</v>
      </c>
      <c r="BL395" s="341">
        <v>0</v>
      </c>
      <c r="BM395" s="341">
        <v>0</v>
      </c>
      <c r="BN395" s="341">
        <v>0</v>
      </c>
      <c r="BO395" s="341">
        <v>0</v>
      </c>
      <c r="BP395" s="341">
        <v>0</v>
      </c>
      <c r="BQ395" s="341">
        <v>0</v>
      </c>
      <c r="BR395" s="341">
        <v>0</v>
      </c>
      <c r="BS395" s="341">
        <v>0</v>
      </c>
      <c r="BT395" s="341">
        <v>0</v>
      </c>
      <c r="BU395" s="341">
        <v>0</v>
      </c>
      <c r="BV395" s="341">
        <v>0</v>
      </c>
      <c r="BW395" s="341">
        <v>0</v>
      </c>
      <c r="BX395" s="341">
        <v>0</v>
      </c>
      <c r="BY395" s="341">
        <v>0</v>
      </c>
      <c r="BZ395" s="341">
        <v>0</v>
      </c>
      <c r="CA395" s="341">
        <v>0</v>
      </c>
      <c r="CB395" s="341">
        <v>0</v>
      </c>
      <c r="CC395" s="341">
        <v>0</v>
      </c>
      <c r="CD395" s="341">
        <v>0</v>
      </c>
      <c r="CE395" s="341">
        <v>0</v>
      </c>
      <c r="CF395" s="341">
        <v>0</v>
      </c>
      <c r="CG395" s="341">
        <v>0</v>
      </c>
      <c r="CH395" s="341">
        <v>0</v>
      </c>
      <c r="CI395" s="341">
        <v>0</v>
      </c>
      <c r="CJ395" s="341">
        <v>0</v>
      </c>
      <c r="CK395" s="341">
        <v>0</v>
      </c>
      <c r="CL395" s="341">
        <v>0</v>
      </c>
      <c r="CM395" s="341">
        <v>0</v>
      </c>
      <c r="CN395" s="341">
        <v>0</v>
      </c>
      <c r="CO395" s="341">
        <v>0</v>
      </c>
      <c r="CP395" s="341">
        <v>0</v>
      </c>
      <c r="CQ395" s="341">
        <v>0</v>
      </c>
      <c r="CR395" s="341">
        <v>0</v>
      </c>
      <c r="CS395" s="341">
        <v>0</v>
      </c>
      <c r="CT395" s="341">
        <v>0</v>
      </c>
      <c r="CU395" s="341">
        <v>0</v>
      </c>
      <c r="CV395" s="341">
        <v>0</v>
      </c>
      <c r="CW395" s="341">
        <v>0</v>
      </c>
      <c r="CX395" s="341"/>
      <c r="CY395" s="341"/>
    </row>
    <row r="396" spans="1:104" x14ac:dyDescent="0.2">
      <c r="A396" s="414"/>
      <c r="B396" s="415" t="s">
        <v>441</v>
      </c>
      <c r="C396" s="376"/>
      <c r="D396" s="341">
        <v>0</v>
      </c>
      <c r="E396" s="341">
        <v>0</v>
      </c>
      <c r="F396" s="341">
        <v>0</v>
      </c>
      <c r="G396" s="341">
        <v>0</v>
      </c>
      <c r="H396" s="341">
        <v>0</v>
      </c>
      <c r="I396" s="341">
        <v>0</v>
      </c>
      <c r="J396" s="341">
        <v>0</v>
      </c>
      <c r="K396" s="341">
        <v>0</v>
      </c>
      <c r="L396" s="341">
        <v>0</v>
      </c>
      <c r="M396" s="341">
        <v>0</v>
      </c>
      <c r="N396" s="341">
        <v>0</v>
      </c>
      <c r="O396" s="341">
        <v>0</v>
      </c>
      <c r="P396" s="341">
        <v>0</v>
      </c>
      <c r="Q396" s="341">
        <v>0</v>
      </c>
      <c r="R396" s="341">
        <v>0</v>
      </c>
      <c r="S396" s="341">
        <v>0</v>
      </c>
      <c r="T396" s="341">
        <v>0</v>
      </c>
      <c r="U396" s="341">
        <v>0</v>
      </c>
      <c r="V396" s="341">
        <v>0</v>
      </c>
      <c r="W396" s="341">
        <v>0</v>
      </c>
      <c r="X396" s="341">
        <v>0</v>
      </c>
      <c r="Y396" s="341">
        <v>0</v>
      </c>
      <c r="Z396" s="341">
        <v>0</v>
      </c>
      <c r="AA396" s="341">
        <v>0</v>
      </c>
      <c r="AB396" s="341">
        <v>0</v>
      </c>
      <c r="AC396" s="341">
        <v>0</v>
      </c>
      <c r="AD396" s="341">
        <v>0</v>
      </c>
      <c r="AE396" s="341">
        <v>0</v>
      </c>
      <c r="AF396" s="341">
        <v>0</v>
      </c>
      <c r="AG396" s="341">
        <v>0</v>
      </c>
      <c r="AH396" s="341">
        <v>0</v>
      </c>
      <c r="AI396" s="341">
        <v>0</v>
      </c>
      <c r="AJ396" s="341">
        <v>0</v>
      </c>
      <c r="AK396" s="341">
        <v>0</v>
      </c>
      <c r="AL396" s="341">
        <v>0</v>
      </c>
      <c r="AM396" s="341">
        <v>0</v>
      </c>
      <c r="AN396" s="341">
        <v>0</v>
      </c>
      <c r="AO396" s="341">
        <v>0</v>
      </c>
      <c r="AP396" s="341">
        <v>0</v>
      </c>
      <c r="AQ396" s="341">
        <v>0</v>
      </c>
      <c r="AR396" s="341">
        <v>0</v>
      </c>
      <c r="AS396" s="341">
        <v>0</v>
      </c>
      <c r="AT396" s="341">
        <v>0</v>
      </c>
      <c r="AU396" s="341">
        <v>0</v>
      </c>
      <c r="AV396" s="341">
        <v>0</v>
      </c>
      <c r="AW396" s="341">
        <v>0</v>
      </c>
      <c r="AX396" s="341">
        <v>0</v>
      </c>
      <c r="AY396" s="341">
        <v>0</v>
      </c>
      <c r="AZ396" s="341">
        <v>0</v>
      </c>
      <c r="BA396" s="341">
        <v>0</v>
      </c>
      <c r="BB396" s="341">
        <v>0</v>
      </c>
      <c r="BC396" s="341">
        <v>0</v>
      </c>
      <c r="BD396" s="341">
        <v>0</v>
      </c>
      <c r="BE396" s="341">
        <v>0</v>
      </c>
      <c r="BF396" s="341">
        <v>0</v>
      </c>
      <c r="BG396" s="341">
        <v>0</v>
      </c>
      <c r="BH396" s="341">
        <v>0</v>
      </c>
      <c r="BI396" s="341">
        <v>0</v>
      </c>
      <c r="BJ396" s="341">
        <v>0</v>
      </c>
      <c r="BK396" s="341">
        <v>0</v>
      </c>
      <c r="BL396" s="341">
        <v>0</v>
      </c>
      <c r="BM396" s="341">
        <v>0</v>
      </c>
      <c r="BN396" s="341">
        <v>0</v>
      </c>
      <c r="BO396" s="341">
        <v>0</v>
      </c>
      <c r="BP396" s="341">
        <v>0</v>
      </c>
      <c r="BQ396" s="341">
        <v>0</v>
      </c>
      <c r="BR396" s="341">
        <v>0</v>
      </c>
      <c r="BS396" s="341">
        <v>0</v>
      </c>
      <c r="BT396" s="341">
        <v>0</v>
      </c>
      <c r="BU396" s="341">
        <v>0</v>
      </c>
      <c r="BV396" s="341">
        <v>0</v>
      </c>
      <c r="BW396" s="341">
        <v>0</v>
      </c>
      <c r="BX396" s="341">
        <v>0</v>
      </c>
      <c r="BY396" s="341">
        <v>0</v>
      </c>
      <c r="BZ396" s="341">
        <v>0</v>
      </c>
      <c r="CA396" s="341">
        <v>0</v>
      </c>
      <c r="CB396" s="341">
        <v>0</v>
      </c>
      <c r="CC396" s="341">
        <v>0</v>
      </c>
      <c r="CD396" s="341">
        <v>0</v>
      </c>
      <c r="CE396" s="341">
        <v>0</v>
      </c>
      <c r="CF396" s="341">
        <v>0</v>
      </c>
      <c r="CG396" s="341">
        <v>0</v>
      </c>
      <c r="CH396" s="341">
        <v>0</v>
      </c>
      <c r="CI396" s="341">
        <v>0</v>
      </c>
      <c r="CJ396" s="341">
        <v>0</v>
      </c>
      <c r="CK396" s="341">
        <v>0</v>
      </c>
      <c r="CL396" s="341">
        <v>0</v>
      </c>
      <c r="CM396" s="341">
        <v>0</v>
      </c>
      <c r="CN396" s="341">
        <v>0</v>
      </c>
      <c r="CO396" s="341">
        <v>0</v>
      </c>
      <c r="CP396" s="341">
        <v>0</v>
      </c>
      <c r="CQ396" s="341">
        <v>0</v>
      </c>
      <c r="CR396" s="341">
        <v>0</v>
      </c>
      <c r="CS396" s="530">
        <f>'2019 GRC - SCH 40 Re-class'!$M$18</f>
        <v>-1710466.9928296087</v>
      </c>
      <c r="CT396" s="341">
        <v>0</v>
      </c>
      <c r="CU396" s="341">
        <v>0</v>
      </c>
      <c r="CV396" s="341">
        <v>0</v>
      </c>
      <c r="CW396" s="341">
        <v>0</v>
      </c>
      <c r="CX396" s="341"/>
      <c r="CY396" s="341"/>
    </row>
    <row r="397" spans="1:104" x14ac:dyDescent="0.2">
      <c r="A397" s="414"/>
      <c r="B397" s="415" t="s">
        <v>444</v>
      </c>
      <c r="C397" s="376"/>
      <c r="D397" s="341">
        <v>0</v>
      </c>
      <c r="E397" s="341">
        <v>0</v>
      </c>
      <c r="F397" s="341">
        <v>0</v>
      </c>
      <c r="G397" s="341">
        <v>0</v>
      </c>
      <c r="H397" s="341">
        <v>0</v>
      </c>
      <c r="I397" s="341">
        <v>0</v>
      </c>
      <c r="J397" s="341">
        <v>0</v>
      </c>
      <c r="K397" s="341">
        <v>0</v>
      </c>
      <c r="L397" s="341">
        <v>0</v>
      </c>
      <c r="M397" s="341">
        <v>0</v>
      </c>
      <c r="N397" s="341">
        <v>0</v>
      </c>
      <c r="O397" s="341">
        <v>0</v>
      </c>
      <c r="P397" s="341">
        <v>0</v>
      </c>
      <c r="Q397" s="341">
        <v>0</v>
      </c>
      <c r="R397" s="341">
        <v>0</v>
      </c>
      <c r="S397" s="341">
        <v>0</v>
      </c>
      <c r="T397" s="341">
        <v>0</v>
      </c>
      <c r="U397" s="341">
        <v>0</v>
      </c>
      <c r="V397" s="341">
        <v>0</v>
      </c>
      <c r="W397" s="341">
        <v>0</v>
      </c>
      <c r="X397" s="341">
        <v>0</v>
      </c>
      <c r="Y397" s="341">
        <v>0</v>
      </c>
      <c r="Z397" s="341">
        <v>0</v>
      </c>
      <c r="AA397" s="341">
        <v>0</v>
      </c>
      <c r="AB397" s="341">
        <v>0</v>
      </c>
      <c r="AC397" s="341">
        <v>0</v>
      </c>
      <c r="AD397" s="341">
        <v>0</v>
      </c>
      <c r="AE397" s="341">
        <v>0</v>
      </c>
      <c r="AF397" s="341">
        <v>0</v>
      </c>
      <c r="AG397" s="341">
        <v>0</v>
      </c>
      <c r="AH397" s="341">
        <v>0</v>
      </c>
      <c r="AI397" s="341">
        <v>0</v>
      </c>
      <c r="AJ397" s="341">
        <v>0</v>
      </c>
      <c r="AK397" s="341">
        <v>0</v>
      </c>
      <c r="AL397" s="341">
        <v>0</v>
      </c>
      <c r="AM397" s="341">
        <v>0</v>
      </c>
      <c r="AN397" s="341">
        <v>0</v>
      </c>
      <c r="AO397" s="341">
        <v>0</v>
      </c>
      <c r="AP397" s="341">
        <v>0</v>
      </c>
      <c r="AQ397" s="341">
        <v>0</v>
      </c>
      <c r="AR397" s="341">
        <v>0</v>
      </c>
      <c r="AS397" s="341">
        <v>0</v>
      </c>
      <c r="AT397" s="341">
        <v>0</v>
      </c>
      <c r="AU397" s="341">
        <v>0</v>
      </c>
      <c r="AV397" s="341">
        <v>0</v>
      </c>
      <c r="AW397" s="341">
        <v>0</v>
      </c>
      <c r="AX397" s="341">
        <v>0</v>
      </c>
      <c r="AY397" s="341">
        <v>0</v>
      </c>
      <c r="AZ397" s="341">
        <v>0</v>
      </c>
      <c r="BA397" s="341">
        <v>0</v>
      </c>
      <c r="BB397" s="341">
        <v>0</v>
      </c>
      <c r="BC397" s="341">
        <v>0</v>
      </c>
      <c r="BD397" s="341">
        <v>0</v>
      </c>
      <c r="BE397" s="341">
        <v>0</v>
      </c>
      <c r="BF397" s="341">
        <v>0</v>
      </c>
      <c r="BG397" s="341">
        <v>0</v>
      </c>
      <c r="BH397" s="341">
        <v>0</v>
      </c>
      <c r="BI397" s="341">
        <v>0</v>
      </c>
      <c r="BJ397" s="341">
        <v>0</v>
      </c>
      <c r="BK397" s="341">
        <v>0</v>
      </c>
      <c r="BL397" s="341">
        <v>0</v>
      </c>
      <c r="BM397" s="341">
        <v>0</v>
      </c>
      <c r="BN397" s="341">
        <v>0</v>
      </c>
      <c r="BO397" s="341">
        <v>0</v>
      </c>
      <c r="BP397" s="341">
        <v>0</v>
      </c>
      <c r="BQ397" s="341">
        <v>0</v>
      </c>
      <c r="BR397" s="341">
        <v>0</v>
      </c>
      <c r="BS397" s="341">
        <v>0</v>
      </c>
      <c r="BT397" s="341">
        <v>0</v>
      </c>
      <c r="BU397" s="341">
        <v>0</v>
      </c>
      <c r="BV397" s="341">
        <v>0</v>
      </c>
      <c r="BW397" s="341">
        <v>0</v>
      </c>
      <c r="BX397" s="341">
        <v>0</v>
      </c>
      <c r="BY397" s="341">
        <v>0</v>
      </c>
      <c r="BZ397" s="341">
        <v>0</v>
      </c>
      <c r="CA397" s="341">
        <v>0</v>
      </c>
      <c r="CB397" s="341">
        <v>0</v>
      </c>
      <c r="CC397" s="341">
        <v>0</v>
      </c>
      <c r="CD397" s="341">
        <v>0</v>
      </c>
      <c r="CE397" s="341">
        <v>0</v>
      </c>
      <c r="CF397" s="341">
        <v>0</v>
      </c>
      <c r="CG397" s="341">
        <v>0</v>
      </c>
      <c r="CH397" s="341">
        <v>0</v>
      </c>
      <c r="CI397" s="341">
        <v>0</v>
      </c>
      <c r="CJ397" s="341">
        <v>0</v>
      </c>
      <c r="CK397" s="341">
        <v>0</v>
      </c>
      <c r="CL397" s="341">
        <v>0</v>
      </c>
      <c r="CM397" s="341">
        <v>0</v>
      </c>
      <c r="CN397" s="341">
        <v>0</v>
      </c>
      <c r="CO397" s="341">
        <v>0</v>
      </c>
      <c r="CP397" s="341">
        <v>0</v>
      </c>
      <c r="CQ397" s="341">
        <v>0</v>
      </c>
      <c r="CR397" s="341">
        <v>0</v>
      </c>
      <c r="CS397" s="503">
        <f>'2019 GRC - SCH 40 Re-class'!$M$21</f>
        <v>-189.88091461719895</v>
      </c>
      <c r="CT397" s="341">
        <v>0</v>
      </c>
      <c r="CU397" s="341">
        <v>0</v>
      </c>
      <c r="CV397" s="341">
        <v>0</v>
      </c>
      <c r="CW397" s="341">
        <v>0</v>
      </c>
      <c r="CX397" s="341"/>
      <c r="CY397" s="341"/>
    </row>
    <row r="398" spans="1:104" x14ac:dyDescent="0.2">
      <c r="A398" s="414"/>
      <c r="B398" s="415" t="s">
        <v>347</v>
      </c>
      <c r="C398" s="376"/>
      <c r="D398" s="341">
        <v>0</v>
      </c>
      <c r="E398" s="341">
        <v>0</v>
      </c>
      <c r="F398" s="341">
        <v>0</v>
      </c>
      <c r="G398" s="341">
        <v>0</v>
      </c>
      <c r="H398" s="341">
        <v>0</v>
      </c>
      <c r="I398" s="341">
        <v>0</v>
      </c>
      <c r="J398" s="341">
        <v>0</v>
      </c>
      <c r="K398" s="341">
        <v>0</v>
      </c>
      <c r="L398" s="341">
        <v>0</v>
      </c>
      <c r="M398" s="341">
        <v>0</v>
      </c>
      <c r="N398" s="341">
        <v>0</v>
      </c>
      <c r="O398" s="341">
        <v>0</v>
      </c>
      <c r="P398" s="341">
        <v>0</v>
      </c>
      <c r="Q398" s="341">
        <v>0</v>
      </c>
      <c r="R398" s="341">
        <v>0</v>
      </c>
      <c r="S398" s="341">
        <v>0</v>
      </c>
      <c r="T398" s="341">
        <v>0</v>
      </c>
      <c r="U398" s="341">
        <v>0</v>
      </c>
      <c r="V398" s="341">
        <v>0</v>
      </c>
      <c r="W398" s="341">
        <v>0</v>
      </c>
      <c r="X398" s="341">
        <v>0</v>
      </c>
      <c r="Y398" s="341">
        <v>0</v>
      </c>
      <c r="Z398" s="341">
        <v>0</v>
      </c>
      <c r="AA398" s="341">
        <v>0</v>
      </c>
      <c r="AB398" s="341">
        <v>0</v>
      </c>
      <c r="AC398" s="341">
        <v>0</v>
      </c>
      <c r="AD398" s="341">
        <v>0</v>
      </c>
      <c r="AE398" s="341">
        <v>0</v>
      </c>
      <c r="AF398" s="341">
        <v>0</v>
      </c>
      <c r="AG398" s="341">
        <v>0</v>
      </c>
      <c r="AH398" s="341">
        <v>0</v>
      </c>
      <c r="AI398" s="341">
        <v>0</v>
      </c>
      <c r="AJ398" s="341">
        <v>0</v>
      </c>
      <c r="AK398" s="341">
        <v>0</v>
      </c>
      <c r="AL398" s="341">
        <v>0</v>
      </c>
      <c r="AM398" s="341">
        <v>0</v>
      </c>
      <c r="AN398" s="341">
        <v>0</v>
      </c>
      <c r="AO398" s="341">
        <v>0</v>
      </c>
      <c r="AP398" s="341">
        <v>0</v>
      </c>
      <c r="AQ398" s="341">
        <v>0</v>
      </c>
      <c r="AR398" s="341">
        <v>0</v>
      </c>
      <c r="AS398" s="341">
        <v>0</v>
      </c>
      <c r="AT398" s="341">
        <v>0</v>
      </c>
      <c r="AU398" s="341">
        <v>0</v>
      </c>
      <c r="AV398" s="341">
        <v>0</v>
      </c>
      <c r="AW398" s="341">
        <v>0</v>
      </c>
      <c r="AX398" s="341">
        <v>0</v>
      </c>
      <c r="AY398" s="341">
        <v>0</v>
      </c>
      <c r="AZ398" s="341">
        <v>0</v>
      </c>
      <c r="BA398" s="341">
        <v>0</v>
      </c>
      <c r="BB398" s="341">
        <v>0</v>
      </c>
      <c r="BC398" s="341">
        <v>0</v>
      </c>
      <c r="BD398" s="341">
        <v>0</v>
      </c>
      <c r="BE398" s="341">
        <v>0</v>
      </c>
      <c r="BF398" s="341">
        <v>0</v>
      </c>
      <c r="BG398" s="341">
        <v>0</v>
      </c>
      <c r="BH398" s="341">
        <v>0</v>
      </c>
      <c r="BI398" s="341">
        <v>0</v>
      </c>
      <c r="BJ398" s="341">
        <v>0</v>
      </c>
      <c r="BK398" s="341">
        <v>0</v>
      </c>
      <c r="BL398" s="341">
        <v>0</v>
      </c>
      <c r="BM398" s="341">
        <v>0</v>
      </c>
      <c r="BN398" s="341">
        <v>0</v>
      </c>
      <c r="BO398" s="341">
        <v>0</v>
      </c>
      <c r="BP398" s="341">
        <v>0</v>
      </c>
      <c r="BQ398" s="341">
        <v>0</v>
      </c>
      <c r="BR398" s="341">
        <v>0</v>
      </c>
      <c r="BS398" s="341">
        <v>0</v>
      </c>
      <c r="BT398" s="341">
        <v>0</v>
      </c>
      <c r="BU398" s="341">
        <v>0</v>
      </c>
      <c r="BV398" s="341">
        <v>0</v>
      </c>
      <c r="BW398" s="341">
        <v>0</v>
      </c>
      <c r="BX398" s="341">
        <v>0</v>
      </c>
      <c r="BY398" s="341">
        <v>0</v>
      </c>
      <c r="BZ398" s="341">
        <v>0</v>
      </c>
      <c r="CA398" s="341">
        <v>0</v>
      </c>
      <c r="CB398" s="341">
        <v>0</v>
      </c>
      <c r="CC398" s="341">
        <v>0</v>
      </c>
      <c r="CD398" s="341">
        <v>0</v>
      </c>
      <c r="CE398" s="341">
        <v>0</v>
      </c>
      <c r="CF398" s="341">
        <v>0</v>
      </c>
      <c r="CG398" s="341">
        <v>0</v>
      </c>
      <c r="CH398" s="341">
        <v>0</v>
      </c>
      <c r="CI398" s="341">
        <v>0</v>
      </c>
      <c r="CJ398" s="341">
        <v>0</v>
      </c>
      <c r="CK398" s="341">
        <v>0</v>
      </c>
      <c r="CL398" s="341">
        <v>0</v>
      </c>
      <c r="CM398" s="341">
        <v>0</v>
      </c>
      <c r="CN398" s="341">
        <v>0</v>
      </c>
      <c r="CO398" s="341">
        <v>0</v>
      </c>
      <c r="CP398" s="341">
        <v>0</v>
      </c>
      <c r="CQ398" s="341">
        <v>0</v>
      </c>
      <c r="CR398" s="341">
        <v>0</v>
      </c>
      <c r="CS398" s="341">
        <v>0</v>
      </c>
      <c r="CT398" s="341">
        <v>0</v>
      </c>
      <c r="CU398" s="341">
        <v>0</v>
      </c>
      <c r="CV398" s="341">
        <v>0</v>
      </c>
      <c r="CW398" s="341">
        <v>0</v>
      </c>
      <c r="CX398" s="341"/>
      <c r="CY398" s="341"/>
    </row>
    <row r="399" spans="1:104" x14ac:dyDescent="0.2">
      <c r="A399" s="414"/>
      <c r="B399" s="415" t="s">
        <v>229</v>
      </c>
      <c r="C399" s="376"/>
      <c r="D399" s="341">
        <v>0</v>
      </c>
      <c r="E399" s="341">
        <v>0</v>
      </c>
      <c r="F399" s="341">
        <v>0</v>
      </c>
      <c r="G399" s="341">
        <v>0</v>
      </c>
      <c r="H399" s="341">
        <v>0</v>
      </c>
      <c r="I399" s="341">
        <v>0</v>
      </c>
      <c r="J399" s="341">
        <v>0</v>
      </c>
      <c r="K399" s="341">
        <v>0</v>
      </c>
      <c r="L399" s="341">
        <v>0</v>
      </c>
      <c r="M399" s="341">
        <v>0</v>
      </c>
      <c r="N399" s="341">
        <v>0</v>
      </c>
      <c r="O399" s="341">
        <v>0</v>
      </c>
      <c r="P399" s="341">
        <v>0</v>
      </c>
      <c r="Q399" s="341">
        <v>0</v>
      </c>
      <c r="R399" s="341">
        <v>0</v>
      </c>
      <c r="S399" s="341">
        <v>0</v>
      </c>
      <c r="T399" s="341">
        <v>0</v>
      </c>
      <c r="U399" s="341">
        <v>0</v>
      </c>
      <c r="V399" s="341">
        <v>0</v>
      </c>
      <c r="W399" s="341">
        <v>0</v>
      </c>
      <c r="X399" s="341">
        <v>0</v>
      </c>
      <c r="Y399" s="341">
        <v>0</v>
      </c>
      <c r="Z399" s="341">
        <v>0</v>
      </c>
      <c r="AA399" s="341">
        <v>0</v>
      </c>
      <c r="AB399" s="341">
        <v>0</v>
      </c>
      <c r="AC399" s="341">
        <v>0</v>
      </c>
      <c r="AD399" s="341">
        <v>0</v>
      </c>
      <c r="AE399" s="341">
        <v>0</v>
      </c>
      <c r="AF399" s="341">
        <v>0</v>
      </c>
      <c r="AG399" s="341">
        <v>0</v>
      </c>
      <c r="AH399" s="341">
        <v>0</v>
      </c>
      <c r="AI399" s="341">
        <v>0</v>
      </c>
      <c r="AJ399" s="341">
        <v>0</v>
      </c>
      <c r="AK399" s="341">
        <v>0</v>
      </c>
      <c r="AL399" s="341">
        <v>0</v>
      </c>
      <c r="AM399" s="341">
        <v>0</v>
      </c>
      <c r="AN399" s="341">
        <v>0</v>
      </c>
      <c r="AO399" s="341">
        <v>0</v>
      </c>
      <c r="AP399" s="341">
        <v>0</v>
      </c>
      <c r="AQ399" s="341">
        <v>0</v>
      </c>
      <c r="AR399" s="341">
        <v>0</v>
      </c>
      <c r="AS399" s="341">
        <v>0</v>
      </c>
      <c r="AT399" s="341">
        <v>0</v>
      </c>
      <c r="AU399" s="341">
        <v>0</v>
      </c>
      <c r="AV399" s="341">
        <v>0</v>
      </c>
      <c r="AW399" s="341">
        <v>0</v>
      </c>
      <c r="AX399" s="341">
        <v>0</v>
      </c>
      <c r="AY399" s="341">
        <v>0</v>
      </c>
      <c r="AZ399" s="341">
        <v>0</v>
      </c>
      <c r="BA399" s="341">
        <v>0</v>
      </c>
      <c r="BB399" s="341">
        <v>0</v>
      </c>
      <c r="BC399" s="341">
        <v>0</v>
      </c>
      <c r="BD399" s="341">
        <v>0</v>
      </c>
      <c r="BE399" s="341">
        <v>0</v>
      </c>
      <c r="BF399" s="341">
        <v>0</v>
      </c>
      <c r="BG399" s="341">
        <v>0</v>
      </c>
      <c r="BH399" s="341">
        <v>0</v>
      </c>
      <c r="BI399" s="341">
        <v>0</v>
      </c>
      <c r="BJ399" s="341">
        <v>0</v>
      </c>
      <c r="BK399" s="341">
        <v>0</v>
      </c>
      <c r="BL399" s="341">
        <v>0</v>
      </c>
      <c r="BM399" s="341">
        <v>0</v>
      </c>
      <c r="BN399" s="341">
        <v>0</v>
      </c>
      <c r="BO399" s="341">
        <v>0</v>
      </c>
      <c r="BP399" s="341">
        <v>0</v>
      </c>
      <c r="BQ399" s="341">
        <v>0</v>
      </c>
      <c r="BR399" s="341">
        <v>0</v>
      </c>
      <c r="BS399" s="341">
        <v>0</v>
      </c>
      <c r="BT399" s="341">
        <v>0</v>
      </c>
      <c r="BU399" s="341">
        <v>0</v>
      </c>
      <c r="BV399" s="341">
        <v>0</v>
      </c>
      <c r="BW399" s="341">
        <v>0</v>
      </c>
      <c r="BX399" s="341">
        <v>0</v>
      </c>
      <c r="BY399" s="341">
        <v>0</v>
      </c>
      <c r="BZ399" s="341">
        <v>0</v>
      </c>
      <c r="CA399" s="341">
        <v>0</v>
      </c>
      <c r="CB399" s="341">
        <v>0</v>
      </c>
      <c r="CC399" s="341">
        <v>0</v>
      </c>
      <c r="CD399" s="341">
        <v>0</v>
      </c>
      <c r="CE399" s="341">
        <v>0</v>
      </c>
      <c r="CF399" s="341">
        <v>0</v>
      </c>
      <c r="CG399" s="341">
        <v>0</v>
      </c>
      <c r="CH399" s="341">
        <v>0</v>
      </c>
      <c r="CI399" s="341">
        <v>0</v>
      </c>
      <c r="CJ399" s="92">
        <f>-'FPC Sch 7A,11,25,29,35,43'!C48</f>
        <v>0</v>
      </c>
      <c r="CK399" s="92">
        <f>-'FPC Sch 7A,11,25,29,35,43'!D48</f>
        <v>0</v>
      </c>
      <c r="CL399" s="92">
        <f>-'FPC Sch 7A,11,25,29,35,43'!E48</f>
        <v>0</v>
      </c>
      <c r="CM399" s="92">
        <f>-'FPC Sch 7A,11,25,29,35,43'!F48</f>
        <v>0</v>
      </c>
      <c r="CN399" s="92">
        <f>-'FPC Sch 7A,11,25,29,35,43'!G48</f>
        <v>0</v>
      </c>
      <c r="CO399" s="92">
        <f>-'FPC Sch 7A,11,25,29,35,43'!H48</f>
        <v>0</v>
      </c>
      <c r="CP399" s="92">
        <f>-'FPC Sch 7A,11,25,29,35,43'!I48</f>
        <v>0</v>
      </c>
      <c r="CQ399" s="92">
        <f>-'FPC Sch 7A,11,25,29,35,43'!J48</f>
        <v>0</v>
      </c>
      <c r="CR399" s="92">
        <f>-'FPC Sch 7A,11,25,29,35,43'!K48</f>
        <v>0</v>
      </c>
      <c r="CS399" s="92">
        <f>-('FPC Sch 7A,11,25,29,35,43'!L48+'FPC Sch 7A,11,25,29,35,43'!M48)</f>
        <v>43740.3</v>
      </c>
      <c r="CT399" s="92">
        <f>-'FPC Sch 7A,11,25,29,35,43'!N48</f>
        <v>68455.039999999994</v>
      </c>
      <c r="CU399" s="92">
        <f>-('FPC Sch 7A,11,25,29,35,43'!P48+'FPC Sch 7A,11,25,29,35,43'!O48)</f>
        <v>87029.87</v>
      </c>
      <c r="CV399" s="92">
        <f>-'FPC Sch 7A,11,25,29,35,43'!Q48</f>
        <v>93431.77</v>
      </c>
      <c r="CW399" s="92">
        <f>-'FPC Sch 7A,11,25,29,35,43'!R48</f>
        <v>77940.929999999993</v>
      </c>
      <c r="CX399" s="92">
        <f>-'Amort Estimate'!I70</f>
        <v>81389.535543701888</v>
      </c>
      <c r="CY399" s="92">
        <f>-'Amort Estimate'!J70</f>
        <v>78611.658779740683</v>
      </c>
    </row>
    <row r="400" spans="1:104" x14ac:dyDescent="0.2">
      <c r="A400" s="414"/>
      <c r="B400" s="414" t="s">
        <v>230</v>
      </c>
      <c r="C400" s="376"/>
      <c r="D400" s="93">
        <f t="shared" ref="D400:AI400" si="443">SUM(D395:D399)</f>
        <v>0</v>
      </c>
      <c r="E400" s="93">
        <f t="shared" si="443"/>
        <v>0</v>
      </c>
      <c r="F400" s="93">
        <f t="shared" si="443"/>
        <v>0</v>
      </c>
      <c r="G400" s="93">
        <f t="shared" si="443"/>
        <v>0</v>
      </c>
      <c r="H400" s="93">
        <f t="shared" si="443"/>
        <v>0</v>
      </c>
      <c r="I400" s="93">
        <f t="shared" si="443"/>
        <v>0</v>
      </c>
      <c r="J400" s="93">
        <f t="shared" si="443"/>
        <v>0</v>
      </c>
      <c r="K400" s="93">
        <f t="shared" si="443"/>
        <v>0</v>
      </c>
      <c r="L400" s="93">
        <f t="shared" si="443"/>
        <v>0</v>
      </c>
      <c r="M400" s="93">
        <f t="shared" si="443"/>
        <v>0</v>
      </c>
      <c r="N400" s="93">
        <f t="shared" si="443"/>
        <v>0</v>
      </c>
      <c r="O400" s="93">
        <f t="shared" si="443"/>
        <v>0</v>
      </c>
      <c r="P400" s="93">
        <f t="shared" si="443"/>
        <v>0</v>
      </c>
      <c r="Q400" s="93">
        <f t="shared" si="443"/>
        <v>0</v>
      </c>
      <c r="R400" s="93">
        <f t="shared" si="443"/>
        <v>0</v>
      </c>
      <c r="S400" s="93">
        <f t="shared" si="443"/>
        <v>0</v>
      </c>
      <c r="T400" s="93">
        <f t="shared" si="443"/>
        <v>0</v>
      </c>
      <c r="U400" s="93">
        <f t="shared" si="443"/>
        <v>0</v>
      </c>
      <c r="V400" s="93">
        <f t="shared" si="443"/>
        <v>0</v>
      </c>
      <c r="W400" s="93">
        <f t="shared" si="443"/>
        <v>0</v>
      </c>
      <c r="X400" s="93">
        <f t="shared" si="443"/>
        <v>0</v>
      </c>
      <c r="Y400" s="93">
        <f t="shared" si="443"/>
        <v>0</v>
      </c>
      <c r="Z400" s="93">
        <f t="shared" si="443"/>
        <v>0</v>
      </c>
      <c r="AA400" s="93">
        <f t="shared" si="443"/>
        <v>0</v>
      </c>
      <c r="AB400" s="93">
        <f t="shared" si="443"/>
        <v>0</v>
      </c>
      <c r="AC400" s="93">
        <f t="shared" si="443"/>
        <v>0</v>
      </c>
      <c r="AD400" s="93">
        <f t="shared" si="443"/>
        <v>0</v>
      </c>
      <c r="AE400" s="93">
        <f t="shared" si="443"/>
        <v>0</v>
      </c>
      <c r="AF400" s="93">
        <f t="shared" si="443"/>
        <v>0</v>
      </c>
      <c r="AG400" s="93">
        <f t="shared" si="443"/>
        <v>0</v>
      </c>
      <c r="AH400" s="93">
        <f t="shared" si="443"/>
        <v>0</v>
      </c>
      <c r="AI400" s="93">
        <f t="shared" si="443"/>
        <v>0</v>
      </c>
      <c r="AJ400" s="93">
        <f t="shared" ref="AJ400:BO400" si="444">SUM(AJ395:AJ399)</f>
        <v>0</v>
      </c>
      <c r="AK400" s="93">
        <f t="shared" si="444"/>
        <v>0</v>
      </c>
      <c r="AL400" s="93">
        <f t="shared" si="444"/>
        <v>0</v>
      </c>
      <c r="AM400" s="93">
        <f t="shared" si="444"/>
        <v>0</v>
      </c>
      <c r="AN400" s="93">
        <f t="shared" si="444"/>
        <v>0</v>
      </c>
      <c r="AO400" s="93">
        <f t="shared" si="444"/>
        <v>0</v>
      </c>
      <c r="AP400" s="93">
        <f t="shared" si="444"/>
        <v>0</v>
      </c>
      <c r="AQ400" s="93">
        <f t="shared" si="444"/>
        <v>0</v>
      </c>
      <c r="AR400" s="93">
        <f t="shared" si="444"/>
        <v>0</v>
      </c>
      <c r="AS400" s="93">
        <f t="shared" si="444"/>
        <v>0</v>
      </c>
      <c r="AT400" s="93">
        <f t="shared" si="444"/>
        <v>0</v>
      </c>
      <c r="AU400" s="93">
        <f t="shared" si="444"/>
        <v>0</v>
      </c>
      <c r="AV400" s="93">
        <f t="shared" si="444"/>
        <v>0</v>
      </c>
      <c r="AW400" s="93">
        <f t="shared" si="444"/>
        <v>0</v>
      </c>
      <c r="AX400" s="93">
        <f t="shared" si="444"/>
        <v>0</v>
      </c>
      <c r="AY400" s="93">
        <f t="shared" si="444"/>
        <v>0</v>
      </c>
      <c r="AZ400" s="93">
        <f t="shared" si="444"/>
        <v>0</v>
      </c>
      <c r="BA400" s="93">
        <f t="shared" si="444"/>
        <v>0</v>
      </c>
      <c r="BB400" s="93">
        <f t="shared" si="444"/>
        <v>0</v>
      </c>
      <c r="BC400" s="93">
        <f t="shared" si="444"/>
        <v>0</v>
      </c>
      <c r="BD400" s="93">
        <f t="shared" si="444"/>
        <v>0</v>
      </c>
      <c r="BE400" s="93">
        <f t="shared" si="444"/>
        <v>0</v>
      </c>
      <c r="BF400" s="93">
        <f t="shared" si="444"/>
        <v>0</v>
      </c>
      <c r="BG400" s="93">
        <f t="shared" si="444"/>
        <v>0</v>
      </c>
      <c r="BH400" s="93">
        <f t="shared" si="444"/>
        <v>0</v>
      </c>
      <c r="BI400" s="93">
        <f t="shared" si="444"/>
        <v>0</v>
      </c>
      <c r="BJ400" s="93">
        <f t="shared" si="444"/>
        <v>0</v>
      </c>
      <c r="BK400" s="93">
        <f t="shared" si="444"/>
        <v>0</v>
      </c>
      <c r="BL400" s="93">
        <f t="shared" si="444"/>
        <v>0</v>
      </c>
      <c r="BM400" s="93">
        <f t="shared" si="444"/>
        <v>0</v>
      </c>
      <c r="BN400" s="93">
        <f t="shared" si="444"/>
        <v>0</v>
      </c>
      <c r="BO400" s="93">
        <f t="shared" si="444"/>
        <v>0</v>
      </c>
      <c r="BP400" s="93">
        <f t="shared" ref="BP400:CU400" si="445">SUM(BP395:BP399)</f>
        <v>0</v>
      </c>
      <c r="BQ400" s="93">
        <f t="shared" si="445"/>
        <v>0</v>
      </c>
      <c r="BR400" s="93">
        <f t="shared" si="445"/>
        <v>0</v>
      </c>
      <c r="BS400" s="93">
        <f t="shared" si="445"/>
        <v>0</v>
      </c>
      <c r="BT400" s="93">
        <f t="shared" si="445"/>
        <v>0</v>
      </c>
      <c r="BU400" s="93">
        <f t="shared" si="445"/>
        <v>0</v>
      </c>
      <c r="BV400" s="93">
        <f t="shared" si="445"/>
        <v>0</v>
      </c>
      <c r="BW400" s="93">
        <f t="shared" si="445"/>
        <v>0</v>
      </c>
      <c r="BX400" s="93">
        <f t="shared" si="445"/>
        <v>0</v>
      </c>
      <c r="BY400" s="93">
        <f t="shared" si="445"/>
        <v>0</v>
      </c>
      <c r="BZ400" s="93">
        <f t="shared" si="445"/>
        <v>0</v>
      </c>
      <c r="CA400" s="93">
        <f t="shared" si="445"/>
        <v>0</v>
      </c>
      <c r="CB400" s="93">
        <f t="shared" si="445"/>
        <v>0</v>
      </c>
      <c r="CC400" s="93">
        <f t="shared" si="445"/>
        <v>0</v>
      </c>
      <c r="CD400" s="93">
        <f t="shared" si="445"/>
        <v>0</v>
      </c>
      <c r="CE400" s="93">
        <f t="shared" si="445"/>
        <v>0</v>
      </c>
      <c r="CF400" s="93">
        <f t="shared" si="445"/>
        <v>0</v>
      </c>
      <c r="CG400" s="93">
        <f t="shared" si="445"/>
        <v>0</v>
      </c>
      <c r="CH400" s="93">
        <f t="shared" si="445"/>
        <v>0</v>
      </c>
      <c r="CI400" s="93">
        <f t="shared" si="445"/>
        <v>0</v>
      </c>
      <c r="CJ400" s="93">
        <f t="shared" si="445"/>
        <v>0</v>
      </c>
      <c r="CK400" s="93">
        <f t="shared" si="445"/>
        <v>0</v>
      </c>
      <c r="CL400" s="93">
        <f t="shared" si="445"/>
        <v>0</v>
      </c>
      <c r="CM400" s="93">
        <f t="shared" si="445"/>
        <v>0</v>
      </c>
      <c r="CN400" s="93">
        <f t="shared" si="445"/>
        <v>0</v>
      </c>
      <c r="CO400" s="93">
        <f t="shared" si="445"/>
        <v>0</v>
      </c>
      <c r="CP400" s="93">
        <f t="shared" si="445"/>
        <v>0</v>
      </c>
      <c r="CQ400" s="93">
        <f t="shared" si="445"/>
        <v>0</v>
      </c>
      <c r="CR400" s="93">
        <f t="shared" si="445"/>
        <v>0</v>
      </c>
      <c r="CS400" s="93">
        <f t="shared" si="445"/>
        <v>-1666916.5737442258</v>
      </c>
      <c r="CT400" s="93">
        <f t="shared" si="445"/>
        <v>68455.039999999994</v>
      </c>
      <c r="CU400" s="93">
        <f t="shared" si="445"/>
        <v>87029.87</v>
      </c>
      <c r="CV400" s="93">
        <f t="shared" ref="CV400:CY400" si="446">SUM(CV395:CV399)</f>
        <v>93431.77</v>
      </c>
      <c r="CW400" s="93">
        <f t="shared" si="446"/>
        <v>77940.929999999993</v>
      </c>
      <c r="CX400" s="93">
        <f t="shared" si="446"/>
        <v>81389.535543701888</v>
      </c>
      <c r="CY400" s="93">
        <f t="shared" si="446"/>
        <v>78611.658779740683</v>
      </c>
    </row>
    <row r="401" spans="1:104" ht="11.25" customHeight="1" x14ac:dyDescent="0.2">
      <c r="A401" s="414"/>
      <c r="B401" s="414" t="s">
        <v>231</v>
      </c>
      <c r="C401" s="376"/>
      <c r="D401" s="339">
        <f t="shared" ref="D401:AI401" si="447">D394+D400</f>
        <v>0</v>
      </c>
      <c r="E401" s="339">
        <f t="shared" si="447"/>
        <v>0</v>
      </c>
      <c r="F401" s="339">
        <f t="shared" si="447"/>
        <v>0</v>
      </c>
      <c r="G401" s="339">
        <f t="shared" si="447"/>
        <v>0</v>
      </c>
      <c r="H401" s="339">
        <f t="shared" si="447"/>
        <v>0</v>
      </c>
      <c r="I401" s="339">
        <f t="shared" si="447"/>
        <v>0</v>
      </c>
      <c r="J401" s="339">
        <f t="shared" si="447"/>
        <v>0</v>
      </c>
      <c r="K401" s="339">
        <f t="shared" si="447"/>
        <v>0</v>
      </c>
      <c r="L401" s="339">
        <f t="shared" si="447"/>
        <v>0</v>
      </c>
      <c r="M401" s="339">
        <f t="shared" si="447"/>
        <v>0</v>
      </c>
      <c r="N401" s="339">
        <f t="shared" si="447"/>
        <v>0</v>
      </c>
      <c r="O401" s="339">
        <f t="shared" si="447"/>
        <v>0</v>
      </c>
      <c r="P401" s="339">
        <f t="shared" si="447"/>
        <v>0</v>
      </c>
      <c r="Q401" s="339">
        <f t="shared" si="447"/>
        <v>0</v>
      </c>
      <c r="R401" s="339">
        <f t="shared" si="447"/>
        <v>0</v>
      </c>
      <c r="S401" s="339">
        <f t="shared" si="447"/>
        <v>0</v>
      </c>
      <c r="T401" s="339">
        <f t="shared" si="447"/>
        <v>0</v>
      </c>
      <c r="U401" s="339">
        <f t="shared" si="447"/>
        <v>0</v>
      </c>
      <c r="V401" s="339">
        <f t="shared" si="447"/>
        <v>0</v>
      </c>
      <c r="W401" s="339">
        <f t="shared" si="447"/>
        <v>0</v>
      </c>
      <c r="X401" s="339">
        <f t="shared" si="447"/>
        <v>0</v>
      </c>
      <c r="Y401" s="339">
        <f t="shared" si="447"/>
        <v>0</v>
      </c>
      <c r="Z401" s="339">
        <f t="shared" si="447"/>
        <v>0</v>
      </c>
      <c r="AA401" s="339">
        <f t="shared" si="447"/>
        <v>0</v>
      </c>
      <c r="AB401" s="339">
        <f t="shared" si="447"/>
        <v>0</v>
      </c>
      <c r="AC401" s="339">
        <f t="shared" si="447"/>
        <v>0</v>
      </c>
      <c r="AD401" s="339">
        <f t="shared" si="447"/>
        <v>0</v>
      </c>
      <c r="AE401" s="339">
        <f t="shared" si="447"/>
        <v>0</v>
      </c>
      <c r="AF401" s="339">
        <f t="shared" si="447"/>
        <v>0</v>
      </c>
      <c r="AG401" s="339">
        <f t="shared" si="447"/>
        <v>0</v>
      </c>
      <c r="AH401" s="339">
        <f t="shared" si="447"/>
        <v>0</v>
      </c>
      <c r="AI401" s="339">
        <f t="shared" si="447"/>
        <v>0</v>
      </c>
      <c r="AJ401" s="339">
        <f t="shared" ref="AJ401:BO401" si="448">AJ394+AJ400</f>
        <v>0</v>
      </c>
      <c r="AK401" s="339">
        <f t="shared" si="448"/>
        <v>0</v>
      </c>
      <c r="AL401" s="339">
        <f t="shared" si="448"/>
        <v>0</v>
      </c>
      <c r="AM401" s="339">
        <f t="shared" si="448"/>
        <v>0</v>
      </c>
      <c r="AN401" s="339">
        <f t="shared" si="448"/>
        <v>0</v>
      </c>
      <c r="AO401" s="339">
        <f t="shared" si="448"/>
        <v>0</v>
      </c>
      <c r="AP401" s="339">
        <f t="shared" si="448"/>
        <v>0</v>
      </c>
      <c r="AQ401" s="339">
        <f t="shared" si="448"/>
        <v>0</v>
      </c>
      <c r="AR401" s="339">
        <f t="shared" si="448"/>
        <v>0</v>
      </c>
      <c r="AS401" s="339">
        <f t="shared" si="448"/>
        <v>0</v>
      </c>
      <c r="AT401" s="339">
        <f t="shared" si="448"/>
        <v>0</v>
      </c>
      <c r="AU401" s="339">
        <f t="shared" si="448"/>
        <v>0</v>
      </c>
      <c r="AV401" s="339">
        <f t="shared" si="448"/>
        <v>0</v>
      </c>
      <c r="AW401" s="339">
        <f t="shared" si="448"/>
        <v>0</v>
      </c>
      <c r="AX401" s="339">
        <f t="shared" si="448"/>
        <v>0</v>
      </c>
      <c r="AY401" s="339">
        <f t="shared" si="448"/>
        <v>0</v>
      </c>
      <c r="AZ401" s="339">
        <f t="shared" si="448"/>
        <v>0</v>
      </c>
      <c r="BA401" s="339">
        <f t="shared" si="448"/>
        <v>0</v>
      </c>
      <c r="BB401" s="339">
        <f t="shared" si="448"/>
        <v>0</v>
      </c>
      <c r="BC401" s="339">
        <f t="shared" si="448"/>
        <v>0</v>
      </c>
      <c r="BD401" s="339">
        <f t="shared" si="448"/>
        <v>0</v>
      </c>
      <c r="BE401" s="339">
        <f t="shared" si="448"/>
        <v>0</v>
      </c>
      <c r="BF401" s="339">
        <f t="shared" si="448"/>
        <v>0</v>
      </c>
      <c r="BG401" s="339">
        <f t="shared" si="448"/>
        <v>0</v>
      </c>
      <c r="BH401" s="339">
        <f t="shared" si="448"/>
        <v>0</v>
      </c>
      <c r="BI401" s="339">
        <f t="shared" si="448"/>
        <v>0</v>
      </c>
      <c r="BJ401" s="339">
        <f t="shared" si="448"/>
        <v>0</v>
      </c>
      <c r="BK401" s="339">
        <f t="shared" si="448"/>
        <v>0</v>
      </c>
      <c r="BL401" s="339">
        <f t="shared" si="448"/>
        <v>0</v>
      </c>
      <c r="BM401" s="339">
        <f t="shared" si="448"/>
        <v>0</v>
      </c>
      <c r="BN401" s="339">
        <f t="shared" si="448"/>
        <v>0</v>
      </c>
      <c r="BO401" s="339">
        <f t="shared" si="448"/>
        <v>0</v>
      </c>
      <c r="BP401" s="339">
        <f t="shared" ref="BP401:CU401" si="449">BP394+BP400</f>
        <v>0</v>
      </c>
      <c r="BQ401" s="339">
        <f t="shared" si="449"/>
        <v>0</v>
      </c>
      <c r="BR401" s="339">
        <f t="shared" si="449"/>
        <v>0</v>
      </c>
      <c r="BS401" s="339">
        <f t="shared" si="449"/>
        <v>0</v>
      </c>
      <c r="BT401" s="339">
        <f t="shared" si="449"/>
        <v>0</v>
      </c>
      <c r="BU401" s="339">
        <f t="shared" si="449"/>
        <v>0</v>
      </c>
      <c r="BV401" s="339">
        <f t="shared" si="449"/>
        <v>0</v>
      </c>
      <c r="BW401" s="339">
        <f t="shared" si="449"/>
        <v>0</v>
      </c>
      <c r="BX401" s="339">
        <f t="shared" si="449"/>
        <v>0</v>
      </c>
      <c r="BY401" s="339">
        <f t="shared" si="449"/>
        <v>0</v>
      </c>
      <c r="BZ401" s="339">
        <f t="shared" si="449"/>
        <v>0</v>
      </c>
      <c r="CA401" s="339">
        <f t="shared" si="449"/>
        <v>0</v>
      </c>
      <c r="CB401" s="339">
        <f t="shared" si="449"/>
        <v>0</v>
      </c>
      <c r="CC401" s="339">
        <f t="shared" si="449"/>
        <v>0</v>
      </c>
      <c r="CD401" s="339">
        <f t="shared" si="449"/>
        <v>0</v>
      </c>
      <c r="CE401" s="339">
        <f t="shared" si="449"/>
        <v>0</v>
      </c>
      <c r="CF401" s="339">
        <f t="shared" si="449"/>
        <v>0</v>
      </c>
      <c r="CG401" s="339">
        <f t="shared" si="449"/>
        <v>0</v>
      </c>
      <c r="CH401" s="339">
        <f t="shared" si="449"/>
        <v>0</v>
      </c>
      <c r="CI401" s="339">
        <f t="shared" si="449"/>
        <v>0</v>
      </c>
      <c r="CJ401" s="339">
        <f t="shared" si="449"/>
        <v>0</v>
      </c>
      <c r="CK401" s="339">
        <f t="shared" si="449"/>
        <v>0</v>
      </c>
      <c r="CL401" s="339">
        <f t="shared" si="449"/>
        <v>0</v>
      </c>
      <c r="CM401" s="339">
        <f t="shared" si="449"/>
        <v>0</v>
      </c>
      <c r="CN401" s="339">
        <f t="shared" si="449"/>
        <v>0</v>
      </c>
      <c r="CO401" s="339">
        <f t="shared" si="449"/>
        <v>0</v>
      </c>
      <c r="CP401" s="339">
        <f t="shared" si="449"/>
        <v>0</v>
      </c>
      <c r="CQ401" s="339">
        <f t="shared" si="449"/>
        <v>0</v>
      </c>
      <c r="CR401" s="339">
        <f t="shared" si="449"/>
        <v>0</v>
      </c>
      <c r="CS401" s="339">
        <f t="shared" si="449"/>
        <v>-1666916.5737442258</v>
      </c>
      <c r="CT401" s="339">
        <f t="shared" si="449"/>
        <v>-1598461.5337442257</v>
      </c>
      <c r="CU401" s="339">
        <f t="shared" si="449"/>
        <v>-1511431.6637442256</v>
      </c>
      <c r="CV401" s="339">
        <f t="shared" ref="CV401:CY401" si="450">CV394+CV400</f>
        <v>-1417999.8937442256</v>
      </c>
      <c r="CW401" s="339">
        <f t="shared" si="450"/>
        <v>-1340058.9637442257</v>
      </c>
      <c r="CX401" s="339">
        <f t="shared" si="450"/>
        <v>-1258669.4282005238</v>
      </c>
      <c r="CY401" s="339">
        <f t="shared" si="450"/>
        <v>-1180057.769420783</v>
      </c>
    </row>
    <row r="402" spans="1:104" x14ac:dyDescent="0.2">
      <c r="C402" s="376"/>
      <c r="D402" s="339"/>
      <c r="E402" s="339"/>
      <c r="F402" s="339"/>
      <c r="G402" s="339"/>
      <c r="H402" s="339"/>
      <c r="I402" s="339"/>
      <c r="J402" s="339"/>
      <c r="K402" s="339"/>
      <c r="L402" s="339"/>
      <c r="M402" s="339"/>
      <c r="N402" s="339"/>
      <c r="O402" s="339"/>
      <c r="P402" s="339"/>
      <c r="Q402" s="339"/>
      <c r="R402" s="339"/>
      <c r="S402" s="339"/>
      <c r="T402" s="339"/>
      <c r="U402" s="339"/>
      <c r="V402" s="339"/>
      <c r="W402" s="339"/>
      <c r="X402" s="339"/>
      <c r="Y402" s="339"/>
      <c r="Z402" s="339"/>
      <c r="AA402" s="339"/>
      <c r="AB402" s="339"/>
      <c r="AC402" s="339"/>
      <c r="AD402" s="339"/>
      <c r="AE402" s="339"/>
      <c r="AF402" s="339"/>
      <c r="AG402" s="339"/>
      <c r="AH402" s="339"/>
      <c r="AI402" s="339"/>
      <c r="AJ402" s="339"/>
      <c r="AK402" s="339"/>
      <c r="AL402" s="339"/>
      <c r="AM402" s="339"/>
      <c r="AN402" s="339"/>
      <c r="AO402" s="339"/>
      <c r="AP402" s="339"/>
      <c r="AQ402" s="339"/>
      <c r="AR402" s="339"/>
      <c r="AS402" s="339"/>
      <c r="AT402" s="339"/>
      <c r="AU402" s="339"/>
      <c r="AV402" s="339"/>
      <c r="AW402" s="339"/>
      <c r="AX402" s="339"/>
      <c r="AY402" s="339"/>
      <c r="AZ402" s="339"/>
      <c r="BA402" s="339"/>
      <c r="BB402" s="339"/>
      <c r="BC402" s="339"/>
      <c r="BD402" s="339"/>
      <c r="BE402" s="339"/>
      <c r="BF402" s="339"/>
      <c r="BG402" s="339"/>
      <c r="BH402" s="339"/>
      <c r="BI402" s="339"/>
      <c r="BJ402" s="339"/>
      <c r="BK402" s="339"/>
      <c r="BL402" s="339"/>
      <c r="BM402" s="339"/>
      <c r="BN402" s="339"/>
      <c r="BO402" s="339"/>
      <c r="BP402" s="339"/>
      <c r="BQ402" s="339"/>
      <c r="BR402" s="339"/>
      <c r="BS402" s="339"/>
      <c r="BT402" s="339"/>
      <c r="BU402" s="339"/>
      <c r="BV402" s="339"/>
      <c r="BW402" s="339"/>
      <c r="BX402" s="339"/>
      <c r="BY402" s="339"/>
      <c r="BZ402" s="339"/>
      <c r="CA402" s="339"/>
      <c r="CB402" s="339"/>
      <c r="CC402" s="339"/>
      <c r="CD402" s="339"/>
      <c r="CE402" s="339"/>
      <c r="CF402" s="339"/>
      <c r="CG402" s="339"/>
      <c r="CH402" s="95"/>
      <c r="CI402" s="95"/>
      <c r="CJ402" s="95"/>
      <c r="CK402" s="95"/>
      <c r="CL402" s="95"/>
      <c r="CM402" s="95"/>
      <c r="CN402" s="95"/>
      <c r="CO402" s="95"/>
      <c r="CP402" s="95"/>
      <c r="CQ402" s="95"/>
      <c r="CR402" s="95"/>
      <c r="CS402" s="95"/>
      <c r="CT402" s="95"/>
      <c r="CU402" s="95"/>
      <c r="CV402" s="95"/>
      <c r="CW402" s="95"/>
      <c r="CX402" s="95"/>
      <c r="CY402" s="95"/>
      <c r="CZ402" s="95"/>
    </row>
    <row r="403" spans="1:104" x14ac:dyDescent="0.2">
      <c r="A403" s="418" t="s">
        <v>541</v>
      </c>
      <c r="B403" s="414"/>
      <c r="C403" s="417">
        <v>18239471</v>
      </c>
      <c r="D403" s="53"/>
      <c r="E403" s="339"/>
      <c r="F403" s="339"/>
      <c r="G403" s="339"/>
      <c r="H403" s="339"/>
      <c r="I403" s="339"/>
      <c r="J403" s="339"/>
      <c r="K403" s="339"/>
      <c r="L403" s="339"/>
      <c r="M403" s="339"/>
      <c r="N403" s="339"/>
      <c r="O403" s="339"/>
      <c r="P403" s="339"/>
      <c r="Q403" s="339"/>
      <c r="R403" s="339"/>
      <c r="S403" s="339"/>
      <c r="T403" s="339"/>
      <c r="U403" s="339"/>
      <c r="V403" s="339"/>
      <c r="W403" s="339"/>
      <c r="X403" s="339"/>
      <c r="Y403" s="339"/>
      <c r="Z403" s="339"/>
      <c r="AA403" s="339"/>
      <c r="AB403" s="339"/>
      <c r="AC403" s="339"/>
      <c r="AD403" s="339"/>
      <c r="AE403" s="339"/>
      <c r="AF403" s="339"/>
      <c r="AG403" s="339"/>
      <c r="AH403" s="339"/>
      <c r="AI403" s="339"/>
      <c r="AJ403" s="339"/>
      <c r="AK403" s="339"/>
      <c r="AL403" s="339"/>
      <c r="AM403" s="339"/>
      <c r="AN403" s="339"/>
      <c r="AO403" s="339"/>
      <c r="AP403" s="339"/>
      <c r="AQ403" s="339"/>
      <c r="AR403" s="339"/>
      <c r="AS403" s="339"/>
      <c r="AT403" s="339"/>
      <c r="AU403" s="339"/>
      <c r="AV403" s="339"/>
      <c r="AW403" s="339"/>
      <c r="AX403" s="339"/>
      <c r="AY403" s="339"/>
      <c r="AZ403" s="339"/>
      <c r="BA403" s="339"/>
      <c r="BB403" s="339"/>
      <c r="BC403" s="339"/>
      <c r="BD403" s="339"/>
      <c r="BE403" s="339"/>
      <c r="BF403" s="339"/>
      <c r="BG403" s="339"/>
      <c r="BH403" s="339"/>
      <c r="BI403" s="339"/>
      <c r="BJ403" s="339"/>
      <c r="BK403" s="339"/>
      <c r="BL403" s="339"/>
      <c r="BM403" s="339"/>
      <c r="BN403" s="339"/>
      <c r="BO403" s="339"/>
      <c r="BP403" s="339"/>
      <c r="BQ403" s="339"/>
      <c r="BR403" s="339"/>
      <c r="BS403" s="339"/>
      <c r="BT403" s="339"/>
      <c r="BU403" s="339"/>
      <c r="BV403" s="339"/>
      <c r="BW403" s="339"/>
      <c r="BX403" s="339"/>
      <c r="BY403" s="339"/>
      <c r="BZ403" s="339"/>
      <c r="CA403" s="339"/>
      <c r="CB403" s="339"/>
      <c r="CC403" s="339"/>
      <c r="CD403" s="339"/>
      <c r="CE403" s="339"/>
      <c r="CF403" s="339"/>
      <c r="CG403" s="339"/>
      <c r="CX403" s="338"/>
      <c r="CY403" s="338"/>
      <c r="CZ403" s="338"/>
    </row>
    <row r="404" spans="1:104" x14ac:dyDescent="0.2">
      <c r="A404" s="414"/>
      <c r="B404" s="414" t="s">
        <v>227</v>
      </c>
      <c r="C404" s="417">
        <v>25401091</v>
      </c>
      <c r="D404" s="53">
        <v>0</v>
      </c>
      <c r="E404" s="339">
        <f t="shared" ref="E404:AJ404" si="451">D410</f>
        <v>0</v>
      </c>
      <c r="F404" s="339">
        <f t="shared" si="451"/>
        <v>0</v>
      </c>
      <c r="G404" s="339">
        <f t="shared" si="451"/>
        <v>0</v>
      </c>
      <c r="H404" s="339">
        <f t="shared" si="451"/>
        <v>0</v>
      </c>
      <c r="I404" s="339">
        <f t="shared" si="451"/>
        <v>0</v>
      </c>
      <c r="J404" s="339">
        <f t="shared" si="451"/>
        <v>0</v>
      </c>
      <c r="K404" s="339">
        <f t="shared" si="451"/>
        <v>0</v>
      </c>
      <c r="L404" s="339">
        <f t="shared" si="451"/>
        <v>0</v>
      </c>
      <c r="M404" s="339">
        <f t="shared" si="451"/>
        <v>0</v>
      </c>
      <c r="N404" s="339">
        <f t="shared" si="451"/>
        <v>0</v>
      </c>
      <c r="O404" s="339">
        <f t="shared" si="451"/>
        <v>0</v>
      </c>
      <c r="P404" s="339">
        <f t="shared" si="451"/>
        <v>0</v>
      </c>
      <c r="Q404" s="339">
        <f t="shared" si="451"/>
        <v>0</v>
      </c>
      <c r="R404" s="339">
        <f t="shared" si="451"/>
        <v>0</v>
      </c>
      <c r="S404" s="339">
        <f t="shared" si="451"/>
        <v>0</v>
      </c>
      <c r="T404" s="339">
        <f t="shared" si="451"/>
        <v>0</v>
      </c>
      <c r="U404" s="339">
        <f t="shared" si="451"/>
        <v>0</v>
      </c>
      <c r="V404" s="339">
        <f t="shared" si="451"/>
        <v>0</v>
      </c>
      <c r="W404" s="339">
        <f t="shared" si="451"/>
        <v>0</v>
      </c>
      <c r="X404" s="339">
        <f t="shared" si="451"/>
        <v>0</v>
      </c>
      <c r="Y404" s="339">
        <f t="shared" si="451"/>
        <v>0</v>
      </c>
      <c r="Z404" s="339">
        <f t="shared" si="451"/>
        <v>0</v>
      </c>
      <c r="AA404" s="339">
        <f t="shared" si="451"/>
        <v>0</v>
      </c>
      <c r="AB404" s="339">
        <f t="shared" si="451"/>
        <v>0</v>
      </c>
      <c r="AC404" s="339">
        <f t="shared" si="451"/>
        <v>0</v>
      </c>
      <c r="AD404" s="339">
        <f t="shared" si="451"/>
        <v>0</v>
      </c>
      <c r="AE404" s="339">
        <f t="shared" si="451"/>
        <v>0</v>
      </c>
      <c r="AF404" s="339">
        <f t="shared" si="451"/>
        <v>0</v>
      </c>
      <c r="AG404" s="339">
        <f t="shared" si="451"/>
        <v>0</v>
      </c>
      <c r="AH404" s="339">
        <f t="shared" si="451"/>
        <v>0</v>
      </c>
      <c r="AI404" s="339">
        <f t="shared" si="451"/>
        <v>0</v>
      </c>
      <c r="AJ404" s="339">
        <f t="shared" si="451"/>
        <v>0</v>
      </c>
      <c r="AK404" s="339">
        <f t="shared" ref="AK404:BP404" si="452">AJ410</f>
        <v>0</v>
      </c>
      <c r="AL404" s="339">
        <f t="shared" si="452"/>
        <v>0</v>
      </c>
      <c r="AM404" s="339">
        <f t="shared" si="452"/>
        <v>0</v>
      </c>
      <c r="AN404" s="339">
        <f t="shared" si="452"/>
        <v>0</v>
      </c>
      <c r="AO404" s="339">
        <f t="shared" si="452"/>
        <v>0</v>
      </c>
      <c r="AP404" s="339">
        <f t="shared" si="452"/>
        <v>0</v>
      </c>
      <c r="AQ404" s="339">
        <f t="shared" si="452"/>
        <v>0</v>
      </c>
      <c r="AR404" s="339">
        <f t="shared" si="452"/>
        <v>0</v>
      </c>
      <c r="AS404" s="339">
        <f t="shared" si="452"/>
        <v>0</v>
      </c>
      <c r="AT404" s="339">
        <f t="shared" si="452"/>
        <v>0</v>
      </c>
      <c r="AU404" s="339">
        <f t="shared" si="452"/>
        <v>0</v>
      </c>
      <c r="AV404" s="339">
        <f t="shared" si="452"/>
        <v>0</v>
      </c>
      <c r="AW404" s="339">
        <f t="shared" si="452"/>
        <v>0</v>
      </c>
      <c r="AX404" s="339">
        <f t="shared" si="452"/>
        <v>0</v>
      </c>
      <c r="AY404" s="339">
        <f t="shared" si="452"/>
        <v>0</v>
      </c>
      <c r="AZ404" s="339">
        <f t="shared" si="452"/>
        <v>0</v>
      </c>
      <c r="BA404" s="339">
        <f t="shared" si="452"/>
        <v>0</v>
      </c>
      <c r="BB404" s="339">
        <f t="shared" si="452"/>
        <v>0</v>
      </c>
      <c r="BC404" s="339">
        <f t="shared" si="452"/>
        <v>0</v>
      </c>
      <c r="BD404" s="339">
        <f t="shared" si="452"/>
        <v>0</v>
      </c>
      <c r="BE404" s="339">
        <f t="shared" si="452"/>
        <v>0</v>
      </c>
      <c r="BF404" s="339">
        <f t="shared" si="452"/>
        <v>0</v>
      </c>
      <c r="BG404" s="339">
        <f t="shared" si="452"/>
        <v>0</v>
      </c>
      <c r="BH404" s="339">
        <f t="shared" si="452"/>
        <v>0</v>
      </c>
      <c r="BI404" s="339">
        <f t="shared" si="452"/>
        <v>0</v>
      </c>
      <c r="BJ404" s="339">
        <f t="shared" si="452"/>
        <v>0</v>
      </c>
      <c r="BK404" s="339">
        <f t="shared" si="452"/>
        <v>0</v>
      </c>
      <c r="BL404" s="339">
        <f t="shared" si="452"/>
        <v>0</v>
      </c>
      <c r="BM404" s="339">
        <f t="shared" si="452"/>
        <v>0</v>
      </c>
      <c r="BN404" s="339">
        <f t="shared" si="452"/>
        <v>0</v>
      </c>
      <c r="BO404" s="339">
        <f t="shared" si="452"/>
        <v>0</v>
      </c>
      <c r="BP404" s="339">
        <f t="shared" si="452"/>
        <v>0</v>
      </c>
      <c r="BQ404" s="339">
        <f t="shared" ref="BQ404:CY404" si="453">BP410</f>
        <v>0</v>
      </c>
      <c r="BR404" s="339">
        <f t="shared" si="453"/>
        <v>0</v>
      </c>
      <c r="BS404" s="339">
        <f t="shared" si="453"/>
        <v>0</v>
      </c>
      <c r="BT404" s="339">
        <f t="shared" si="453"/>
        <v>0</v>
      </c>
      <c r="BU404" s="339">
        <f t="shared" si="453"/>
        <v>0</v>
      </c>
      <c r="BV404" s="339">
        <f t="shared" si="453"/>
        <v>0</v>
      </c>
      <c r="BW404" s="339">
        <f t="shared" si="453"/>
        <v>0</v>
      </c>
      <c r="BX404" s="339">
        <f t="shared" si="453"/>
        <v>0</v>
      </c>
      <c r="BY404" s="339">
        <f t="shared" si="453"/>
        <v>0</v>
      </c>
      <c r="BZ404" s="339">
        <f t="shared" si="453"/>
        <v>0</v>
      </c>
      <c r="CA404" s="339">
        <f t="shared" si="453"/>
        <v>0</v>
      </c>
      <c r="CB404" s="339">
        <f t="shared" si="453"/>
        <v>0</v>
      </c>
      <c r="CC404" s="339">
        <f t="shared" si="453"/>
        <v>0</v>
      </c>
      <c r="CD404" s="339">
        <f t="shared" si="453"/>
        <v>0</v>
      </c>
      <c r="CE404" s="339">
        <f t="shared" si="453"/>
        <v>0</v>
      </c>
      <c r="CF404" s="339">
        <f t="shared" si="453"/>
        <v>0</v>
      </c>
      <c r="CG404" s="339">
        <f t="shared" si="453"/>
        <v>0</v>
      </c>
      <c r="CH404" s="339">
        <f t="shared" si="453"/>
        <v>0</v>
      </c>
      <c r="CI404" s="339">
        <f t="shared" si="453"/>
        <v>0</v>
      </c>
      <c r="CJ404" s="339">
        <f t="shared" si="453"/>
        <v>0</v>
      </c>
      <c r="CK404" s="339">
        <f t="shared" si="453"/>
        <v>0</v>
      </c>
      <c r="CL404" s="339">
        <f t="shared" si="453"/>
        <v>0</v>
      </c>
      <c r="CM404" s="339">
        <f t="shared" si="453"/>
        <v>0</v>
      </c>
      <c r="CN404" s="339">
        <f t="shared" si="453"/>
        <v>0</v>
      </c>
      <c r="CO404" s="339">
        <f t="shared" si="453"/>
        <v>0</v>
      </c>
      <c r="CP404" s="339">
        <f t="shared" si="453"/>
        <v>0</v>
      </c>
      <c r="CQ404" s="339">
        <f t="shared" si="453"/>
        <v>0</v>
      </c>
      <c r="CR404" s="339">
        <f t="shared" si="453"/>
        <v>0</v>
      </c>
      <c r="CS404" s="339">
        <f t="shared" si="453"/>
        <v>0</v>
      </c>
      <c r="CT404" s="339">
        <f t="shared" si="453"/>
        <v>1210455.8992046353</v>
      </c>
      <c r="CU404" s="339">
        <f t="shared" si="453"/>
        <v>1190352.7292046354</v>
      </c>
      <c r="CV404" s="339">
        <f t="shared" si="453"/>
        <v>1152243.4592046354</v>
      </c>
      <c r="CW404" s="339">
        <f t="shared" si="453"/>
        <v>1077322.3192046355</v>
      </c>
      <c r="CX404" s="339">
        <f t="shared" si="453"/>
        <v>1040413.5192046354</v>
      </c>
      <c r="CY404" s="339">
        <f t="shared" si="453"/>
        <v>974131.06910785264</v>
      </c>
    </row>
    <row r="405" spans="1:104" x14ac:dyDescent="0.2">
      <c r="A405" s="414"/>
      <c r="B405" s="415" t="s">
        <v>228</v>
      </c>
      <c r="C405" s="376"/>
      <c r="D405" s="341">
        <v>0</v>
      </c>
      <c r="E405" s="341">
        <v>0</v>
      </c>
      <c r="F405" s="341">
        <v>0</v>
      </c>
      <c r="G405" s="341">
        <v>0</v>
      </c>
      <c r="H405" s="341">
        <v>0</v>
      </c>
      <c r="I405" s="341">
        <v>0</v>
      </c>
      <c r="J405" s="341">
        <v>0</v>
      </c>
      <c r="K405" s="341">
        <v>0</v>
      </c>
      <c r="L405" s="341">
        <v>0</v>
      </c>
      <c r="M405" s="341">
        <v>0</v>
      </c>
      <c r="N405" s="341">
        <v>0</v>
      </c>
      <c r="O405" s="341">
        <v>0</v>
      </c>
      <c r="P405" s="341">
        <v>0</v>
      </c>
      <c r="Q405" s="341">
        <v>0</v>
      </c>
      <c r="R405" s="341">
        <v>0</v>
      </c>
      <c r="S405" s="341">
        <v>0</v>
      </c>
      <c r="T405" s="341">
        <v>0</v>
      </c>
      <c r="U405" s="341">
        <v>0</v>
      </c>
      <c r="V405" s="341">
        <v>0</v>
      </c>
      <c r="W405" s="341">
        <v>0</v>
      </c>
      <c r="X405" s="341">
        <v>0</v>
      </c>
      <c r="Y405" s="341">
        <v>0</v>
      </c>
      <c r="Z405" s="341">
        <v>0</v>
      </c>
      <c r="AA405" s="341">
        <v>0</v>
      </c>
      <c r="AB405" s="341">
        <v>0</v>
      </c>
      <c r="AC405" s="341">
        <v>0</v>
      </c>
      <c r="AD405" s="341">
        <v>0</v>
      </c>
      <c r="AE405" s="341">
        <v>0</v>
      </c>
      <c r="AF405" s="341">
        <v>0</v>
      </c>
      <c r="AG405" s="341">
        <v>0</v>
      </c>
      <c r="AH405" s="341">
        <v>0</v>
      </c>
      <c r="AI405" s="341">
        <v>0</v>
      </c>
      <c r="AJ405" s="341">
        <v>0</v>
      </c>
      <c r="AK405" s="341">
        <v>0</v>
      </c>
      <c r="AL405" s="341">
        <v>0</v>
      </c>
      <c r="AM405" s="341">
        <v>0</v>
      </c>
      <c r="AN405" s="341">
        <v>0</v>
      </c>
      <c r="AO405" s="341">
        <v>0</v>
      </c>
      <c r="AP405" s="341">
        <v>0</v>
      </c>
      <c r="AQ405" s="341">
        <v>0</v>
      </c>
      <c r="AR405" s="341">
        <v>0</v>
      </c>
      <c r="AS405" s="341">
        <v>0</v>
      </c>
      <c r="AT405" s="341">
        <v>0</v>
      </c>
      <c r="AU405" s="341">
        <v>0</v>
      </c>
      <c r="AV405" s="341">
        <v>0</v>
      </c>
      <c r="AW405" s="341">
        <v>0</v>
      </c>
      <c r="AX405" s="341">
        <v>0</v>
      </c>
      <c r="AY405" s="341">
        <v>0</v>
      </c>
      <c r="AZ405" s="341">
        <v>0</v>
      </c>
      <c r="BA405" s="341">
        <v>0</v>
      </c>
      <c r="BB405" s="341">
        <v>0</v>
      </c>
      <c r="BC405" s="341">
        <v>0</v>
      </c>
      <c r="BD405" s="341">
        <v>0</v>
      </c>
      <c r="BE405" s="341">
        <v>0</v>
      </c>
      <c r="BF405" s="341">
        <v>0</v>
      </c>
      <c r="BG405" s="341">
        <v>0</v>
      </c>
      <c r="BH405" s="341">
        <v>0</v>
      </c>
      <c r="BI405" s="341">
        <v>0</v>
      </c>
      <c r="BJ405" s="341">
        <v>0</v>
      </c>
      <c r="BK405" s="341">
        <v>0</v>
      </c>
      <c r="BL405" s="341">
        <v>0</v>
      </c>
      <c r="BM405" s="341">
        <v>0</v>
      </c>
      <c r="BN405" s="341">
        <v>0</v>
      </c>
      <c r="BO405" s="341">
        <v>0</v>
      </c>
      <c r="BP405" s="341">
        <v>0</v>
      </c>
      <c r="BQ405" s="341">
        <v>0</v>
      </c>
      <c r="BR405" s="341">
        <v>0</v>
      </c>
      <c r="BS405" s="341">
        <v>0</v>
      </c>
      <c r="BT405" s="341">
        <v>0</v>
      </c>
      <c r="BU405" s="341">
        <v>0</v>
      </c>
      <c r="BV405" s="341">
        <v>0</v>
      </c>
      <c r="BW405" s="341">
        <v>0</v>
      </c>
      <c r="BX405" s="341">
        <v>0</v>
      </c>
      <c r="BY405" s="341">
        <v>0</v>
      </c>
      <c r="BZ405" s="341">
        <v>0</v>
      </c>
      <c r="CA405" s="341">
        <v>0</v>
      </c>
      <c r="CB405" s="341">
        <v>0</v>
      </c>
      <c r="CC405" s="341">
        <v>0</v>
      </c>
      <c r="CD405" s="341">
        <v>0</v>
      </c>
      <c r="CE405" s="341">
        <v>0</v>
      </c>
      <c r="CF405" s="341">
        <v>0</v>
      </c>
      <c r="CG405" s="341">
        <v>0</v>
      </c>
      <c r="CH405" s="341">
        <v>0</v>
      </c>
      <c r="CI405" s="341">
        <v>0</v>
      </c>
      <c r="CJ405" s="341">
        <v>0</v>
      </c>
      <c r="CK405" s="341">
        <v>0</v>
      </c>
      <c r="CL405" s="341">
        <v>0</v>
      </c>
      <c r="CM405" s="341">
        <v>0</v>
      </c>
      <c r="CN405" s="341">
        <v>0</v>
      </c>
      <c r="CO405" s="341">
        <v>0</v>
      </c>
      <c r="CP405" s="341">
        <v>0</v>
      </c>
      <c r="CQ405" s="341">
        <v>0</v>
      </c>
      <c r="CR405" s="341">
        <v>0</v>
      </c>
      <c r="CS405" s="341">
        <v>0</v>
      </c>
      <c r="CT405" s="341">
        <v>0</v>
      </c>
      <c r="CU405" s="341">
        <v>0</v>
      </c>
      <c r="CV405" s="341">
        <v>0</v>
      </c>
      <c r="CW405" s="341">
        <v>0</v>
      </c>
      <c r="CX405" s="341"/>
      <c r="CY405" s="341"/>
    </row>
    <row r="406" spans="1:104" x14ac:dyDescent="0.2">
      <c r="A406" s="414"/>
      <c r="B406" s="415" t="s">
        <v>441</v>
      </c>
      <c r="C406" s="376"/>
      <c r="D406" s="341">
        <v>0</v>
      </c>
      <c r="E406" s="341">
        <v>0</v>
      </c>
      <c r="F406" s="341">
        <v>0</v>
      </c>
      <c r="G406" s="341">
        <v>0</v>
      </c>
      <c r="H406" s="341">
        <v>0</v>
      </c>
      <c r="I406" s="341">
        <v>0</v>
      </c>
      <c r="J406" s="341">
        <v>0</v>
      </c>
      <c r="K406" s="341">
        <v>0</v>
      </c>
      <c r="L406" s="341">
        <v>0</v>
      </c>
      <c r="M406" s="341">
        <v>0</v>
      </c>
      <c r="N406" s="341">
        <v>0</v>
      </c>
      <c r="O406" s="341">
        <v>0</v>
      </c>
      <c r="P406" s="341">
        <v>0</v>
      </c>
      <c r="Q406" s="341">
        <v>0</v>
      </c>
      <c r="R406" s="341">
        <v>0</v>
      </c>
      <c r="S406" s="341">
        <v>0</v>
      </c>
      <c r="T406" s="341">
        <v>0</v>
      </c>
      <c r="U406" s="341">
        <v>0</v>
      </c>
      <c r="V406" s="341">
        <v>0</v>
      </c>
      <c r="W406" s="341">
        <v>0</v>
      </c>
      <c r="X406" s="341">
        <v>0</v>
      </c>
      <c r="Y406" s="341">
        <v>0</v>
      </c>
      <c r="Z406" s="341">
        <v>0</v>
      </c>
      <c r="AA406" s="341">
        <v>0</v>
      </c>
      <c r="AB406" s="341">
        <v>0</v>
      </c>
      <c r="AC406" s="341">
        <v>0</v>
      </c>
      <c r="AD406" s="341">
        <v>0</v>
      </c>
      <c r="AE406" s="341">
        <v>0</v>
      </c>
      <c r="AF406" s="341">
        <v>0</v>
      </c>
      <c r="AG406" s="341">
        <v>0</v>
      </c>
      <c r="AH406" s="341">
        <v>0</v>
      </c>
      <c r="AI406" s="341">
        <v>0</v>
      </c>
      <c r="AJ406" s="341">
        <v>0</v>
      </c>
      <c r="AK406" s="341">
        <v>0</v>
      </c>
      <c r="AL406" s="341">
        <v>0</v>
      </c>
      <c r="AM406" s="341">
        <v>0</v>
      </c>
      <c r="AN406" s="341">
        <v>0</v>
      </c>
      <c r="AO406" s="341">
        <v>0</v>
      </c>
      <c r="AP406" s="341">
        <v>0</v>
      </c>
      <c r="AQ406" s="341">
        <v>0</v>
      </c>
      <c r="AR406" s="341">
        <v>0</v>
      </c>
      <c r="AS406" s="341">
        <v>0</v>
      </c>
      <c r="AT406" s="341">
        <v>0</v>
      </c>
      <c r="AU406" s="341">
        <v>0</v>
      </c>
      <c r="AV406" s="341">
        <v>0</v>
      </c>
      <c r="AW406" s="341">
        <v>0</v>
      </c>
      <c r="AX406" s="341">
        <v>0</v>
      </c>
      <c r="AY406" s="341">
        <v>0</v>
      </c>
      <c r="AZ406" s="341">
        <v>0</v>
      </c>
      <c r="BA406" s="341">
        <v>0</v>
      </c>
      <c r="BB406" s="341">
        <v>0</v>
      </c>
      <c r="BC406" s="341">
        <v>0</v>
      </c>
      <c r="BD406" s="341">
        <v>0</v>
      </c>
      <c r="BE406" s="341">
        <v>0</v>
      </c>
      <c r="BF406" s="341">
        <v>0</v>
      </c>
      <c r="BG406" s="341">
        <v>0</v>
      </c>
      <c r="BH406" s="341">
        <v>0</v>
      </c>
      <c r="BI406" s="341">
        <v>0</v>
      </c>
      <c r="BJ406" s="341">
        <v>0</v>
      </c>
      <c r="BK406" s="341">
        <v>0</v>
      </c>
      <c r="BL406" s="341">
        <v>0</v>
      </c>
      <c r="BM406" s="341">
        <v>0</v>
      </c>
      <c r="BN406" s="341">
        <v>0</v>
      </c>
      <c r="BO406" s="341">
        <v>0</v>
      </c>
      <c r="BP406" s="341">
        <v>0</v>
      </c>
      <c r="BQ406" s="341">
        <v>0</v>
      </c>
      <c r="BR406" s="341">
        <v>0</v>
      </c>
      <c r="BS406" s="341">
        <v>0</v>
      </c>
      <c r="BT406" s="341">
        <v>0</v>
      </c>
      <c r="BU406" s="341">
        <v>0</v>
      </c>
      <c r="BV406" s="341">
        <v>0</v>
      </c>
      <c r="BW406" s="341">
        <v>0</v>
      </c>
      <c r="BX406" s="341">
        <v>0</v>
      </c>
      <c r="BY406" s="341">
        <v>0</v>
      </c>
      <c r="BZ406" s="341">
        <v>0</v>
      </c>
      <c r="CA406" s="341">
        <v>0</v>
      </c>
      <c r="CB406" s="341">
        <v>0</v>
      </c>
      <c r="CC406" s="341">
        <v>0</v>
      </c>
      <c r="CD406" s="341">
        <v>0</v>
      </c>
      <c r="CE406" s="341">
        <v>0</v>
      </c>
      <c r="CF406" s="341">
        <v>0</v>
      </c>
      <c r="CG406" s="341">
        <v>0</v>
      </c>
      <c r="CH406" s="341">
        <v>0</v>
      </c>
      <c r="CI406" s="341">
        <v>0</v>
      </c>
      <c r="CJ406" s="341">
        <v>0</v>
      </c>
      <c r="CK406" s="341">
        <v>0</v>
      </c>
      <c r="CL406" s="341">
        <v>0</v>
      </c>
      <c r="CM406" s="341">
        <v>0</v>
      </c>
      <c r="CN406" s="341">
        <v>0</v>
      </c>
      <c r="CO406" s="341">
        <v>0</v>
      </c>
      <c r="CP406" s="341">
        <v>0</v>
      </c>
      <c r="CQ406" s="341">
        <v>0</v>
      </c>
      <c r="CR406" s="341">
        <v>0</v>
      </c>
      <c r="CS406" s="530">
        <f>'2019 GRC - SCH 40 Re-class'!$O$18</f>
        <v>1239254.9510376416</v>
      </c>
      <c r="CT406" s="341">
        <v>0</v>
      </c>
      <c r="CU406" s="341">
        <v>0</v>
      </c>
      <c r="CV406" s="341">
        <v>0</v>
      </c>
      <c r="CW406" s="341">
        <v>0</v>
      </c>
      <c r="CX406" s="341"/>
      <c r="CY406" s="341"/>
    </row>
    <row r="407" spans="1:104" x14ac:dyDescent="0.2">
      <c r="A407" s="414"/>
      <c r="B407" s="415" t="s">
        <v>444</v>
      </c>
      <c r="C407" s="376"/>
      <c r="D407" s="341">
        <v>0</v>
      </c>
      <c r="E407" s="341">
        <v>0</v>
      </c>
      <c r="F407" s="341">
        <v>0</v>
      </c>
      <c r="G407" s="341">
        <v>0</v>
      </c>
      <c r="H407" s="341">
        <v>0</v>
      </c>
      <c r="I407" s="341">
        <v>0</v>
      </c>
      <c r="J407" s="341">
        <v>0</v>
      </c>
      <c r="K407" s="341">
        <v>0</v>
      </c>
      <c r="L407" s="341">
        <v>0</v>
      </c>
      <c r="M407" s="341">
        <v>0</v>
      </c>
      <c r="N407" s="341">
        <v>0</v>
      </c>
      <c r="O407" s="341">
        <v>0</v>
      </c>
      <c r="P407" s="341">
        <v>0</v>
      </c>
      <c r="Q407" s="341">
        <v>0</v>
      </c>
      <c r="R407" s="341">
        <v>0</v>
      </c>
      <c r="S407" s="341">
        <v>0</v>
      </c>
      <c r="T407" s="341">
        <v>0</v>
      </c>
      <c r="U407" s="341">
        <v>0</v>
      </c>
      <c r="V407" s="341">
        <v>0</v>
      </c>
      <c r="W407" s="341">
        <v>0</v>
      </c>
      <c r="X407" s="341">
        <v>0</v>
      </c>
      <c r="Y407" s="341">
        <v>0</v>
      </c>
      <c r="Z407" s="341">
        <v>0</v>
      </c>
      <c r="AA407" s="341">
        <v>0</v>
      </c>
      <c r="AB407" s="341">
        <v>0</v>
      </c>
      <c r="AC407" s="341">
        <v>0</v>
      </c>
      <c r="AD407" s="341">
        <v>0</v>
      </c>
      <c r="AE407" s="341">
        <v>0</v>
      </c>
      <c r="AF407" s="341">
        <v>0</v>
      </c>
      <c r="AG407" s="341">
        <v>0</v>
      </c>
      <c r="AH407" s="341">
        <v>0</v>
      </c>
      <c r="AI407" s="341">
        <v>0</v>
      </c>
      <c r="AJ407" s="341">
        <v>0</v>
      </c>
      <c r="AK407" s="341">
        <v>0</v>
      </c>
      <c r="AL407" s="341">
        <v>0</v>
      </c>
      <c r="AM407" s="341">
        <v>0</v>
      </c>
      <c r="AN407" s="341">
        <v>0</v>
      </c>
      <c r="AO407" s="341">
        <v>0</v>
      </c>
      <c r="AP407" s="341">
        <v>0</v>
      </c>
      <c r="AQ407" s="341">
        <v>0</v>
      </c>
      <c r="AR407" s="341">
        <v>0</v>
      </c>
      <c r="AS407" s="341">
        <v>0</v>
      </c>
      <c r="AT407" s="341">
        <v>0</v>
      </c>
      <c r="AU407" s="341">
        <v>0</v>
      </c>
      <c r="AV407" s="341">
        <v>0</v>
      </c>
      <c r="AW407" s="341">
        <v>0</v>
      </c>
      <c r="AX407" s="341">
        <v>0</v>
      </c>
      <c r="AY407" s="341">
        <v>0</v>
      </c>
      <c r="AZ407" s="341">
        <v>0</v>
      </c>
      <c r="BA407" s="341">
        <v>0</v>
      </c>
      <c r="BB407" s="341">
        <v>0</v>
      </c>
      <c r="BC407" s="341">
        <v>0</v>
      </c>
      <c r="BD407" s="341">
        <v>0</v>
      </c>
      <c r="BE407" s="341">
        <v>0</v>
      </c>
      <c r="BF407" s="341">
        <v>0</v>
      </c>
      <c r="BG407" s="341">
        <v>0</v>
      </c>
      <c r="BH407" s="341">
        <v>0</v>
      </c>
      <c r="BI407" s="341">
        <v>0</v>
      </c>
      <c r="BJ407" s="341">
        <v>0</v>
      </c>
      <c r="BK407" s="341">
        <v>0</v>
      </c>
      <c r="BL407" s="341">
        <v>0</v>
      </c>
      <c r="BM407" s="341">
        <v>0</v>
      </c>
      <c r="BN407" s="341">
        <v>0</v>
      </c>
      <c r="BO407" s="341">
        <v>0</v>
      </c>
      <c r="BP407" s="341">
        <v>0</v>
      </c>
      <c r="BQ407" s="341">
        <v>0</v>
      </c>
      <c r="BR407" s="341">
        <v>0</v>
      </c>
      <c r="BS407" s="341">
        <v>0</v>
      </c>
      <c r="BT407" s="341">
        <v>0</v>
      </c>
      <c r="BU407" s="341">
        <v>0</v>
      </c>
      <c r="BV407" s="341">
        <v>0</v>
      </c>
      <c r="BW407" s="341">
        <v>0</v>
      </c>
      <c r="BX407" s="341">
        <v>0</v>
      </c>
      <c r="BY407" s="341">
        <v>0</v>
      </c>
      <c r="BZ407" s="341">
        <v>0</v>
      </c>
      <c r="CA407" s="341">
        <v>0</v>
      </c>
      <c r="CB407" s="341">
        <v>0</v>
      </c>
      <c r="CC407" s="341">
        <v>0</v>
      </c>
      <c r="CD407" s="341">
        <v>0</v>
      </c>
      <c r="CE407" s="341">
        <v>0</v>
      </c>
      <c r="CF407" s="341">
        <v>0</v>
      </c>
      <c r="CG407" s="341">
        <v>0</v>
      </c>
      <c r="CH407" s="341">
        <v>0</v>
      </c>
      <c r="CI407" s="341">
        <v>0</v>
      </c>
      <c r="CJ407" s="341">
        <v>0</v>
      </c>
      <c r="CK407" s="341">
        <v>0</v>
      </c>
      <c r="CL407" s="341">
        <v>0</v>
      </c>
      <c r="CM407" s="341">
        <v>0</v>
      </c>
      <c r="CN407" s="341">
        <v>0</v>
      </c>
      <c r="CO407" s="341">
        <v>0</v>
      </c>
      <c r="CP407" s="341">
        <v>0</v>
      </c>
      <c r="CQ407" s="341">
        <v>0</v>
      </c>
      <c r="CR407" s="341">
        <v>0</v>
      </c>
      <c r="CS407" s="503">
        <f>'2019 GRC - SCH 40 Re-class'!$O$21</f>
        <v>-9395.4618330061276</v>
      </c>
      <c r="CT407" s="341">
        <v>0</v>
      </c>
      <c r="CU407" s="341">
        <v>0</v>
      </c>
      <c r="CV407" s="341">
        <v>0</v>
      </c>
      <c r="CW407" s="341">
        <v>0</v>
      </c>
      <c r="CX407" s="341"/>
      <c r="CY407" s="341"/>
    </row>
    <row r="408" spans="1:104" x14ac:dyDescent="0.2">
      <c r="A408" s="414"/>
      <c r="B408" s="415" t="s">
        <v>229</v>
      </c>
      <c r="C408" s="376"/>
      <c r="D408" s="341">
        <v>0</v>
      </c>
      <c r="E408" s="341">
        <v>0</v>
      </c>
      <c r="F408" s="341">
        <v>0</v>
      </c>
      <c r="G408" s="341">
        <v>0</v>
      </c>
      <c r="H408" s="341">
        <v>0</v>
      </c>
      <c r="I408" s="341">
        <v>0</v>
      </c>
      <c r="J408" s="341">
        <v>0</v>
      </c>
      <c r="K408" s="341">
        <v>0</v>
      </c>
      <c r="L408" s="341">
        <v>0</v>
      </c>
      <c r="M408" s="341">
        <v>0</v>
      </c>
      <c r="N408" s="341">
        <v>0</v>
      </c>
      <c r="O408" s="341">
        <v>0</v>
      </c>
      <c r="P408" s="341">
        <v>0</v>
      </c>
      <c r="Q408" s="341">
        <v>0</v>
      </c>
      <c r="R408" s="341">
        <v>0</v>
      </c>
      <c r="S408" s="341">
        <v>0</v>
      </c>
      <c r="T408" s="341">
        <v>0</v>
      </c>
      <c r="U408" s="341">
        <v>0</v>
      </c>
      <c r="V408" s="341">
        <v>0</v>
      </c>
      <c r="W408" s="341">
        <v>0</v>
      </c>
      <c r="X408" s="341">
        <v>0</v>
      </c>
      <c r="Y408" s="341">
        <v>0</v>
      </c>
      <c r="Z408" s="341">
        <v>0</v>
      </c>
      <c r="AA408" s="341">
        <v>0</v>
      </c>
      <c r="AB408" s="341">
        <v>0</v>
      </c>
      <c r="AC408" s="341">
        <v>0</v>
      </c>
      <c r="AD408" s="341">
        <v>0</v>
      </c>
      <c r="AE408" s="341">
        <v>0</v>
      </c>
      <c r="AF408" s="341">
        <v>0</v>
      </c>
      <c r="AG408" s="341">
        <v>0</v>
      </c>
      <c r="AH408" s="341">
        <v>0</v>
      </c>
      <c r="AI408" s="341">
        <v>0</v>
      </c>
      <c r="AJ408" s="341">
        <v>0</v>
      </c>
      <c r="AK408" s="341">
        <v>0</v>
      </c>
      <c r="AL408" s="341">
        <v>0</v>
      </c>
      <c r="AM408" s="341">
        <v>0</v>
      </c>
      <c r="AN408" s="341">
        <v>0</v>
      </c>
      <c r="AO408" s="341">
        <v>0</v>
      </c>
      <c r="AP408" s="341">
        <v>0</v>
      </c>
      <c r="AQ408" s="341">
        <v>0</v>
      </c>
      <c r="AR408" s="341">
        <v>0</v>
      </c>
      <c r="AS408" s="341">
        <v>0</v>
      </c>
      <c r="AT408" s="341">
        <v>0</v>
      </c>
      <c r="AU408" s="341">
        <v>0</v>
      </c>
      <c r="AV408" s="341">
        <v>0</v>
      </c>
      <c r="AW408" s="341">
        <v>0</v>
      </c>
      <c r="AX408" s="341">
        <v>0</v>
      </c>
      <c r="AY408" s="341">
        <v>0</v>
      </c>
      <c r="AZ408" s="341">
        <v>0</v>
      </c>
      <c r="BA408" s="341">
        <v>0</v>
      </c>
      <c r="BB408" s="341">
        <v>0</v>
      </c>
      <c r="BC408" s="341">
        <v>0</v>
      </c>
      <c r="BD408" s="341">
        <v>0</v>
      </c>
      <c r="BE408" s="341">
        <v>0</v>
      </c>
      <c r="BF408" s="341">
        <v>0</v>
      </c>
      <c r="BG408" s="341">
        <v>0</v>
      </c>
      <c r="BH408" s="341">
        <v>0</v>
      </c>
      <c r="BI408" s="341">
        <v>0</v>
      </c>
      <c r="BJ408" s="341">
        <v>0</v>
      </c>
      <c r="BK408" s="341">
        <v>0</v>
      </c>
      <c r="BL408" s="341">
        <v>0</v>
      </c>
      <c r="BM408" s="341">
        <v>0</v>
      </c>
      <c r="BN408" s="341">
        <v>0</v>
      </c>
      <c r="BO408" s="341">
        <v>0</v>
      </c>
      <c r="BP408" s="341">
        <v>0</v>
      </c>
      <c r="BQ408" s="341">
        <v>0</v>
      </c>
      <c r="BR408" s="341">
        <v>0</v>
      </c>
      <c r="BS408" s="341">
        <v>0</v>
      </c>
      <c r="BT408" s="341">
        <v>0</v>
      </c>
      <c r="BU408" s="341">
        <v>0</v>
      </c>
      <c r="BV408" s="341">
        <v>0</v>
      </c>
      <c r="BW408" s="341">
        <v>0</v>
      </c>
      <c r="BX408" s="341">
        <v>0</v>
      </c>
      <c r="BY408" s="341">
        <v>0</v>
      </c>
      <c r="BZ408" s="341">
        <v>0</v>
      </c>
      <c r="CA408" s="341">
        <v>0</v>
      </c>
      <c r="CB408" s="341">
        <v>0</v>
      </c>
      <c r="CC408" s="341">
        <v>0</v>
      </c>
      <c r="CD408" s="341">
        <v>0</v>
      </c>
      <c r="CE408" s="341">
        <v>0</v>
      </c>
      <c r="CF408" s="341">
        <v>0</v>
      </c>
      <c r="CG408" s="341">
        <v>0</v>
      </c>
      <c r="CH408" s="341">
        <v>0</v>
      </c>
      <c r="CI408" s="341">
        <v>0</v>
      </c>
      <c r="CJ408" s="92">
        <f>-'FPC Sch SC'!C48</f>
        <v>0</v>
      </c>
      <c r="CK408" s="92">
        <f>-'FPC Sch SC'!D48</f>
        <v>0</v>
      </c>
      <c r="CL408" s="92">
        <f>-'FPC Sch SC'!E48</f>
        <v>0</v>
      </c>
      <c r="CM408" s="92">
        <f>-'FPC Sch SC'!F48</f>
        <v>0</v>
      </c>
      <c r="CN408" s="92">
        <f>-'FPC Sch SC'!G48</f>
        <v>0</v>
      </c>
      <c r="CO408" s="92">
        <f>-'FPC Sch SC'!H48</f>
        <v>0</v>
      </c>
      <c r="CP408" s="92">
        <f>-'FPC Sch SC'!I48</f>
        <v>0</v>
      </c>
      <c r="CQ408" s="92">
        <f>-'FPC Sch SC'!J48</f>
        <v>0</v>
      </c>
      <c r="CR408" s="92">
        <f>-'FPC Sch SC'!K48</f>
        <v>0</v>
      </c>
      <c r="CS408" s="92">
        <f>-('FPC Sch SC'!L48+'FPC Sch SC'!M48)</f>
        <v>-19403.59</v>
      </c>
      <c r="CT408" s="92">
        <f>-'FPC Sch SC'!N48</f>
        <v>-20103.169999999998</v>
      </c>
      <c r="CU408" s="92">
        <f>-('FPC Sch SC'!P48+'FPC Sch SC'!O48)</f>
        <v>-38109.269999999997</v>
      </c>
      <c r="CV408" s="92">
        <f>-'FPC Sch SC'!Q48</f>
        <v>-74921.14</v>
      </c>
      <c r="CW408" s="92">
        <f>-'FPC Sch SC'!R48</f>
        <v>-36908.800000000003</v>
      </c>
      <c r="CX408" s="92">
        <f>-'Amort Estimate'!I77</f>
        <v>-66282.450096782704</v>
      </c>
      <c r="CY408" s="92">
        <f>-'Amort Estimate'!J77</f>
        <v>-62929.993024562405</v>
      </c>
    </row>
    <row r="409" spans="1:104" x14ac:dyDescent="0.2">
      <c r="A409" s="414"/>
      <c r="B409" s="415" t="s">
        <v>230</v>
      </c>
      <c r="C409" s="376"/>
      <c r="D409" s="93">
        <f t="shared" ref="D409:AI409" si="454">SUM(D405:D408)</f>
        <v>0</v>
      </c>
      <c r="E409" s="93">
        <f t="shared" si="454"/>
        <v>0</v>
      </c>
      <c r="F409" s="93">
        <f t="shared" si="454"/>
        <v>0</v>
      </c>
      <c r="G409" s="93">
        <f t="shared" si="454"/>
        <v>0</v>
      </c>
      <c r="H409" s="93">
        <f t="shared" si="454"/>
        <v>0</v>
      </c>
      <c r="I409" s="93">
        <f t="shared" si="454"/>
        <v>0</v>
      </c>
      <c r="J409" s="93">
        <f t="shared" si="454"/>
        <v>0</v>
      </c>
      <c r="K409" s="93">
        <f t="shared" si="454"/>
        <v>0</v>
      </c>
      <c r="L409" s="93">
        <f t="shared" si="454"/>
        <v>0</v>
      </c>
      <c r="M409" s="93">
        <f t="shared" si="454"/>
        <v>0</v>
      </c>
      <c r="N409" s="93">
        <f t="shared" si="454"/>
        <v>0</v>
      </c>
      <c r="O409" s="93">
        <f t="shared" si="454"/>
        <v>0</v>
      </c>
      <c r="P409" s="93">
        <f t="shared" si="454"/>
        <v>0</v>
      </c>
      <c r="Q409" s="93">
        <f t="shared" si="454"/>
        <v>0</v>
      </c>
      <c r="R409" s="93">
        <f t="shared" si="454"/>
        <v>0</v>
      </c>
      <c r="S409" s="93">
        <f t="shared" si="454"/>
        <v>0</v>
      </c>
      <c r="T409" s="93">
        <f t="shared" si="454"/>
        <v>0</v>
      </c>
      <c r="U409" s="93">
        <f t="shared" si="454"/>
        <v>0</v>
      </c>
      <c r="V409" s="93">
        <f t="shared" si="454"/>
        <v>0</v>
      </c>
      <c r="W409" s="93">
        <f t="shared" si="454"/>
        <v>0</v>
      </c>
      <c r="X409" s="93">
        <f t="shared" si="454"/>
        <v>0</v>
      </c>
      <c r="Y409" s="93">
        <f t="shared" si="454"/>
        <v>0</v>
      </c>
      <c r="Z409" s="93">
        <f t="shared" si="454"/>
        <v>0</v>
      </c>
      <c r="AA409" s="93">
        <f t="shared" si="454"/>
        <v>0</v>
      </c>
      <c r="AB409" s="93">
        <f t="shared" si="454"/>
        <v>0</v>
      </c>
      <c r="AC409" s="93">
        <f t="shared" si="454"/>
        <v>0</v>
      </c>
      <c r="AD409" s="93">
        <f t="shared" si="454"/>
        <v>0</v>
      </c>
      <c r="AE409" s="93">
        <f t="shared" si="454"/>
        <v>0</v>
      </c>
      <c r="AF409" s="93">
        <f t="shared" si="454"/>
        <v>0</v>
      </c>
      <c r="AG409" s="93">
        <f t="shared" si="454"/>
        <v>0</v>
      </c>
      <c r="AH409" s="93">
        <f t="shared" si="454"/>
        <v>0</v>
      </c>
      <c r="AI409" s="93">
        <f t="shared" si="454"/>
        <v>0</v>
      </c>
      <c r="AJ409" s="93">
        <f t="shared" ref="AJ409:BO409" si="455">SUM(AJ405:AJ408)</f>
        <v>0</v>
      </c>
      <c r="AK409" s="93">
        <f t="shared" si="455"/>
        <v>0</v>
      </c>
      <c r="AL409" s="93">
        <f t="shared" si="455"/>
        <v>0</v>
      </c>
      <c r="AM409" s="93">
        <f t="shared" si="455"/>
        <v>0</v>
      </c>
      <c r="AN409" s="93">
        <f t="shared" si="455"/>
        <v>0</v>
      </c>
      <c r="AO409" s="93">
        <f t="shared" si="455"/>
        <v>0</v>
      </c>
      <c r="AP409" s="93">
        <f t="shared" si="455"/>
        <v>0</v>
      </c>
      <c r="AQ409" s="93">
        <f t="shared" si="455"/>
        <v>0</v>
      </c>
      <c r="AR409" s="93">
        <f t="shared" si="455"/>
        <v>0</v>
      </c>
      <c r="AS409" s="93">
        <f t="shared" si="455"/>
        <v>0</v>
      </c>
      <c r="AT409" s="93">
        <f t="shared" si="455"/>
        <v>0</v>
      </c>
      <c r="AU409" s="93">
        <f t="shared" si="455"/>
        <v>0</v>
      </c>
      <c r="AV409" s="93">
        <f t="shared" si="455"/>
        <v>0</v>
      </c>
      <c r="AW409" s="93">
        <f t="shared" si="455"/>
        <v>0</v>
      </c>
      <c r="AX409" s="93">
        <f t="shared" si="455"/>
        <v>0</v>
      </c>
      <c r="AY409" s="93">
        <f t="shared" si="455"/>
        <v>0</v>
      </c>
      <c r="AZ409" s="93">
        <f t="shared" si="455"/>
        <v>0</v>
      </c>
      <c r="BA409" s="93">
        <f t="shared" si="455"/>
        <v>0</v>
      </c>
      <c r="BB409" s="93">
        <f t="shared" si="455"/>
        <v>0</v>
      </c>
      <c r="BC409" s="93">
        <f t="shared" si="455"/>
        <v>0</v>
      </c>
      <c r="BD409" s="93">
        <f t="shared" si="455"/>
        <v>0</v>
      </c>
      <c r="BE409" s="93">
        <f t="shared" si="455"/>
        <v>0</v>
      </c>
      <c r="BF409" s="93">
        <f t="shared" si="455"/>
        <v>0</v>
      </c>
      <c r="BG409" s="93">
        <f t="shared" si="455"/>
        <v>0</v>
      </c>
      <c r="BH409" s="93">
        <f t="shared" si="455"/>
        <v>0</v>
      </c>
      <c r="BI409" s="93">
        <f t="shared" si="455"/>
        <v>0</v>
      </c>
      <c r="BJ409" s="93">
        <f t="shared" si="455"/>
        <v>0</v>
      </c>
      <c r="BK409" s="93">
        <f t="shared" si="455"/>
        <v>0</v>
      </c>
      <c r="BL409" s="93">
        <f t="shared" si="455"/>
        <v>0</v>
      </c>
      <c r="BM409" s="93">
        <f t="shared" si="455"/>
        <v>0</v>
      </c>
      <c r="BN409" s="93">
        <f t="shared" si="455"/>
        <v>0</v>
      </c>
      <c r="BO409" s="93">
        <f t="shared" si="455"/>
        <v>0</v>
      </c>
      <c r="BP409" s="93">
        <f t="shared" ref="BP409:CU409" si="456">SUM(BP405:BP408)</f>
        <v>0</v>
      </c>
      <c r="BQ409" s="93">
        <f t="shared" si="456"/>
        <v>0</v>
      </c>
      <c r="BR409" s="93">
        <f t="shared" si="456"/>
        <v>0</v>
      </c>
      <c r="BS409" s="93">
        <f t="shared" si="456"/>
        <v>0</v>
      </c>
      <c r="BT409" s="93">
        <f t="shared" si="456"/>
        <v>0</v>
      </c>
      <c r="BU409" s="93">
        <f t="shared" si="456"/>
        <v>0</v>
      </c>
      <c r="BV409" s="93">
        <f t="shared" si="456"/>
        <v>0</v>
      </c>
      <c r="BW409" s="93">
        <f t="shared" si="456"/>
        <v>0</v>
      </c>
      <c r="BX409" s="93">
        <f t="shared" si="456"/>
        <v>0</v>
      </c>
      <c r="BY409" s="93">
        <f t="shared" si="456"/>
        <v>0</v>
      </c>
      <c r="BZ409" s="93">
        <f t="shared" si="456"/>
        <v>0</v>
      </c>
      <c r="CA409" s="93">
        <f t="shared" si="456"/>
        <v>0</v>
      </c>
      <c r="CB409" s="93">
        <f t="shared" si="456"/>
        <v>0</v>
      </c>
      <c r="CC409" s="93">
        <f t="shared" si="456"/>
        <v>0</v>
      </c>
      <c r="CD409" s="93">
        <f t="shared" si="456"/>
        <v>0</v>
      </c>
      <c r="CE409" s="93">
        <f t="shared" si="456"/>
        <v>0</v>
      </c>
      <c r="CF409" s="93">
        <f t="shared" si="456"/>
        <v>0</v>
      </c>
      <c r="CG409" s="93">
        <f t="shared" si="456"/>
        <v>0</v>
      </c>
      <c r="CH409" s="93">
        <f t="shared" si="456"/>
        <v>0</v>
      </c>
      <c r="CI409" s="93">
        <f t="shared" si="456"/>
        <v>0</v>
      </c>
      <c r="CJ409" s="93">
        <f t="shared" si="456"/>
        <v>0</v>
      </c>
      <c r="CK409" s="93">
        <f t="shared" si="456"/>
        <v>0</v>
      </c>
      <c r="CL409" s="93">
        <f t="shared" si="456"/>
        <v>0</v>
      </c>
      <c r="CM409" s="93">
        <f t="shared" si="456"/>
        <v>0</v>
      </c>
      <c r="CN409" s="93">
        <f t="shared" si="456"/>
        <v>0</v>
      </c>
      <c r="CO409" s="93">
        <f t="shared" si="456"/>
        <v>0</v>
      </c>
      <c r="CP409" s="93">
        <f t="shared" si="456"/>
        <v>0</v>
      </c>
      <c r="CQ409" s="93">
        <f t="shared" si="456"/>
        <v>0</v>
      </c>
      <c r="CR409" s="93">
        <f t="shared" si="456"/>
        <v>0</v>
      </c>
      <c r="CS409" s="93">
        <f t="shared" si="456"/>
        <v>1210455.8992046353</v>
      </c>
      <c r="CT409" s="93">
        <f t="shared" si="456"/>
        <v>-20103.169999999998</v>
      </c>
      <c r="CU409" s="93">
        <f t="shared" si="456"/>
        <v>-38109.269999999997</v>
      </c>
      <c r="CV409" s="93">
        <f t="shared" ref="CV409:CY409" si="457">SUM(CV405:CV408)</f>
        <v>-74921.14</v>
      </c>
      <c r="CW409" s="93">
        <f t="shared" si="457"/>
        <v>-36908.800000000003</v>
      </c>
      <c r="CX409" s="93">
        <f t="shared" si="457"/>
        <v>-66282.450096782704</v>
      </c>
      <c r="CY409" s="93">
        <f t="shared" si="457"/>
        <v>-62929.993024562405</v>
      </c>
    </row>
    <row r="410" spans="1:104" ht="11.25" customHeight="1" x14ac:dyDescent="0.2">
      <c r="A410" s="414"/>
      <c r="B410" s="414" t="s">
        <v>231</v>
      </c>
      <c r="C410" s="376"/>
      <c r="D410" s="339">
        <f t="shared" ref="D410:AI410" si="458">D404+D409</f>
        <v>0</v>
      </c>
      <c r="E410" s="339">
        <f t="shared" si="458"/>
        <v>0</v>
      </c>
      <c r="F410" s="339">
        <f t="shared" si="458"/>
        <v>0</v>
      </c>
      <c r="G410" s="339">
        <f t="shared" si="458"/>
        <v>0</v>
      </c>
      <c r="H410" s="339">
        <f t="shared" si="458"/>
        <v>0</v>
      </c>
      <c r="I410" s="339">
        <f t="shared" si="458"/>
        <v>0</v>
      </c>
      <c r="J410" s="339">
        <f t="shared" si="458"/>
        <v>0</v>
      </c>
      <c r="K410" s="339">
        <f t="shared" si="458"/>
        <v>0</v>
      </c>
      <c r="L410" s="339">
        <f t="shared" si="458"/>
        <v>0</v>
      </c>
      <c r="M410" s="339">
        <f t="shared" si="458"/>
        <v>0</v>
      </c>
      <c r="N410" s="339">
        <f t="shared" si="458"/>
        <v>0</v>
      </c>
      <c r="O410" s="339">
        <f t="shared" si="458"/>
        <v>0</v>
      </c>
      <c r="P410" s="339">
        <f t="shared" si="458"/>
        <v>0</v>
      </c>
      <c r="Q410" s="339">
        <f t="shared" si="458"/>
        <v>0</v>
      </c>
      <c r="R410" s="339">
        <f t="shared" si="458"/>
        <v>0</v>
      </c>
      <c r="S410" s="339">
        <f t="shared" si="458"/>
        <v>0</v>
      </c>
      <c r="T410" s="339">
        <f t="shared" si="458"/>
        <v>0</v>
      </c>
      <c r="U410" s="339">
        <f t="shared" si="458"/>
        <v>0</v>
      </c>
      <c r="V410" s="339">
        <f t="shared" si="458"/>
        <v>0</v>
      </c>
      <c r="W410" s="339">
        <f t="shared" si="458"/>
        <v>0</v>
      </c>
      <c r="X410" s="339">
        <f t="shared" si="458"/>
        <v>0</v>
      </c>
      <c r="Y410" s="339">
        <f t="shared" si="458"/>
        <v>0</v>
      </c>
      <c r="Z410" s="339">
        <f t="shared" si="458"/>
        <v>0</v>
      </c>
      <c r="AA410" s="339">
        <f t="shared" si="458"/>
        <v>0</v>
      </c>
      <c r="AB410" s="339">
        <f t="shared" si="458"/>
        <v>0</v>
      </c>
      <c r="AC410" s="339">
        <f t="shared" si="458"/>
        <v>0</v>
      </c>
      <c r="AD410" s="339">
        <f t="shared" si="458"/>
        <v>0</v>
      </c>
      <c r="AE410" s="339">
        <f t="shared" si="458"/>
        <v>0</v>
      </c>
      <c r="AF410" s="339">
        <f t="shared" si="458"/>
        <v>0</v>
      </c>
      <c r="AG410" s="339">
        <f t="shared" si="458"/>
        <v>0</v>
      </c>
      <c r="AH410" s="339">
        <f t="shared" si="458"/>
        <v>0</v>
      </c>
      <c r="AI410" s="339">
        <f t="shared" si="458"/>
        <v>0</v>
      </c>
      <c r="AJ410" s="339">
        <f t="shared" ref="AJ410:BO410" si="459">AJ404+AJ409</f>
        <v>0</v>
      </c>
      <c r="AK410" s="339">
        <f t="shared" si="459"/>
        <v>0</v>
      </c>
      <c r="AL410" s="339">
        <f t="shared" si="459"/>
        <v>0</v>
      </c>
      <c r="AM410" s="339">
        <f t="shared" si="459"/>
        <v>0</v>
      </c>
      <c r="AN410" s="339">
        <f t="shared" si="459"/>
        <v>0</v>
      </c>
      <c r="AO410" s="339">
        <f t="shared" si="459"/>
        <v>0</v>
      </c>
      <c r="AP410" s="339">
        <f t="shared" si="459"/>
        <v>0</v>
      </c>
      <c r="AQ410" s="339">
        <f t="shared" si="459"/>
        <v>0</v>
      </c>
      <c r="AR410" s="339">
        <f t="shared" si="459"/>
        <v>0</v>
      </c>
      <c r="AS410" s="339">
        <f t="shared" si="459"/>
        <v>0</v>
      </c>
      <c r="AT410" s="339">
        <f t="shared" si="459"/>
        <v>0</v>
      </c>
      <c r="AU410" s="339">
        <f t="shared" si="459"/>
        <v>0</v>
      </c>
      <c r="AV410" s="339">
        <f t="shared" si="459"/>
        <v>0</v>
      </c>
      <c r="AW410" s="339">
        <f t="shared" si="459"/>
        <v>0</v>
      </c>
      <c r="AX410" s="339">
        <f t="shared" si="459"/>
        <v>0</v>
      </c>
      <c r="AY410" s="339">
        <f t="shared" si="459"/>
        <v>0</v>
      </c>
      <c r="AZ410" s="339">
        <f t="shared" si="459"/>
        <v>0</v>
      </c>
      <c r="BA410" s="339">
        <f t="shared" si="459"/>
        <v>0</v>
      </c>
      <c r="BB410" s="339">
        <f t="shared" si="459"/>
        <v>0</v>
      </c>
      <c r="BC410" s="339">
        <f t="shared" si="459"/>
        <v>0</v>
      </c>
      <c r="BD410" s="339">
        <f t="shared" si="459"/>
        <v>0</v>
      </c>
      <c r="BE410" s="339">
        <f t="shared" si="459"/>
        <v>0</v>
      </c>
      <c r="BF410" s="339">
        <f t="shared" si="459"/>
        <v>0</v>
      </c>
      <c r="BG410" s="339">
        <f t="shared" si="459"/>
        <v>0</v>
      </c>
      <c r="BH410" s="339">
        <f t="shared" si="459"/>
        <v>0</v>
      </c>
      <c r="BI410" s="339">
        <f t="shared" si="459"/>
        <v>0</v>
      </c>
      <c r="BJ410" s="339">
        <f t="shared" si="459"/>
        <v>0</v>
      </c>
      <c r="BK410" s="339">
        <f t="shared" si="459"/>
        <v>0</v>
      </c>
      <c r="BL410" s="339">
        <f t="shared" si="459"/>
        <v>0</v>
      </c>
      <c r="BM410" s="339">
        <f t="shared" si="459"/>
        <v>0</v>
      </c>
      <c r="BN410" s="339">
        <f t="shared" si="459"/>
        <v>0</v>
      </c>
      <c r="BO410" s="339">
        <f t="shared" si="459"/>
        <v>0</v>
      </c>
      <c r="BP410" s="339">
        <f t="shared" ref="BP410:CU410" si="460">BP404+BP409</f>
        <v>0</v>
      </c>
      <c r="BQ410" s="339">
        <f t="shared" si="460"/>
        <v>0</v>
      </c>
      <c r="BR410" s="339">
        <f t="shared" si="460"/>
        <v>0</v>
      </c>
      <c r="BS410" s="339">
        <f t="shared" si="460"/>
        <v>0</v>
      </c>
      <c r="BT410" s="339">
        <f t="shared" si="460"/>
        <v>0</v>
      </c>
      <c r="BU410" s="339">
        <f t="shared" si="460"/>
        <v>0</v>
      </c>
      <c r="BV410" s="339">
        <f t="shared" si="460"/>
        <v>0</v>
      </c>
      <c r="BW410" s="339">
        <f t="shared" si="460"/>
        <v>0</v>
      </c>
      <c r="BX410" s="339">
        <f t="shared" si="460"/>
        <v>0</v>
      </c>
      <c r="BY410" s="339">
        <f t="shared" si="460"/>
        <v>0</v>
      </c>
      <c r="BZ410" s="339">
        <f t="shared" si="460"/>
        <v>0</v>
      </c>
      <c r="CA410" s="339">
        <f t="shared" si="460"/>
        <v>0</v>
      </c>
      <c r="CB410" s="339">
        <f t="shared" si="460"/>
        <v>0</v>
      </c>
      <c r="CC410" s="339">
        <f t="shared" si="460"/>
        <v>0</v>
      </c>
      <c r="CD410" s="339">
        <f t="shared" si="460"/>
        <v>0</v>
      </c>
      <c r="CE410" s="339">
        <f t="shared" si="460"/>
        <v>0</v>
      </c>
      <c r="CF410" s="339">
        <f t="shared" si="460"/>
        <v>0</v>
      </c>
      <c r="CG410" s="339">
        <f t="shared" si="460"/>
        <v>0</v>
      </c>
      <c r="CH410" s="339">
        <f t="shared" si="460"/>
        <v>0</v>
      </c>
      <c r="CI410" s="339">
        <f t="shared" si="460"/>
        <v>0</v>
      </c>
      <c r="CJ410" s="339">
        <f t="shared" si="460"/>
        <v>0</v>
      </c>
      <c r="CK410" s="339">
        <f t="shared" si="460"/>
        <v>0</v>
      </c>
      <c r="CL410" s="339">
        <f t="shared" si="460"/>
        <v>0</v>
      </c>
      <c r="CM410" s="339">
        <f t="shared" si="460"/>
        <v>0</v>
      </c>
      <c r="CN410" s="339">
        <f t="shared" si="460"/>
        <v>0</v>
      </c>
      <c r="CO410" s="339">
        <f t="shared" si="460"/>
        <v>0</v>
      </c>
      <c r="CP410" s="339">
        <f t="shared" si="460"/>
        <v>0</v>
      </c>
      <c r="CQ410" s="339">
        <f t="shared" si="460"/>
        <v>0</v>
      </c>
      <c r="CR410" s="339">
        <f t="shared" si="460"/>
        <v>0</v>
      </c>
      <c r="CS410" s="339">
        <f t="shared" si="460"/>
        <v>1210455.8992046353</v>
      </c>
      <c r="CT410" s="339">
        <f t="shared" si="460"/>
        <v>1190352.7292046354</v>
      </c>
      <c r="CU410" s="339">
        <f t="shared" si="460"/>
        <v>1152243.4592046354</v>
      </c>
      <c r="CV410" s="339">
        <f t="shared" ref="CV410:CY410" si="461">CV404+CV409</f>
        <v>1077322.3192046355</v>
      </c>
      <c r="CW410" s="339">
        <f t="shared" si="461"/>
        <v>1040413.5192046354</v>
      </c>
      <c r="CX410" s="339">
        <f t="shared" si="461"/>
        <v>974131.06910785264</v>
      </c>
      <c r="CY410" s="339">
        <f t="shared" si="461"/>
        <v>911201.07608329027</v>
      </c>
    </row>
    <row r="411" spans="1:104" x14ac:dyDescent="0.2">
      <c r="C411" s="376"/>
      <c r="D411" s="339"/>
      <c r="E411" s="339"/>
      <c r="F411" s="339"/>
      <c r="G411" s="339"/>
      <c r="H411" s="339"/>
      <c r="I411" s="339"/>
      <c r="J411" s="339"/>
      <c r="K411" s="339"/>
      <c r="L411" s="339"/>
      <c r="M411" s="339"/>
      <c r="N411" s="339"/>
      <c r="O411" s="339"/>
      <c r="P411" s="339"/>
      <c r="Q411" s="339"/>
      <c r="R411" s="339"/>
      <c r="S411" s="339"/>
      <c r="T411" s="339"/>
      <c r="U411" s="339"/>
      <c r="V411" s="339"/>
      <c r="W411" s="339"/>
      <c r="X411" s="339"/>
      <c r="Y411" s="339"/>
      <c r="Z411" s="339"/>
      <c r="AA411" s="339"/>
      <c r="AB411" s="339"/>
      <c r="AC411" s="339"/>
      <c r="AD411" s="339"/>
      <c r="AE411" s="339"/>
      <c r="AF411" s="339"/>
      <c r="AG411" s="339"/>
      <c r="AH411" s="339"/>
      <c r="AI411" s="339"/>
      <c r="AJ411" s="339"/>
      <c r="AK411" s="339"/>
      <c r="AL411" s="339"/>
      <c r="AM411" s="339"/>
      <c r="AN411" s="339"/>
      <c r="AO411" s="339"/>
      <c r="AP411" s="339"/>
      <c r="AQ411" s="339"/>
      <c r="AR411" s="339"/>
      <c r="AS411" s="339"/>
      <c r="AT411" s="339"/>
      <c r="AU411" s="339"/>
      <c r="AV411" s="339"/>
      <c r="AW411" s="339"/>
      <c r="AX411" s="339"/>
      <c r="AY411" s="339"/>
      <c r="AZ411" s="339"/>
      <c r="BA411" s="339"/>
      <c r="BB411" s="339"/>
      <c r="BC411" s="339"/>
      <c r="BD411" s="339"/>
      <c r="BE411" s="339"/>
      <c r="BF411" s="339"/>
      <c r="BG411" s="339"/>
      <c r="BH411" s="339"/>
      <c r="BI411" s="339"/>
      <c r="BJ411" s="339"/>
      <c r="BK411" s="339"/>
      <c r="BL411" s="339"/>
      <c r="BM411" s="339"/>
      <c r="BN411" s="339"/>
      <c r="BO411" s="339"/>
      <c r="BP411" s="339"/>
      <c r="BQ411" s="339"/>
      <c r="BR411" s="339"/>
      <c r="BS411" s="339"/>
      <c r="BT411" s="339"/>
      <c r="BU411" s="339"/>
      <c r="BV411" s="339"/>
      <c r="BW411" s="339"/>
      <c r="BX411" s="339"/>
      <c r="BY411" s="339"/>
      <c r="BZ411" s="339"/>
      <c r="CA411" s="339"/>
      <c r="CB411" s="339"/>
      <c r="CC411" s="339"/>
      <c r="CD411" s="339"/>
      <c r="CE411" s="339"/>
      <c r="CF411" s="339"/>
      <c r="CG411" s="339"/>
      <c r="CH411" s="95"/>
      <c r="CI411" s="95"/>
      <c r="CJ411" s="95"/>
      <c r="CK411" s="95"/>
      <c r="CL411" s="95"/>
      <c r="CM411" s="95"/>
      <c r="CN411" s="95"/>
      <c r="CO411" s="95"/>
      <c r="CP411" s="95"/>
      <c r="CQ411" s="95"/>
      <c r="CR411" s="95"/>
      <c r="CS411" s="95"/>
      <c r="CT411" s="95"/>
      <c r="CU411" s="95"/>
      <c r="CV411" s="95"/>
      <c r="CW411" s="95"/>
      <c r="CX411" s="95"/>
      <c r="CY411" s="95"/>
      <c r="CZ411" s="95"/>
    </row>
    <row r="412" spans="1:104" x14ac:dyDescent="0.2">
      <c r="A412" s="418" t="s">
        <v>542</v>
      </c>
      <c r="B412" s="414"/>
      <c r="C412" s="417">
        <v>18239451</v>
      </c>
      <c r="CX412" s="338"/>
      <c r="CY412" s="338"/>
      <c r="CZ412" s="338"/>
    </row>
    <row r="413" spans="1:104" x14ac:dyDescent="0.2">
      <c r="A413" s="414"/>
      <c r="B413" s="414" t="s">
        <v>227</v>
      </c>
      <c r="C413" s="417">
        <v>25401071</v>
      </c>
      <c r="D413" s="53">
        <v>0</v>
      </c>
      <c r="E413" s="339">
        <f t="shared" ref="E413:AJ413" si="462">D419</f>
        <v>0</v>
      </c>
      <c r="F413" s="339">
        <f t="shared" si="462"/>
        <v>0</v>
      </c>
      <c r="G413" s="339">
        <f t="shared" si="462"/>
        <v>0</v>
      </c>
      <c r="H413" s="339">
        <f t="shared" si="462"/>
        <v>0</v>
      </c>
      <c r="I413" s="339">
        <f t="shared" si="462"/>
        <v>0</v>
      </c>
      <c r="J413" s="339">
        <f t="shared" si="462"/>
        <v>0</v>
      </c>
      <c r="K413" s="339">
        <f t="shared" si="462"/>
        <v>0</v>
      </c>
      <c r="L413" s="339">
        <f t="shared" si="462"/>
        <v>0</v>
      </c>
      <c r="M413" s="339">
        <f t="shared" si="462"/>
        <v>0</v>
      </c>
      <c r="N413" s="339">
        <f t="shared" si="462"/>
        <v>0</v>
      </c>
      <c r="O413" s="339">
        <f t="shared" si="462"/>
        <v>0</v>
      </c>
      <c r="P413" s="339">
        <f t="shared" si="462"/>
        <v>0</v>
      </c>
      <c r="Q413" s="339">
        <f t="shared" si="462"/>
        <v>0</v>
      </c>
      <c r="R413" s="339">
        <f t="shared" si="462"/>
        <v>0</v>
      </c>
      <c r="S413" s="339">
        <f t="shared" si="462"/>
        <v>0</v>
      </c>
      <c r="T413" s="339">
        <f t="shared" si="462"/>
        <v>0</v>
      </c>
      <c r="U413" s="339">
        <f t="shared" si="462"/>
        <v>0</v>
      </c>
      <c r="V413" s="339">
        <f t="shared" si="462"/>
        <v>0</v>
      </c>
      <c r="W413" s="339">
        <f t="shared" si="462"/>
        <v>0</v>
      </c>
      <c r="X413" s="339">
        <f t="shared" si="462"/>
        <v>0</v>
      </c>
      <c r="Y413" s="339">
        <f t="shared" si="462"/>
        <v>0</v>
      </c>
      <c r="Z413" s="339">
        <f t="shared" si="462"/>
        <v>0</v>
      </c>
      <c r="AA413" s="339">
        <f t="shared" si="462"/>
        <v>0</v>
      </c>
      <c r="AB413" s="339">
        <f t="shared" si="462"/>
        <v>0</v>
      </c>
      <c r="AC413" s="339">
        <f t="shared" si="462"/>
        <v>0</v>
      </c>
      <c r="AD413" s="339">
        <f t="shared" si="462"/>
        <v>0</v>
      </c>
      <c r="AE413" s="339">
        <f t="shared" si="462"/>
        <v>0</v>
      </c>
      <c r="AF413" s="339">
        <f t="shared" si="462"/>
        <v>0</v>
      </c>
      <c r="AG413" s="339">
        <f t="shared" si="462"/>
        <v>0</v>
      </c>
      <c r="AH413" s="339">
        <f t="shared" si="462"/>
        <v>0</v>
      </c>
      <c r="AI413" s="339">
        <f t="shared" si="462"/>
        <v>0</v>
      </c>
      <c r="AJ413" s="339">
        <f t="shared" si="462"/>
        <v>0</v>
      </c>
      <c r="AK413" s="339">
        <f t="shared" ref="AK413:BP413" si="463">AJ419</f>
        <v>0</v>
      </c>
      <c r="AL413" s="339">
        <f t="shared" si="463"/>
        <v>0</v>
      </c>
      <c r="AM413" s="339">
        <f t="shared" si="463"/>
        <v>0</v>
      </c>
      <c r="AN413" s="339">
        <f t="shared" si="463"/>
        <v>0</v>
      </c>
      <c r="AO413" s="339">
        <f t="shared" si="463"/>
        <v>0</v>
      </c>
      <c r="AP413" s="339">
        <f t="shared" si="463"/>
        <v>0</v>
      </c>
      <c r="AQ413" s="339">
        <f t="shared" si="463"/>
        <v>0</v>
      </c>
      <c r="AR413" s="339">
        <f t="shared" si="463"/>
        <v>0</v>
      </c>
      <c r="AS413" s="339">
        <f t="shared" si="463"/>
        <v>0</v>
      </c>
      <c r="AT413" s="339">
        <f t="shared" si="463"/>
        <v>0</v>
      </c>
      <c r="AU413" s="339">
        <f t="shared" si="463"/>
        <v>0</v>
      </c>
      <c r="AV413" s="339">
        <f t="shared" si="463"/>
        <v>0</v>
      </c>
      <c r="AW413" s="339">
        <f t="shared" si="463"/>
        <v>0</v>
      </c>
      <c r="AX413" s="339">
        <f t="shared" si="463"/>
        <v>0</v>
      </c>
      <c r="AY413" s="339">
        <f t="shared" si="463"/>
        <v>0</v>
      </c>
      <c r="AZ413" s="339">
        <f t="shared" si="463"/>
        <v>0</v>
      </c>
      <c r="BA413" s="339">
        <f t="shared" si="463"/>
        <v>0</v>
      </c>
      <c r="BB413" s="339">
        <f t="shared" si="463"/>
        <v>0</v>
      </c>
      <c r="BC413" s="339">
        <f t="shared" si="463"/>
        <v>0</v>
      </c>
      <c r="BD413" s="339">
        <f t="shared" si="463"/>
        <v>0</v>
      </c>
      <c r="BE413" s="339">
        <f t="shared" si="463"/>
        <v>0</v>
      </c>
      <c r="BF413" s="339">
        <f t="shared" si="463"/>
        <v>0</v>
      </c>
      <c r="BG413" s="339">
        <f t="shared" si="463"/>
        <v>0</v>
      </c>
      <c r="BH413" s="339">
        <f t="shared" si="463"/>
        <v>0</v>
      </c>
      <c r="BI413" s="339">
        <f t="shared" si="463"/>
        <v>0</v>
      </c>
      <c r="BJ413" s="339">
        <f t="shared" si="463"/>
        <v>0</v>
      </c>
      <c r="BK413" s="339">
        <f t="shared" si="463"/>
        <v>0</v>
      </c>
      <c r="BL413" s="339">
        <f t="shared" si="463"/>
        <v>0</v>
      </c>
      <c r="BM413" s="339">
        <f t="shared" si="463"/>
        <v>0</v>
      </c>
      <c r="BN413" s="339">
        <f t="shared" si="463"/>
        <v>0</v>
      </c>
      <c r="BO413" s="339">
        <f t="shared" si="463"/>
        <v>0</v>
      </c>
      <c r="BP413" s="339">
        <f t="shared" si="463"/>
        <v>0</v>
      </c>
      <c r="BQ413" s="339">
        <f t="shared" ref="BQ413:CY413" si="464">BP419</f>
        <v>0</v>
      </c>
      <c r="BR413" s="339">
        <f t="shared" si="464"/>
        <v>0</v>
      </c>
      <c r="BS413" s="339">
        <f t="shared" si="464"/>
        <v>0</v>
      </c>
      <c r="BT413" s="339">
        <f t="shared" si="464"/>
        <v>0</v>
      </c>
      <c r="BU413" s="339">
        <f t="shared" si="464"/>
        <v>0</v>
      </c>
      <c r="BV413" s="339">
        <f t="shared" si="464"/>
        <v>0</v>
      </c>
      <c r="BW413" s="339">
        <f t="shared" si="464"/>
        <v>0</v>
      </c>
      <c r="BX413" s="339">
        <f t="shared" si="464"/>
        <v>0</v>
      </c>
      <c r="BY413" s="339">
        <f t="shared" si="464"/>
        <v>0</v>
      </c>
      <c r="BZ413" s="339">
        <f t="shared" si="464"/>
        <v>0</v>
      </c>
      <c r="CA413" s="339">
        <f t="shared" si="464"/>
        <v>0</v>
      </c>
      <c r="CB413" s="339">
        <f t="shared" si="464"/>
        <v>0</v>
      </c>
      <c r="CC413" s="339">
        <f t="shared" si="464"/>
        <v>0</v>
      </c>
      <c r="CD413" s="339">
        <f t="shared" si="464"/>
        <v>0</v>
      </c>
      <c r="CE413" s="339">
        <f t="shared" si="464"/>
        <v>0</v>
      </c>
      <c r="CF413" s="339">
        <f t="shared" si="464"/>
        <v>0</v>
      </c>
      <c r="CG413" s="339">
        <f t="shared" si="464"/>
        <v>0</v>
      </c>
      <c r="CH413" s="339">
        <f t="shared" si="464"/>
        <v>0</v>
      </c>
      <c r="CI413" s="339">
        <f t="shared" si="464"/>
        <v>0</v>
      </c>
      <c r="CJ413" s="339">
        <f t="shared" si="464"/>
        <v>0</v>
      </c>
      <c r="CK413" s="339">
        <f t="shared" si="464"/>
        <v>0</v>
      </c>
      <c r="CL413" s="339">
        <f t="shared" si="464"/>
        <v>0</v>
      </c>
      <c r="CM413" s="339">
        <f t="shared" si="464"/>
        <v>0</v>
      </c>
      <c r="CN413" s="339">
        <f t="shared" si="464"/>
        <v>0</v>
      </c>
      <c r="CO413" s="339">
        <f t="shared" si="464"/>
        <v>0</v>
      </c>
      <c r="CP413" s="339">
        <f t="shared" si="464"/>
        <v>0</v>
      </c>
      <c r="CQ413" s="339">
        <f t="shared" si="464"/>
        <v>0</v>
      </c>
      <c r="CR413" s="339">
        <f t="shared" si="464"/>
        <v>0</v>
      </c>
      <c r="CS413" s="339">
        <f t="shared" si="464"/>
        <v>0</v>
      </c>
      <c r="CT413" s="339">
        <f t="shared" si="464"/>
        <v>150963.77523830844</v>
      </c>
      <c r="CU413" s="339">
        <f t="shared" si="464"/>
        <v>144703.88523830843</v>
      </c>
      <c r="CV413" s="339">
        <f t="shared" si="464"/>
        <v>136639.70523830844</v>
      </c>
      <c r="CW413" s="339">
        <f t="shared" si="464"/>
        <v>128173.05523830844</v>
      </c>
      <c r="CX413" s="339">
        <f t="shared" si="464"/>
        <v>121389.92523830844</v>
      </c>
      <c r="CY413" s="339">
        <f t="shared" si="464"/>
        <v>114196.1210768476</v>
      </c>
    </row>
    <row r="414" spans="1:104" x14ac:dyDescent="0.2">
      <c r="A414" s="414"/>
      <c r="B414" s="415" t="s">
        <v>228</v>
      </c>
      <c r="C414" s="376"/>
      <c r="D414" s="341">
        <v>0</v>
      </c>
      <c r="E414" s="341">
        <v>0</v>
      </c>
      <c r="F414" s="341">
        <v>0</v>
      </c>
      <c r="G414" s="341">
        <v>0</v>
      </c>
      <c r="H414" s="341">
        <v>0</v>
      </c>
      <c r="I414" s="341">
        <v>0</v>
      </c>
      <c r="J414" s="341">
        <v>0</v>
      </c>
      <c r="K414" s="341">
        <v>0</v>
      </c>
      <c r="L414" s="341">
        <v>0</v>
      </c>
      <c r="M414" s="341">
        <v>0</v>
      </c>
      <c r="N414" s="341">
        <v>0</v>
      </c>
      <c r="O414" s="341">
        <v>0</v>
      </c>
      <c r="P414" s="341">
        <v>0</v>
      </c>
      <c r="Q414" s="341">
        <v>0</v>
      </c>
      <c r="R414" s="341">
        <v>0</v>
      </c>
      <c r="S414" s="341">
        <v>0</v>
      </c>
      <c r="T414" s="341">
        <v>0</v>
      </c>
      <c r="U414" s="341">
        <v>0</v>
      </c>
      <c r="V414" s="341">
        <v>0</v>
      </c>
      <c r="W414" s="341">
        <v>0</v>
      </c>
      <c r="X414" s="341">
        <v>0</v>
      </c>
      <c r="Y414" s="341">
        <v>0</v>
      </c>
      <c r="Z414" s="341">
        <v>0</v>
      </c>
      <c r="AA414" s="341">
        <v>0</v>
      </c>
      <c r="AB414" s="341">
        <v>0</v>
      </c>
      <c r="AC414" s="341">
        <v>0</v>
      </c>
      <c r="AD414" s="341">
        <v>0</v>
      </c>
      <c r="AE414" s="341">
        <v>0</v>
      </c>
      <c r="AF414" s="341">
        <v>0</v>
      </c>
      <c r="AG414" s="341">
        <v>0</v>
      </c>
      <c r="AH414" s="341">
        <v>0</v>
      </c>
      <c r="AI414" s="341">
        <v>0</v>
      </c>
      <c r="AJ414" s="341">
        <v>0</v>
      </c>
      <c r="AK414" s="341">
        <v>0</v>
      </c>
      <c r="AL414" s="341">
        <v>0</v>
      </c>
      <c r="AM414" s="341">
        <v>0</v>
      </c>
      <c r="AN414" s="341">
        <v>0</v>
      </c>
      <c r="AO414" s="341">
        <v>0</v>
      </c>
      <c r="AP414" s="341">
        <v>0</v>
      </c>
      <c r="AQ414" s="341">
        <v>0</v>
      </c>
      <c r="AR414" s="341">
        <v>0</v>
      </c>
      <c r="AS414" s="341">
        <v>0</v>
      </c>
      <c r="AT414" s="341">
        <v>0</v>
      </c>
      <c r="AU414" s="341">
        <v>0</v>
      </c>
      <c r="AV414" s="341">
        <v>0</v>
      </c>
      <c r="AW414" s="341">
        <v>0</v>
      </c>
      <c r="AX414" s="341">
        <v>0</v>
      </c>
      <c r="AY414" s="341">
        <v>0</v>
      </c>
      <c r="AZ414" s="341">
        <v>0</v>
      </c>
      <c r="BA414" s="341">
        <v>0</v>
      </c>
      <c r="BB414" s="341">
        <v>0</v>
      </c>
      <c r="BC414" s="341">
        <v>0</v>
      </c>
      <c r="BD414" s="341">
        <v>0</v>
      </c>
      <c r="BE414" s="341">
        <v>0</v>
      </c>
      <c r="BF414" s="341">
        <v>0</v>
      </c>
      <c r="BG414" s="341">
        <v>0</v>
      </c>
      <c r="BH414" s="341">
        <v>0</v>
      </c>
      <c r="BI414" s="341">
        <v>0</v>
      </c>
      <c r="BJ414" s="341">
        <v>0</v>
      </c>
      <c r="BK414" s="341">
        <v>0</v>
      </c>
      <c r="BL414" s="341">
        <v>0</v>
      </c>
      <c r="BM414" s="341">
        <v>0</v>
      </c>
      <c r="BN414" s="341">
        <v>0</v>
      </c>
      <c r="BO414" s="341">
        <v>0</v>
      </c>
      <c r="BP414" s="341">
        <v>0</v>
      </c>
      <c r="BQ414" s="341">
        <v>0</v>
      </c>
      <c r="BR414" s="341">
        <v>0</v>
      </c>
      <c r="BS414" s="341">
        <v>0</v>
      </c>
      <c r="BT414" s="341">
        <v>0</v>
      </c>
      <c r="BU414" s="341">
        <v>0</v>
      </c>
      <c r="BV414" s="341">
        <v>0</v>
      </c>
      <c r="BW414" s="341">
        <v>0</v>
      </c>
      <c r="BX414" s="341">
        <v>0</v>
      </c>
      <c r="BY414" s="341">
        <v>0</v>
      </c>
      <c r="BZ414" s="341">
        <v>0</v>
      </c>
      <c r="CA414" s="341">
        <v>0</v>
      </c>
      <c r="CB414" s="341">
        <v>0</v>
      </c>
      <c r="CC414" s="341">
        <v>0</v>
      </c>
      <c r="CD414" s="341">
        <v>0</v>
      </c>
      <c r="CE414" s="341">
        <v>0</v>
      </c>
      <c r="CF414" s="341">
        <v>0</v>
      </c>
      <c r="CG414" s="341">
        <v>0</v>
      </c>
      <c r="CH414" s="341">
        <v>0</v>
      </c>
      <c r="CI414" s="341">
        <v>0</v>
      </c>
      <c r="CJ414" s="341">
        <v>0</v>
      </c>
      <c r="CK414" s="341">
        <v>0</v>
      </c>
      <c r="CL414" s="341">
        <v>0</v>
      </c>
      <c r="CM414" s="341">
        <v>0</v>
      </c>
      <c r="CN414" s="341">
        <v>0</v>
      </c>
      <c r="CO414" s="341">
        <v>0</v>
      </c>
      <c r="CP414" s="341">
        <v>0</v>
      </c>
      <c r="CQ414" s="341">
        <v>0</v>
      </c>
      <c r="CR414" s="341">
        <v>0</v>
      </c>
      <c r="CS414" s="341">
        <v>0</v>
      </c>
      <c r="CT414" s="341">
        <v>0</v>
      </c>
      <c r="CU414" s="341">
        <v>0</v>
      </c>
      <c r="CV414" s="341">
        <v>0</v>
      </c>
      <c r="CW414" s="341">
        <v>0</v>
      </c>
      <c r="CX414" s="341"/>
      <c r="CY414" s="341"/>
    </row>
    <row r="415" spans="1:104" x14ac:dyDescent="0.2">
      <c r="A415" s="414"/>
      <c r="B415" s="415" t="s">
        <v>441</v>
      </c>
      <c r="C415" s="376"/>
      <c r="D415" s="341">
        <v>0</v>
      </c>
      <c r="E415" s="341">
        <v>0</v>
      </c>
      <c r="F415" s="341">
        <v>0</v>
      </c>
      <c r="G415" s="341">
        <v>0</v>
      </c>
      <c r="H415" s="341">
        <v>0</v>
      </c>
      <c r="I415" s="341">
        <v>0</v>
      </c>
      <c r="J415" s="341">
        <v>0</v>
      </c>
      <c r="K415" s="341">
        <v>0</v>
      </c>
      <c r="L415" s="341">
        <v>0</v>
      </c>
      <c r="M415" s="341">
        <v>0</v>
      </c>
      <c r="N415" s="341">
        <v>0</v>
      </c>
      <c r="O415" s="341">
        <v>0</v>
      </c>
      <c r="P415" s="341">
        <v>0</v>
      </c>
      <c r="Q415" s="341">
        <v>0</v>
      </c>
      <c r="R415" s="341">
        <v>0</v>
      </c>
      <c r="S415" s="341">
        <v>0</v>
      </c>
      <c r="T415" s="341">
        <v>0</v>
      </c>
      <c r="U415" s="341">
        <v>0</v>
      </c>
      <c r="V415" s="341">
        <v>0</v>
      </c>
      <c r="W415" s="341">
        <v>0</v>
      </c>
      <c r="X415" s="341">
        <v>0</v>
      </c>
      <c r="Y415" s="341">
        <v>0</v>
      </c>
      <c r="Z415" s="341">
        <v>0</v>
      </c>
      <c r="AA415" s="341">
        <v>0</v>
      </c>
      <c r="AB415" s="341">
        <v>0</v>
      </c>
      <c r="AC415" s="341">
        <v>0</v>
      </c>
      <c r="AD415" s="341">
        <v>0</v>
      </c>
      <c r="AE415" s="341">
        <v>0</v>
      </c>
      <c r="AF415" s="341">
        <v>0</v>
      </c>
      <c r="AG415" s="341">
        <v>0</v>
      </c>
      <c r="AH415" s="341">
        <v>0</v>
      </c>
      <c r="AI415" s="341">
        <v>0</v>
      </c>
      <c r="AJ415" s="341">
        <v>0</v>
      </c>
      <c r="AK415" s="341">
        <v>0</v>
      </c>
      <c r="AL415" s="341">
        <v>0</v>
      </c>
      <c r="AM415" s="341">
        <v>0</v>
      </c>
      <c r="AN415" s="341">
        <v>0</v>
      </c>
      <c r="AO415" s="341">
        <v>0</v>
      </c>
      <c r="AP415" s="341">
        <v>0</v>
      </c>
      <c r="AQ415" s="341">
        <v>0</v>
      </c>
      <c r="AR415" s="341">
        <v>0</v>
      </c>
      <c r="AS415" s="341">
        <v>0</v>
      </c>
      <c r="AT415" s="341">
        <v>0</v>
      </c>
      <c r="AU415" s="341">
        <v>0</v>
      </c>
      <c r="AV415" s="341">
        <v>0</v>
      </c>
      <c r="AW415" s="341">
        <v>0</v>
      </c>
      <c r="AX415" s="341">
        <v>0</v>
      </c>
      <c r="AY415" s="341">
        <v>0</v>
      </c>
      <c r="AZ415" s="341">
        <v>0</v>
      </c>
      <c r="BA415" s="341">
        <v>0</v>
      </c>
      <c r="BB415" s="341">
        <v>0</v>
      </c>
      <c r="BC415" s="341">
        <v>0</v>
      </c>
      <c r="BD415" s="341">
        <v>0</v>
      </c>
      <c r="BE415" s="341">
        <v>0</v>
      </c>
      <c r="BF415" s="341">
        <v>0</v>
      </c>
      <c r="BG415" s="341">
        <v>0</v>
      </c>
      <c r="BH415" s="341">
        <v>0</v>
      </c>
      <c r="BI415" s="341">
        <v>0</v>
      </c>
      <c r="BJ415" s="341">
        <v>0</v>
      </c>
      <c r="BK415" s="341">
        <v>0</v>
      </c>
      <c r="BL415" s="341">
        <v>0</v>
      </c>
      <c r="BM415" s="341">
        <v>0</v>
      </c>
      <c r="BN415" s="341">
        <v>0</v>
      </c>
      <c r="BO415" s="341">
        <v>0</v>
      </c>
      <c r="BP415" s="341">
        <v>0</v>
      </c>
      <c r="BQ415" s="341">
        <v>0</v>
      </c>
      <c r="BR415" s="341">
        <v>0</v>
      </c>
      <c r="BS415" s="341">
        <v>0</v>
      </c>
      <c r="BT415" s="341">
        <v>0</v>
      </c>
      <c r="BU415" s="341">
        <v>0</v>
      </c>
      <c r="BV415" s="341">
        <v>0</v>
      </c>
      <c r="BW415" s="341">
        <v>0</v>
      </c>
      <c r="BX415" s="341">
        <v>0</v>
      </c>
      <c r="BY415" s="341">
        <v>0</v>
      </c>
      <c r="BZ415" s="341">
        <v>0</v>
      </c>
      <c r="CA415" s="341">
        <v>0</v>
      </c>
      <c r="CB415" s="341">
        <v>0</v>
      </c>
      <c r="CC415" s="341">
        <v>0</v>
      </c>
      <c r="CD415" s="341">
        <v>0</v>
      </c>
      <c r="CE415" s="341">
        <v>0</v>
      </c>
      <c r="CF415" s="341">
        <v>0</v>
      </c>
      <c r="CG415" s="341">
        <v>0</v>
      </c>
      <c r="CH415" s="341">
        <v>0</v>
      </c>
      <c r="CI415" s="341">
        <v>0</v>
      </c>
      <c r="CJ415" s="341">
        <v>0</v>
      </c>
      <c r="CK415" s="341">
        <v>0</v>
      </c>
      <c r="CL415" s="341">
        <v>0</v>
      </c>
      <c r="CM415" s="341">
        <v>0</v>
      </c>
      <c r="CN415" s="341">
        <v>0</v>
      </c>
      <c r="CO415" s="341">
        <v>0</v>
      </c>
      <c r="CP415" s="341">
        <v>0</v>
      </c>
      <c r="CQ415" s="341">
        <v>0</v>
      </c>
      <c r="CR415" s="341">
        <v>0</v>
      </c>
      <c r="CS415" s="530">
        <f>'2019 GRC - SCH 40 Re-class'!$P$18</f>
        <v>156515.65987235011</v>
      </c>
      <c r="CT415" s="341">
        <v>0</v>
      </c>
      <c r="CU415" s="341">
        <v>0</v>
      </c>
      <c r="CV415" s="341">
        <v>0</v>
      </c>
      <c r="CW415" s="341">
        <v>0</v>
      </c>
      <c r="CX415" s="341"/>
      <c r="CY415" s="341"/>
    </row>
    <row r="416" spans="1:104" x14ac:dyDescent="0.2">
      <c r="A416" s="414"/>
      <c r="B416" s="415" t="s">
        <v>444</v>
      </c>
      <c r="C416" s="376"/>
      <c r="D416" s="341">
        <v>0</v>
      </c>
      <c r="E416" s="341">
        <v>0</v>
      </c>
      <c r="F416" s="341">
        <v>0</v>
      </c>
      <c r="G416" s="341">
        <v>0</v>
      </c>
      <c r="H416" s="341">
        <v>0</v>
      </c>
      <c r="I416" s="341">
        <v>0</v>
      </c>
      <c r="J416" s="341">
        <v>0</v>
      </c>
      <c r="K416" s="341">
        <v>0</v>
      </c>
      <c r="L416" s="341">
        <v>0</v>
      </c>
      <c r="M416" s="341">
        <v>0</v>
      </c>
      <c r="N416" s="341">
        <v>0</v>
      </c>
      <c r="O416" s="341">
        <v>0</v>
      </c>
      <c r="P416" s="341">
        <v>0</v>
      </c>
      <c r="Q416" s="341">
        <v>0</v>
      </c>
      <c r="R416" s="341">
        <v>0</v>
      </c>
      <c r="S416" s="341">
        <v>0</v>
      </c>
      <c r="T416" s="341">
        <v>0</v>
      </c>
      <c r="U416" s="341">
        <v>0</v>
      </c>
      <c r="V416" s="341">
        <v>0</v>
      </c>
      <c r="W416" s="341">
        <v>0</v>
      </c>
      <c r="X416" s="341">
        <v>0</v>
      </c>
      <c r="Y416" s="341">
        <v>0</v>
      </c>
      <c r="Z416" s="341">
        <v>0</v>
      </c>
      <c r="AA416" s="341">
        <v>0</v>
      </c>
      <c r="AB416" s="341">
        <v>0</v>
      </c>
      <c r="AC416" s="341">
        <v>0</v>
      </c>
      <c r="AD416" s="341">
        <v>0</v>
      </c>
      <c r="AE416" s="341">
        <v>0</v>
      </c>
      <c r="AF416" s="341">
        <v>0</v>
      </c>
      <c r="AG416" s="341">
        <v>0</v>
      </c>
      <c r="AH416" s="341">
        <v>0</v>
      </c>
      <c r="AI416" s="341">
        <v>0</v>
      </c>
      <c r="AJ416" s="341">
        <v>0</v>
      </c>
      <c r="AK416" s="341">
        <v>0</v>
      </c>
      <c r="AL416" s="341">
        <v>0</v>
      </c>
      <c r="AM416" s="341">
        <v>0</v>
      </c>
      <c r="AN416" s="341">
        <v>0</v>
      </c>
      <c r="AO416" s="341">
        <v>0</v>
      </c>
      <c r="AP416" s="341">
        <v>0</v>
      </c>
      <c r="AQ416" s="341">
        <v>0</v>
      </c>
      <c r="AR416" s="341">
        <v>0</v>
      </c>
      <c r="AS416" s="341">
        <v>0</v>
      </c>
      <c r="AT416" s="341">
        <v>0</v>
      </c>
      <c r="AU416" s="341">
        <v>0</v>
      </c>
      <c r="AV416" s="341">
        <v>0</v>
      </c>
      <c r="AW416" s="341">
        <v>0</v>
      </c>
      <c r="AX416" s="341">
        <v>0</v>
      </c>
      <c r="AY416" s="341">
        <v>0</v>
      </c>
      <c r="AZ416" s="341">
        <v>0</v>
      </c>
      <c r="BA416" s="341">
        <v>0</v>
      </c>
      <c r="BB416" s="341">
        <v>0</v>
      </c>
      <c r="BC416" s="341">
        <v>0</v>
      </c>
      <c r="BD416" s="341">
        <v>0</v>
      </c>
      <c r="BE416" s="341">
        <v>0</v>
      </c>
      <c r="BF416" s="341">
        <v>0</v>
      </c>
      <c r="BG416" s="341">
        <v>0</v>
      </c>
      <c r="BH416" s="341">
        <v>0</v>
      </c>
      <c r="BI416" s="341">
        <v>0</v>
      </c>
      <c r="BJ416" s="341">
        <v>0</v>
      </c>
      <c r="BK416" s="341">
        <v>0</v>
      </c>
      <c r="BL416" s="341">
        <v>0</v>
      </c>
      <c r="BM416" s="341">
        <v>0</v>
      </c>
      <c r="BN416" s="341">
        <v>0</v>
      </c>
      <c r="BO416" s="341">
        <v>0</v>
      </c>
      <c r="BP416" s="341">
        <v>0</v>
      </c>
      <c r="BQ416" s="341">
        <v>0</v>
      </c>
      <c r="BR416" s="341">
        <v>0</v>
      </c>
      <c r="BS416" s="341">
        <v>0</v>
      </c>
      <c r="BT416" s="341">
        <v>0</v>
      </c>
      <c r="BU416" s="341">
        <v>0</v>
      </c>
      <c r="BV416" s="341">
        <v>0</v>
      </c>
      <c r="BW416" s="341">
        <v>0</v>
      </c>
      <c r="BX416" s="341">
        <v>0</v>
      </c>
      <c r="BY416" s="341">
        <v>0</v>
      </c>
      <c r="BZ416" s="341">
        <v>0</v>
      </c>
      <c r="CA416" s="341">
        <v>0</v>
      </c>
      <c r="CB416" s="341">
        <v>0</v>
      </c>
      <c r="CC416" s="341">
        <v>0</v>
      </c>
      <c r="CD416" s="341">
        <v>0</v>
      </c>
      <c r="CE416" s="341">
        <v>0</v>
      </c>
      <c r="CF416" s="341">
        <v>0</v>
      </c>
      <c r="CG416" s="341">
        <v>0</v>
      </c>
      <c r="CH416" s="341">
        <v>0</v>
      </c>
      <c r="CI416" s="341">
        <v>0</v>
      </c>
      <c r="CJ416" s="341">
        <v>0</v>
      </c>
      <c r="CK416" s="341">
        <v>0</v>
      </c>
      <c r="CL416" s="341">
        <v>0</v>
      </c>
      <c r="CM416" s="341">
        <v>0</v>
      </c>
      <c r="CN416" s="341">
        <v>0</v>
      </c>
      <c r="CO416" s="341">
        <v>0</v>
      </c>
      <c r="CP416" s="341">
        <v>0</v>
      </c>
      <c r="CQ416" s="341">
        <v>0</v>
      </c>
      <c r="CR416" s="341">
        <v>0</v>
      </c>
      <c r="CS416" s="503">
        <f>'2019 GRC - SCH 40 Re-class'!$P$21</f>
        <v>-1232.5846340416692</v>
      </c>
      <c r="CT416" s="341">
        <v>0</v>
      </c>
      <c r="CU416" s="341">
        <v>0</v>
      </c>
      <c r="CV416" s="341">
        <v>0</v>
      </c>
      <c r="CW416" s="341">
        <v>0</v>
      </c>
      <c r="CX416" s="341"/>
      <c r="CY416" s="341"/>
    </row>
    <row r="417" spans="1:104" x14ac:dyDescent="0.2">
      <c r="A417" s="414"/>
      <c r="B417" s="415" t="s">
        <v>229</v>
      </c>
      <c r="C417" s="376"/>
      <c r="D417" s="341">
        <v>0</v>
      </c>
      <c r="E417" s="341">
        <v>0</v>
      </c>
      <c r="F417" s="341">
        <v>0</v>
      </c>
      <c r="G417" s="341">
        <v>0</v>
      </c>
      <c r="H417" s="341">
        <v>0</v>
      </c>
      <c r="I417" s="341">
        <v>0</v>
      </c>
      <c r="J417" s="341">
        <v>0</v>
      </c>
      <c r="K417" s="341">
        <v>0</v>
      </c>
      <c r="L417" s="341">
        <v>0</v>
      </c>
      <c r="M417" s="341">
        <v>0</v>
      </c>
      <c r="N417" s="341">
        <v>0</v>
      </c>
      <c r="O417" s="341">
        <v>0</v>
      </c>
      <c r="P417" s="341">
        <v>0</v>
      </c>
      <c r="Q417" s="341">
        <v>0</v>
      </c>
      <c r="R417" s="341">
        <v>0</v>
      </c>
      <c r="S417" s="341">
        <v>0</v>
      </c>
      <c r="T417" s="341">
        <v>0</v>
      </c>
      <c r="U417" s="341">
        <v>0</v>
      </c>
      <c r="V417" s="341">
        <v>0</v>
      </c>
      <c r="W417" s="341">
        <v>0</v>
      </c>
      <c r="X417" s="341">
        <v>0</v>
      </c>
      <c r="Y417" s="341">
        <v>0</v>
      </c>
      <c r="Z417" s="341">
        <v>0</v>
      </c>
      <c r="AA417" s="341">
        <v>0</v>
      </c>
      <c r="AB417" s="341">
        <v>0</v>
      </c>
      <c r="AC417" s="341">
        <v>0</v>
      </c>
      <c r="AD417" s="341">
        <v>0</v>
      </c>
      <c r="AE417" s="341">
        <v>0</v>
      </c>
      <c r="AF417" s="341">
        <v>0</v>
      </c>
      <c r="AG417" s="341">
        <v>0</v>
      </c>
      <c r="AH417" s="341">
        <v>0</v>
      </c>
      <c r="AI417" s="341">
        <v>0</v>
      </c>
      <c r="AJ417" s="341">
        <v>0</v>
      </c>
      <c r="AK417" s="341">
        <v>0</v>
      </c>
      <c r="AL417" s="341">
        <v>0</v>
      </c>
      <c r="AM417" s="341">
        <v>0</v>
      </c>
      <c r="AN417" s="341">
        <v>0</v>
      </c>
      <c r="AO417" s="341">
        <v>0</v>
      </c>
      <c r="AP417" s="341">
        <v>0</v>
      </c>
      <c r="AQ417" s="341">
        <v>0</v>
      </c>
      <c r="AR417" s="341">
        <v>0</v>
      </c>
      <c r="AS417" s="341">
        <v>0</v>
      </c>
      <c r="AT417" s="341">
        <v>0</v>
      </c>
      <c r="AU417" s="341">
        <v>0</v>
      </c>
      <c r="AV417" s="341">
        <v>0</v>
      </c>
      <c r="AW417" s="341">
        <v>0</v>
      </c>
      <c r="AX417" s="341">
        <v>0</v>
      </c>
      <c r="AY417" s="341">
        <v>0</v>
      </c>
      <c r="AZ417" s="341">
        <v>0</v>
      </c>
      <c r="BA417" s="341">
        <v>0</v>
      </c>
      <c r="BB417" s="341">
        <v>0</v>
      </c>
      <c r="BC417" s="341">
        <v>0</v>
      </c>
      <c r="BD417" s="341">
        <v>0</v>
      </c>
      <c r="BE417" s="341">
        <v>0</v>
      </c>
      <c r="BF417" s="341">
        <v>0</v>
      </c>
      <c r="BG417" s="341">
        <v>0</v>
      </c>
      <c r="BH417" s="341">
        <v>0</v>
      </c>
      <c r="BI417" s="341">
        <v>0</v>
      </c>
      <c r="BJ417" s="341">
        <v>0</v>
      </c>
      <c r="BK417" s="341">
        <v>0</v>
      </c>
      <c r="BL417" s="341">
        <v>0</v>
      </c>
      <c r="BM417" s="341">
        <v>0</v>
      </c>
      <c r="BN417" s="341">
        <v>0</v>
      </c>
      <c r="BO417" s="341">
        <v>0</v>
      </c>
      <c r="BP417" s="341">
        <v>0</v>
      </c>
      <c r="BQ417" s="341">
        <v>0</v>
      </c>
      <c r="BR417" s="341">
        <v>0</v>
      </c>
      <c r="BS417" s="341">
        <v>0</v>
      </c>
      <c r="BT417" s="341">
        <v>0</v>
      </c>
      <c r="BU417" s="341">
        <v>0</v>
      </c>
      <c r="BV417" s="341">
        <v>0</v>
      </c>
      <c r="BW417" s="341">
        <v>0</v>
      </c>
      <c r="BX417" s="341">
        <v>0</v>
      </c>
      <c r="BY417" s="341">
        <v>0</v>
      </c>
      <c r="BZ417" s="341">
        <v>0</v>
      </c>
      <c r="CA417" s="341">
        <v>0</v>
      </c>
      <c r="CB417" s="341">
        <v>0</v>
      </c>
      <c r="CC417" s="341">
        <v>0</v>
      </c>
      <c r="CD417" s="341">
        <v>0</v>
      </c>
      <c r="CE417" s="341">
        <v>0</v>
      </c>
      <c r="CF417" s="341">
        <v>0</v>
      </c>
      <c r="CG417" s="341">
        <v>0</v>
      </c>
      <c r="CH417" s="341">
        <v>0</v>
      </c>
      <c r="CI417" s="341">
        <v>0</v>
      </c>
      <c r="CJ417" s="92">
        <f>-'FPC Sch 12&amp;26'!C48</f>
        <v>0</v>
      </c>
      <c r="CK417" s="92">
        <f>-'FPC Sch 12&amp;26'!D48</f>
        <v>0</v>
      </c>
      <c r="CL417" s="92">
        <f>-'FPC Sch 12&amp;26'!E48</f>
        <v>0</v>
      </c>
      <c r="CM417" s="92">
        <f>-'FPC Sch 12&amp;26'!F48</f>
        <v>0</v>
      </c>
      <c r="CN417" s="92">
        <f>-'FPC Sch 12&amp;26'!G48</f>
        <v>0</v>
      </c>
      <c r="CO417" s="92">
        <f>-'FPC Sch 12&amp;26'!H48</f>
        <v>0</v>
      </c>
      <c r="CP417" s="92">
        <f>-'FPC Sch 12&amp;26'!I48</f>
        <v>0</v>
      </c>
      <c r="CQ417" s="92">
        <f>-'FPC Sch 12&amp;26'!J48</f>
        <v>0</v>
      </c>
      <c r="CR417" s="92">
        <f>-'FPC Sch 12&amp;26'!K48</f>
        <v>0</v>
      </c>
      <c r="CS417" s="92">
        <f>-('FPC Sch 12&amp;26'!L48+'FPC Sch 12&amp;26'!M48)</f>
        <v>-4319.3</v>
      </c>
      <c r="CT417" s="92">
        <f>-'FPC Sch 12&amp;26'!N48</f>
        <v>-6259.89</v>
      </c>
      <c r="CU417" s="92">
        <f>-('FPC Sch 12&amp;26'!P48+'FPC Sch 12&amp;26'!O48)</f>
        <v>-8064.18</v>
      </c>
      <c r="CV417" s="92">
        <f>-'FPC Sch 12&amp;26'!Q48</f>
        <v>-8466.65</v>
      </c>
      <c r="CW417" s="92">
        <f>-'FPC Sch 12&amp;26'!R48</f>
        <v>-6783.13</v>
      </c>
      <c r="CX417" s="92">
        <f>-'Amort Estimate'!I84</f>
        <v>-7193.8041614608401</v>
      </c>
      <c r="CY417" s="92">
        <f>-'Amort Estimate'!J84</f>
        <v>-6905.6489815544001</v>
      </c>
    </row>
    <row r="418" spans="1:104" x14ac:dyDescent="0.2">
      <c r="A418" s="414"/>
      <c r="B418" s="415" t="s">
        <v>230</v>
      </c>
      <c r="C418" s="376"/>
      <c r="D418" s="93">
        <f t="shared" ref="D418:AI418" si="465">SUM(D414:D417)</f>
        <v>0</v>
      </c>
      <c r="E418" s="93">
        <f t="shared" si="465"/>
        <v>0</v>
      </c>
      <c r="F418" s="93">
        <f t="shared" si="465"/>
        <v>0</v>
      </c>
      <c r="G418" s="93">
        <f t="shared" si="465"/>
        <v>0</v>
      </c>
      <c r="H418" s="93">
        <f t="shared" si="465"/>
        <v>0</v>
      </c>
      <c r="I418" s="93">
        <f t="shared" si="465"/>
        <v>0</v>
      </c>
      <c r="J418" s="93">
        <f t="shared" si="465"/>
        <v>0</v>
      </c>
      <c r="K418" s="93">
        <f t="shared" si="465"/>
        <v>0</v>
      </c>
      <c r="L418" s="93">
        <f t="shared" si="465"/>
        <v>0</v>
      </c>
      <c r="M418" s="93">
        <f t="shared" si="465"/>
        <v>0</v>
      </c>
      <c r="N418" s="93">
        <f t="shared" si="465"/>
        <v>0</v>
      </c>
      <c r="O418" s="93">
        <f t="shared" si="465"/>
        <v>0</v>
      </c>
      <c r="P418" s="93">
        <f t="shared" si="465"/>
        <v>0</v>
      </c>
      <c r="Q418" s="93">
        <f t="shared" si="465"/>
        <v>0</v>
      </c>
      <c r="R418" s="93">
        <f t="shared" si="465"/>
        <v>0</v>
      </c>
      <c r="S418" s="93">
        <f t="shared" si="465"/>
        <v>0</v>
      </c>
      <c r="T418" s="93">
        <f t="shared" si="465"/>
        <v>0</v>
      </c>
      <c r="U418" s="93">
        <f t="shared" si="465"/>
        <v>0</v>
      </c>
      <c r="V418" s="93">
        <f t="shared" si="465"/>
        <v>0</v>
      </c>
      <c r="W418" s="93">
        <f t="shared" si="465"/>
        <v>0</v>
      </c>
      <c r="X418" s="93">
        <f t="shared" si="465"/>
        <v>0</v>
      </c>
      <c r="Y418" s="93">
        <f t="shared" si="465"/>
        <v>0</v>
      </c>
      <c r="Z418" s="93">
        <f t="shared" si="465"/>
        <v>0</v>
      </c>
      <c r="AA418" s="93">
        <f t="shared" si="465"/>
        <v>0</v>
      </c>
      <c r="AB418" s="93">
        <f t="shared" si="465"/>
        <v>0</v>
      </c>
      <c r="AC418" s="93">
        <f t="shared" si="465"/>
        <v>0</v>
      </c>
      <c r="AD418" s="93">
        <f t="shared" si="465"/>
        <v>0</v>
      </c>
      <c r="AE418" s="93">
        <f t="shared" si="465"/>
        <v>0</v>
      </c>
      <c r="AF418" s="93">
        <f t="shared" si="465"/>
        <v>0</v>
      </c>
      <c r="AG418" s="93">
        <f t="shared" si="465"/>
        <v>0</v>
      </c>
      <c r="AH418" s="93">
        <f t="shared" si="465"/>
        <v>0</v>
      </c>
      <c r="AI418" s="93">
        <f t="shared" si="465"/>
        <v>0</v>
      </c>
      <c r="AJ418" s="93">
        <f t="shared" ref="AJ418:BO418" si="466">SUM(AJ414:AJ417)</f>
        <v>0</v>
      </c>
      <c r="AK418" s="93">
        <f t="shared" si="466"/>
        <v>0</v>
      </c>
      <c r="AL418" s="93">
        <f t="shared" si="466"/>
        <v>0</v>
      </c>
      <c r="AM418" s="93">
        <f t="shared" si="466"/>
        <v>0</v>
      </c>
      <c r="AN418" s="93">
        <f t="shared" si="466"/>
        <v>0</v>
      </c>
      <c r="AO418" s="93">
        <f t="shared" si="466"/>
        <v>0</v>
      </c>
      <c r="AP418" s="93">
        <f t="shared" si="466"/>
        <v>0</v>
      </c>
      <c r="AQ418" s="93">
        <f t="shared" si="466"/>
        <v>0</v>
      </c>
      <c r="AR418" s="93">
        <f t="shared" si="466"/>
        <v>0</v>
      </c>
      <c r="AS418" s="93">
        <f t="shared" si="466"/>
        <v>0</v>
      </c>
      <c r="AT418" s="93">
        <f t="shared" si="466"/>
        <v>0</v>
      </c>
      <c r="AU418" s="93">
        <f t="shared" si="466"/>
        <v>0</v>
      </c>
      <c r="AV418" s="93">
        <f t="shared" si="466"/>
        <v>0</v>
      </c>
      <c r="AW418" s="93">
        <f t="shared" si="466"/>
        <v>0</v>
      </c>
      <c r="AX418" s="93">
        <f t="shared" si="466"/>
        <v>0</v>
      </c>
      <c r="AY418" s="93">
        <f t="shared" si="466"/>
        <v>0</v>
      </c>
      <c r="AZ418" s="93">
        <f t="shared" si="466"/>
        <v>0</v>
      </c>
      <c r="BA418" s="93">
        <f t="shared" si="466"/>
        <v>0</v>
      </c>
      <c r="BB418" s="93">
        <f t="shared" si="466"/>
        <v>0</v>
      </c>
      <c r="BC418" s="93">
        <f t="shared" si="466"/>
        <v>0</v>
      </c>
      <c r="BD418" s="93">
        <f t="shared" si="466"/>
        <v>0</v>
      </c>
      <c r="BE418" s="93">
        <f t="shared" si="466"/>
        <v>0</v>
      </c>
      <c r="BF418" s="93">
        <f t="shared" si="466"/>
        <v>0</v>
      </c>
      <c r="BG418" s="93">
        <f t="shared" si="466"/>
        <v>0</v>
      </c>
      <c r="BH418" s="93">
        <f t="shared" si="466"/>
        <v>0</v>
      </c>
      <c r="BI418" s="93">
        <f t="shared" si="466"/>
        <v>0</v>
      </c>
      <c r="BJ418" s="93">
        <f t="shared" si="466"/>
        <v>0</v>
      </c>
      <c r="BK418" s="93">
        <f t="shared" si="466"/>
        <v>0</v>
      </c>
      <c r="BL418" s="93">
        <f t="shared" si="466"/>
        <v>0</v>
      </c>
      <c r="BM418" s="93">
        <f t="shared" si="466"/>
        <v>0</v>
      </c>
      <c r="BN418" s="93">
        <f t="shared" si="466"/>
        <v>0</v>
      </c>
      <c r="BO418" s="93">
        <f t="shared" si="466"/>
        <v>0</v>
      </c>
      <c r="BP418" s="93">
        <f t="shared" ref="BP418:CU418" si="467">SUM(BP414:BP417)</f>
        <v>0</v>
      </c>
      <c r="BQ418" s="93">
        <f t="shared" si="467"/>
        <v>0</v>
      </c>
      <c r="BR418" s="93">
        <f t="shared" si="467"/>
        <v>0</v>
      </c>
      <c r="BS418" s="93">
        <f t="shared" si="467"/>
        <v>0</v>
      </c>
      <c r="BT418" s="93">
        <f t="shared" si="467"/>
        <v>0</v>
      </c>
      <c r="BU418" s="93">
        <f t="shared" si="467"/>
        <v>0</v>
      </c>
      <c r="BV418" s="93">
        <f t="shared" si="467"/>
        <v>0</v>
      </c>
      <c r="BW418" s="93">
        <f t="shared" si="467"/>
        <v>0</v>
      </c>
      <c r="BX418" s="93">
        <f t="shared" si="467"/>
        <v>0</v>
      </c>
      <c r="BY418" s="93">
        <f t="shared" si="467"/>
        <v>0</v>
      </c>
      <c r="BZ418" s="93">
        <f t="shared" si="467"/>
        <v>0</v>
      </c>
      <c r="CA418" s="93">
        <f t="shared" si="467"/>
        <v>0</v>
      </c>
      <c r="CB418" s="93">
        <f t="shared" si="467"/>
        <v>0</v>
      </c>
      <c r="CC418" s="93">
        <f t="shared" si="467"/>
        <v>0</v>
      </c>
      <c r="CD418" s="93">
        <f t="shared" si="467"/>
        <v>0</v>
      </c>
      <c r="CE418" s="93">
        <f t="shared" si="467"/>
        <v>0</v>
      </c>
      <c r="CF418" s="93">
        <f t="shared" si="467"/>
        <v>0</v>
      </c>
      <c r="CG418" s="93">
        <f t="shared" si="467"/>
        <v>0</v>
      </c>
      <c r="CH418" s="93">
        <f t="shared" si="467"/>
        <v>0</v>
      </c>
      <c r="CI418" s="93">
        <f t="shared" si="467"/>
        <v>0</v>
      </c>
      <c r="CJ418" s="93">
        <f t="shared" si="467"/>
        <v>0</v>
      </c>
      <c r="CK418" s="93">
        <f t="shared" si="467"/>
        <v>0</v>
      </c>
      <c r="CL418" s="93">
        <f t="shared" si="467"/>
        <v>0</v>
      </c>
      <c r="CM418" s="93">
        <f t="shared" si="467"/>
        <v>0</v>
      </c>
      <c r="CN418" s="93">
        <f t="shared" si="467"/>
        <v>0</v>
      </c>
      <c r="CO418" s="93">
        <f t="shared" si="467"/>
        <v>0</v>
      </c>
      <c r="CP418" s="93">
        <f t="shared" si="467"/>
        <v>0</v>
      </c>
      <c r="CQ418" s="93">
        <f t="shared" si="467"/>
        <v>0</v>
      </c>
      <c r="CR418" s="93">
        <f t="shared" si="467"/>
        <v>0</v>
      </c>
      <c r="CS418" s="93">
        <f t="shared" si="467"/>
        <v>150963.77523830844</v>
      </c>
      <c r="CT418" s="93">
        <f t="shared" si="467"/>
        <v>-6259.89</v>
      </c>
      <c r="CU418" s="93">
        <f t="shared" si="467"/>
        <v>-8064.18</v>
      </c>
      <c r="CV418" s="93">
        <f t="shared" ref="CV418:CY418" si="468">SUM(CV414:CV417)</f>
        <v>-8466.65</v>
      </c>
      <c r="CW418" s="93">
        <f t="shared" si="468"/>
        <v>-6783.13</v>
      </c>
      <c r="CX418" s="93">
        <f t="shared" si="468"/>
        <v>-7193.8041614608401</v>
      </c>
      <c r="CY418" s="93">
        <f t="shared" si="468"/>
        <v>-6905.6489815544001</v>
      </c>
    </row>
    <row r="419" spans="1:104" ht="11.25" customHeight="1" x14ac:dyDescent="0.2">
      <c r="A419" s="414"/>
      <c r="B419" s="414" t="s">
        <v>231</v>
      </c>
      <c r="C419" s="376"/>
      <c r="D419" s="339">
        <f t="shared" ref="D419:AI419" si="469">D413+D418</f>
        <v>0</v>
      </c>
      <c r="E419" s="339">
        <f t="shared" si="469"/>
        <v>0</v>
      </c>
      <c r="F419" s="339">
        <f t="shared" si="469"/>
        <v>0</v>
      </c>
      <c r="G419" s="339">
        <f t="shared" si="469"/>
        <v>0</v>
      </c>
      <c r="H419" s="339">
        <f t="shared" si="469"/>
        <v>0</v>
      </c>
      <c r="I419" s="339">
        <f t="shared" si="469"/>
        <v>0</v>
      </c>
      <c r="J419" s="339">
        <f t="shared" si="469"/>
        <v>0</v>
      </c>
      <c r="K419" s="339">
        <f t="shared" si="469"/>
        <v>0</v>
      </c>
      <c r="L419" s="339">
        <f t="shared" si="469"/>
        <v>0</v>
      </c>
      <c r="M419" s="339">
        <f t="shared" si="469"/>
        <v>0</v>
      </c>
      <c r="N419" s="339">
        <f t="shared" si="469"/>
        <v>0</v>
      </c>
      <c r="O419" s="339">
        <f t="shared" si="469"/>
        <v>0</v>
      </c>
      <c r="P419" s="339">
        <f t="shared" si="469"/>
        <v>0</v>
      </c>
      <c r="Q419" s="339">
        <f t="shared" si="469"/>
        <v>0</v>
      </c>
      <c r="R419" s="339">
        <f t="shared" si="469"/>
        <v>0</v>
      </c>
      <c r="S419" s="339">
        <f t="shared" si="469"/>
        <v>0</v>
      </c>
      <c r="T419" s="339">
        <f t="shared" si="469"/>
        <v>0</v>
      </c>
      <c r="U419" s="339">
        <f t="shared" si="469"/>
        <v>0</v>
      </c>
      <c r="V419" s="339">
        <f t="shared" si="469"/>
        <v>0</v>
      </c>
      <c r="W419" s="339">
        <f t="shared" si="469"/>
        <v>0</v>
      </c>
      <c r="X419" s="339">
        <f t="shared" si="469"/>
        <v>0</v>
      </c>
      <c r="Y419" s="339">
        <f t="shared" si="469"/>
        <v>0</v>
      </c>
      <c r="Z419" s="339">
        <f t="shared" si="469"/>
        <v>0</v>
      </c>
      <c r="AA419" s="339">
        <f t="shared" si="469"/>
        <v>0</v>
      </c>
      <c r="AB419" s="339">
        <f t="shared" si="469"/>
        <v>0</v>
      </c>
      <c r="AC419" s="339">
        <f t="shared" si="469"/>
        <v>0</v>
      </c>
      <c r="AD419" s="339">
        <f t="shared" si="469"/>
        <v>0</v>
      </c>
      <c r="AE419" s="339">
        <f t="shared" si="469"/>
        <v>0</v>
      </c>
      <c r="AF419" s="339">
        <f t="shared" si="469"/>
        <v>0</v>
      </c>
      <c r="AG419" s="339">
        <f t="shared" si="469"/>
        <v>0</v>
      </c>
      <c r="AH419" s="339">
        <f t="shared" si="469"/>
        <v>0</v>
      </c>
      <c r="AI419" s="339">
        <f t="shared" si="469"/>
        <v>0</v>
      </c>
      <c r="AJ419" s="339">
        <f t="shared" ref="AJ419:BO419" si="470">AJ413+AJ418</f>
        <v>0</v>
      </c>
      <c r="AK419" s="339">
        <f t="shared" si="470"/>
        <v>0</v>
      </c>
      <c r="AL419" s="339">
        <f t="shared" si="470"/>
        <v>0</v>
      </c>
      <c r="AM419" s="339">
        <f t="shared" si="470"/>
        <v>0</v>
      </c>
      <c r="AN419" s="339">
        <f t="shared" si="470"/>
        <v>0</v>
      </c>
      <c r="AO419" s="339">
        <f t="shared" si="470"/>
        <v>0</v>
      </c>
      <c r="AP419" s="339">
        <f t="shared" si="470"/>
        <v>0</v>
      </c>
      <c r="AQ419" s="339">
        <f t="shared" si="470"/>
        <v>0</v>
      </c>
      <c r="AR419" s="339">
        <f t="shared" si="470"/>
        <v>0</v>
      </c>
      <c r="AS419" s="339">
        <f t="shared" si="470"/>
        <v>0</v>
      </c>
      <c r="AT419" s="339">
        <f t="shared" si="470"/>
        <v>0</v>
      </c>
      <c r="AU419" s="339">
        <f t="shared" si="470"/>
        <v>0</v>
      </c>
      <c r="AV419" s="339">
        <f t="shared" si="470"/>
        <v>0</v>
      </c>
      <c r="AW419" s="339">
        <f t="shared" si="470"/>
        <v>0</v>
      </c>
      <c r="AX419" s="339">
        <f t="shared" si="470"/>
        <v>0</v>
      </c>
      <c r="AY419" s="339">
        <f t="shared" si="470"/>
        <v>0</v>
      </c>
      <c r="AZ419" s="339">
        <f t="shared" si="470"/>
        <v>0</v>
      </c>
      <c r="BA419" s="339">
        <f t="shared" si="470"/>
        <v>0</v>
      </c>
      <c r="BB419" s="339">
        <f t="shared" si="470"/>
        <v>0</v>
      </c>
      <c r="BC419" s="339">
        <f t="shared" si="470"/>
        <v>0</v>
      </c>
      <c r="BD419" s="339">
        <f t="shared" si="470"/>
        <v>0</v>
      </c>
      <c r="BE419" s="339">
        <f t="shared" si="470"/>
        <v>0</v>
      </c>
      <c r="BF419" s="339">
        <f t="shared" si="470"/>
        <v>0</v>
      </c>
      <c r="BG419" s="339">
        <f t="shared" si="470"/>
        <v>0</v>
      </c>
      <c r="BH419" s="339">
        <f t="shared" si="470"/>
        <v>0</v>
      </c>
      <c r="BI419" s="339">
        <f t="shared" si="470"/>
        <v>0</v>
      </c>
      <c r="BJ419" s="339">
        <f t="shared" si="470"/>
        <v>0</v>
      </c>
      <c r="BK419" s="339">
        <f t="shared" si="470"/>
        <v>0</v>
      </c>
      <c r="BL419" s="339">
        <f t="shared" si="470"/>
        <v>0</v>
      </c>
      <c r="BM419" s="339">
        <f t="shared" si="470"/>
        <v>0</v>
      </c>
      <c r="BN419" s="339">
        <f t="shared" si="470"/>
        <v>0</v>
      </c>
      <c r="BO419" s="339">
        <f t="shared" si="470"/>
        <v>0</v>
      </c>
      <c r="BP419" s="339">
        <f t="shared" ref="BP419:CU419" si="471">BP413+BP418</f>
        <v>0</v>
      </c>
      <c r="BQ419" s="339">
        <f t="shared" si="471"/>
        <v>0</v>
      </c>
      <c r="BR419" s="339">
        <f t="shared" si="471"/>
        <v>0</v>
      </c>
      <c r="BS419" s="339">
        <f t="shared" si="471"/>
        <v>0</v>
      </c>
      <c r="BT419" s="339">
        <f t="shared" si="471"/>
        <v>0</v>
      </c>
      <c r="BU419" s="339">
        <f t="shared" si="471"/>
        <v>0</v>
      </c>
      <c r="BV419" s="339">
        <f t="shared" si="471"/>
        <v>0</v>
      </c>
      <c r="BW419" s="339">
        <f t="shared" si="471"/>
        <v>0</v>
      </c>
      <c r="BX419" s="339">
        <f t="shared" si="471"/>
        <v>0</v>
      </c>
      <c r="BY419" s="339">
        <f t="shared" si="471"/>
        <v>0</v>
      </c>
      <c r="BZ419" s="339">
        <f t="shared" si="471"/>
        <v>0</v>
      </c>
      <c r="CA419" s="339">
        <f t="shared" si="471"/>
        <v>0</v>
      </c>
      <c r="CB419" s="339">
        <f t="shared" si="471"/>
        <v>0</v>
      </c>
      <c r="CC419" s="339">
        <f t="shared" si="471"/>
        <v>0</v>
      </c>
      <c r="CD419" s="339">
        <f t="shared" si="471"/>
        <v>0</v>
      </c>
      <c r="CE419" s="339">
        <f t="shared" si="471"/>
        <v>0</v>
      </c>
      <c r="CF419" s="339">
        <f t="shared" si="471"/>
        <v>0</v>
      </c>
      <c r="CG419" s="339">
        <f t="shared" si="471"/>
        <v>0</v>
      </c>
      <c r="CH419" s="339">
        <f t="shared" si="471"/>
        <v>0</v>
      </c>
      <c r="CI419" s="339">
        <f t="shared" si="471"/>
        <v>0</v>
      </c>
      <c r="CJ419" s="339">
        <f t="shared" si="471"/>
        <v>0</v>
      </c>
      <c r="CK419" s="339">
        <f t="shared" si="471"/>
        <v>0</v>
      </c>
      <c r="CL419" s="339">
        <f t="shared" si="471"/>
        <v>0</v>
      </c>
      <c r="CM419" s="339">
        <f t="shared" si="471"/>
        <v>0</v>
      </c>
      <c r="CN419" s="339">
        <f t="shared" si="471"/>
        <v>0</v>
      </c>
      <c r="CO419" s="339">
        <f t="shared" si="471"/>
        <v>0</v>
      </c>
      <c r="CP419" s="339">
        <f t="shared" si="471"/>
        <v>0</v>
      </c>
      <c r="CQ419" s="339">
        <f t="shared" si="471"/>
        <v>0</v>
      </c>
      <c r="CR419" s="339">
        <f t="shared" si="471"/>
        <v>0</v>
      </c>
      <c r="CS419" s="339">
        <f t="shared" si="471"/>
        <v>150963.77523830844</v>
      </c>
      <c r="CT419" s="339">
        <f t="shared" si="471"/>
        <v>144703.88523830843</v>
      </c>
      <c r="CU419" s="339">
        <f t="shared" si="471"/>
        <v>136639.70523830844</v>
      </c>
      <c r="CV419" s="339">
        <f t="shared" ref="CV419:CY419" si="472">CV413+CV418</f>
        <v>128173.05523830844</v>
      </c>
      <c r="CW419" s="339">
        <f t="shared" si="472"/>
        <v>121389.92523830844</v>
      </c>
      <c r="CX419" s="339">
        <f t="shared" si="472"/>
        <v>114196.1210768476</v>
      </c>
      <c r="CY419" s="339">
        <f t="shared" si="472"/>
        <v>107290.4720952932</v>
      </c>
    </row>
    <row r="420" spans="1:104" x14ac:dyDescent="0.2">
      <c r="C420" s="376"/>
      <c r="D420" s="339"/>
      <c r="E420" s="339"/>
      <c r="F420" s="339"/>
      <c r="G420" s="339"/>
      <c r="H420" s="339"/>
      <c r="I420" s="339"/>
      <c r="J420" s="339"/>
      <c r="K420" s="339"/>
      <c r="L420" s="339"/>
      <c r="M420" s="339"/>
      <c r="N420" s="339"/>
      <c r="O420" s="339"/>
      <c r="P420" s="339"/>
      <c r="Q420" s="339"/>
      <c r="R420" s="339"/>
      <c r="S420" s="339"/>
      <c r="T420" s="339"/>
      <c r="U420" s="339"/>
      <c r="V420" s="339"/>
      <c r="W420" s="339"/>
      <c r="X420" s="339"/>
      <c r="Y420" s="339"/>
      <c r="Z420" s="339"/>
      <c r="AA420" s="339"/>
      <c r="AB420" s="339"/>
      <c r="AC420" s="339"/>
      <c r="AD420" s="339"/>
      <c r="AE420" s="339"/>
      <c r="AF420" s="339"/>
      <c r="AG420" s="339"/>
      <c r="AH420" s="339"/>
      <c r="AI420" s="339"/>
      <c r="AJ420" s="339"/>
      <c r="AK420" s="339"/>
      <c r="AL420" s="339"/>
      <c r="AM420" s="339"/>
      <c r="AN420" s="339"/>
      <c r="AO420" s="339"/>
      <c r="AP420" s="339"/>
      <c r="AQ420" s="339"/>
      <c r="AR420" s="339"/>
      <c r="AS420" s="339"/>
      <c r="AT420" s="339"/>
      <c r="AU420" s="339"/>
      <c r="AV420" s="339"/>
      <c r="AW420" s="339"/>
      <c r="AX420" s="339"/>
      <c r="AY420" s="339"/>
      <c r="AZ420" s="339"/>
      <c r="BA420" s="339"/>
      <c r="BB420" s="339"/>
      <c r="BC420" s="339"/>
      <c r="BD420" s="339"/>
      <c r="BE420" s="339"/>
      <c r="BF420" s="339"/>
      <c r="BG420" s="339"/>
      <c r="BH420" s="339"/>
      <c r="BI420" s="339"/>
      <c r="BJ420" s="339"/>
      <c r="BK420" s="339"/>
      <c r="BL420" s="339"/>
      <c r="BM420" s="339"/>
      <c r="BN420" s="339"/>
      <c r="BO420" s="339"/>
      <c r="BP420" s="339"/>
      <c r="BQ420" s="339"/>
      <c r="BR420" s="339"/>
      <c r="BS420" s="339"/>
      <c r="BT420" s="339"/>
      <c r="BU420" s="339"/>
      <c r="BV420" s="339"/>
      <c r="BW420" s="339"/>
      <c r="BX420" s="339"/>
      <c r="BY420" s="339"/>
      <c r="BZ420" s="339"/>
      <c r="CA420" s="339"/>
      <c r="CB420" s="339"/>
      <c r="CC420" s="339"/>
      <c r="CD420" s="339"/>
      <c r="CE420" s="339"/>
      <c r="CF420" s="339"/>
      <c r="CG420" s="339"/>
      <c r="CH420" s="95"/>
      <c r="CI420" s="95"/>
      <c r="CJ420" s="95"/>
      <c r="CK420" s="95"/>
      <c r="CL420" s="95"/>
      <c r="CM420" s="95"/>
      <c r="CN420" s="95"/>
      <c r="CO420" s="95"/>
      <c r="CP420" s="95"/>
      <c r="CQ420" s="95"/>
      <c r="CR420" s="95"/>
      <c r="CS420" s="95"/>
      <c r="CT420" s="95"/>
      <c r="CU420" s="95"/>
      <c r="CV420" s="95"/>
      <c r="CW420" s="95"/>
      <c r="CX420" s="95"/>
      <c r="CY420" s="95"/>
      <c r="CZ420" s="95"/>
    </row>
    <row r="421" spans="1:104" x14ac:dyDescent="0.2">
      <c r="A421" s="418" t="s">
        <v>543</v>
      </c>
      <c r="B421" s="414"/>
      <c r="C421" s="417">
        <v>18239431</v>
      </c>
      <c r="CX421" s="338"/>
      <c r="CY421" s="338"/>
      <c r="CZ421" s="338"/>
    </row>
    <row r="422" spans="1:104" x14ac:dyDescent="0.2">
      <c r="A422" s="414"/>
      <c r="B422" s="414" t="s">
        <v>227</v>
      </c>
      <c r="C422" s="417">
        <v>25401051</v>
      </c>
      <c r="D422" s="53">
        <v>0</v>
      </c>
      <c r="E422" s="339">
        <f t="shared" ref="E422:AJ422" si="473">D428</f>
        <v>0</v>
      </c>
      <c r="F422" s="339">
        <f t="shared" si="473"/>
        <v>0</v>
      </c>
      <c r="G422" s="339">
        <f t="shared" si="473"/>
        <v>0</v>
      </c>
      <c r="H422" s="339">
        <f t="shared" si="473"/>
        <v>0</v>
      </c>
      <c r="I422" s="339">
        <f t="shared" si="473"/>
        <v>0</v>
      </c>
      <c r="J422" s="339">
        <f t="shared" si="473"/>
        <v>0</v>
      </c>
      <c r="K422" s="339">
        <f t="shared" si="473"/>
        <v>0</v>
      </c>
      <c r="L422" s="339">
        <f t="shared" si="473"/>
        <v>0</v>
      </c>
      <c r="M422" s="339">
        <f t="shared" si="473"/>
        <v>0</v>
      </c>
      <c r="N422" s="339">
        <f t="shared" si="473"/>
        <v>0</v>
      </c>
      <c r="O422" s="339">
        <f t="shared" si="473"/>
        <v>0</v>
      </c>
      <c r="P422" s="339">
        <f t="shared" si="473"/>
        <v>0</v>
      </c>
      <c r="Q422" s="339">
        <f t="shared" si="473"/>
        <v>0</v>
      </c>
      <c r="R422" s="339">
        <f t="shared" si="473"/>
        <v>0</v>
      </c>
      <c r="S422" s="339">
        <f t="shared" si="473"/>
        <v>0</v>
      </c>
      <c r="T422" s="339">
        <f t="shared" si="473"/>
        <v>0</v>
      </c>
      <c r="U422" s="339">
        <f t="shared" si="473"/>
        <v>0</v>
      </c>
      <c r="V422" s="339">
        <f t="shared" si="473"/>
        <v>0</v>
      </c>
      <c r="W422" s="339">
        <f t="shared" si="473"/>
        <v>0</v>
      </c>
      <c r="X422" s="339">
        <f t="shared" si="473"/>
        <v>0</v>
      </c>
      <c r="Y422" s="339">
        <f t="shared" si="473"/>
        <v>0</v>
      </c>
      <c r="Z422" s="339">
        <f t="shared" si="473"/>
        <v>0</v>
      </c>
      <c r="AA422" s="339">
        <f t="shared" si="473"/>
        <v>0</v>
      </c>
      <c r="AB422" s="339">
        <f t="shared" si="473"/>
        <v>0</v>
      </c>
      <c r="AC422" s="339">
        <f t="shared" si="473"/>
        <v>0</v>
      </c>
      <c r="AD422" s="339">
        <f t="shared" si="473"/>
        <v>0</v>
      </c>
      <c r="AE422" s="339">
        <f t="shared" si="473"/>
        <v>0</v>
      </c>
      <c r="AF422" s="339">
        <f t="shared" si="473"/>
        <v>0</v>
      </c>
      <c r="AG422" s="339">
        <f t="shared" si="473"/>
        <v>0</v>
      </c>
      <c r="AH422" s="339">
        <f t="shared" si="473"/>
        <v>0</v>
      </c>
      <c r="AI422" s="339">
        <f t="shared" si="473"/>
        <v>0</v>
      </c>
      <c r="AJ422" s="339">
        <f t="shared" si="473"/>
        <v>0</v>
      </c>
      <c r="AK422" s="339">
        <f t="shared" ref="AK422:BP422" si="474">AJ428</f>
        <v>0</v>
      </c>
      <c r="AL422" s="339">
        <f t="shared" si="474"/>
        <v>0</v>
      </c>
      <c r="AM422" s="339">
        <f t="shared" si="474"/>
        <v>0</v>
      </c>
      <c r="AN422" s="339">
        <f t="shared" si="474"/>
        <v>0</v>
      </c>
      <c r="AO422" s="339">
        <f t="shared" si="474"/>
        <v>0</v>
      </c>
      <c r="AP422" s="339">
        <f t="shared" si="474"/>
        <v>0</v>
      </c>
      <c r="AQ422" s="339">
        <f t="shared" si="474"/>
        <v>0</v>
      </c>
      <c r="AR422" s="339">
        <f t="shared" si="474"/>
        <v>0</v>
      </c>
      <c r="AS422" s="339">
        <f t="shared" si="474"/>
        <v>0</v>
      </c>
      <c r="AT422" s="339">
        <f t="shared" si="474"/>
        <v>0</v>
      </c>
      <c r="AU422" s="339">
        <f t="shared" si="474"/>
        <v>0</v>
      </c>
      <c r="AV422" s="339">
        <f t="shared" si="474"/>
        <v>0</v>
      </c>
      <c r="AW422" s="339">
        <f t="shared" si="474"/>
        <v>0</v>
      </c>
      <c r="AX422" s="339">
        <f t="shared" si="474"/>
        <v>0</v>
      </c>
      <c r="AY422" s="339">
        <f t="shared" si="474"/>
        <v>0</v>
      </c>
      <c r="AZ422" s="339">
        <f t="shared" si="474"/>
        <v>0</v>
      </c>
      <c r="BA422" s="339">
        <f t="shared" si="474"/>
        <v>0</v>
      </c>
      <c r="BB422" s="339">
        <f t="shared" si="474"/>
        <v>0</v>
      </c>
      <c r="BC422" s="339">
        <f t="shared" si="474"/>
        <v>0</v>
      </c>
      <c r="BD422" s="339">
        <f t="shared" si="474"/>
        <v>0</v>
      </c>
      <c r="BE422" s="339">
        <f t="shared" si="474"/>
        <v>0</v>
      </c>
      <c r="BF422" s="339">
        <f t="shared" si="474"/>
        <v>0</v>
      </c>
      <c r="BG422" s="339">
        <f t="shared" si="474"/>
        <v>0</v>
      </c>
      <c r="BH422" s="339">
        <f t="shared" si="474"/>
        <v>0</v>
      </c>
      <c r="BI422" s="339">
        <f t="shared" si="474"/>
        <v>0</v>
      </c>
      <c r="BJ422" s="339">
        <f t="shared" si="474"/>
        <v>0</v>
      </c>
      <c r="BK422" s="339">
        <f t="shared" si="474"/>
        <v>0</v>
      </c>
      <c r="BL422" s="339">
        <f t="shared" si="474"/>
        <v>0</v>
      </c>
      <c r="BM422" s="339">
        <f t="shared" si="474"/>
        <v>0</v>
      </c>
      <c r="BN422" s="339">
        <f t="shared" si="474"/>
        <v>0</v>
      </c>
      <c r="BO422" s="339">
        <f t="shared" si="474"/>
        <v>0</v>
      </c>
      <c r="BP422" s="339">
        <f t="shared" si="474"/>
        <v>0</v>
      </c>
      <c r="BQ422" s="339">
        <f t="shared" ref="BQ422:CY422" si="475">BP428</f>
        <v>0</v>
      </c>
      <c r="BR422" s="339">
        <f t="shared" si="475"/>
        <v>0</v>
      </c>
      <c r="BS422" s="339">
        <f t="shared" si="475"/>
        <v>0</v>
      </c>
      <c r="BT422" s="339">
        <f t="shared" si="475"/>
        <v>0</v>
      </c>
      <c r="BU422" s="339">
        <f t="shared" si="475"/>
        <v>0</v>
      </c>
      <c r="BV422" s="339">
        <f t="shared" si="475"/>
        <v>0</v>
      </c>
      <c r="BW422" s="339">
        <f t="shared" si="475"/>
        <v>0</v>
      </c>
      <c r="BX422" s="339">
        <f t="shared" si="475"/>
        <v>0</v>
      </c>
      <c r="BY422" s="339">
        <f t="shared" si="475"/>
        <v>0</v>
      </c>
      <c r="BZ422" s="339">
        <f t="shared" si="475"/>
        <v>0</v>
      </c>
      <c r="CA422" s="339">
        <f t="shared" si="475"/>
        <v>0</v>
      </c>
      <c r="CB422" s="339">
        <f t="shared" si="475"/>
        <v>0</v>
      </c>
      <c r="CC422" s="339">
        <f t="shared" si="475"/>
        <v>0</v>
      </c>
      <c r="CD422" s="339">
        <f t="shared" si="475"/>
        <v>0</v>
      </c>
      <c r="CE422" s="339">
        <f t="shared" si="475"/>
        <v>0</v>
      </c>
      <c r="CF422" s="339">
        <f t="shared" si="475"/>
        <v>0</v>
      </c>
      <c r="CG422" s="339">
        <f t="shared" si="475"/>
        <v>0</v>
      </c>
      <c r="CH422" s="339">
        <f t="shared" si="475"/>
        <v>0</v>
      </c>
      <c r="CI422" s="339">
        <f t="shared" si="475"/>
        <v>0</v>
      </c>
      <c r="CJ422" s="339">
        <f t="shared" si="475"/>
        <v>0</v>
      </c>
      <c r="CK422" s="339">
        <f t="shared" si="475"/>
        <v>0</v>
      </c>
      <c r="CL422" s="339">
        <f t="shared" si="475"/>
        <v>0</v>
      </c>
      <c r="CM422" s="339">
        <f t="shared" si="475"/>
        <v>0</v>
      </c>
      <c r="CN422" s="339">
        <f t="shared" si="475"/>
        <v>0</v>
      </c>
      <c r="CO422" s="339">
        <f t="shared" si="475"/>
        <v>0</v>
      </c>
      <c r="CP422" s="339">
        <f t="shared" si="475"/>
        <v>0</v>
      </c>
      <c r="CQ422" s="339">
        <f t="shared" si="475"/>
        <v>0</v>
      </c>
      <c r="CR422" s="339">
        <f t="shared" si="475"/>
        <v>0</v>
      </c>
      <c r="CS422" s="339">
        <f t="shared" si="475"/>
        <v>0</v>
      </c>
      <c r="CT422" s="339">
        <f t="shared" si="475"/>
        <v>687463.55625397235</v>
      </c>
      <c r="CU422" s="339">
        <f t="shared" si="475"/>
        <v>660087.5062539723</v>
      </c>
      <c r="CV422" s="339">
        <f t="shared" si="475"/>
        <v>625424.54625397234</v>
      </c>
      <c r="CW422" s="339">
        <f t="shared" si="475"/>
        <v>581797.64625397231</v>
      </c>
      <c r="CX422" s="339">
        <f t="shared" si="475"/>
        <v>549713.53625397233</v>
      </c>
      <c r="CY422" s="339">
        <f t="shared" si="475"/>
        <v>516435.58280704578</v>
      </c>
    </row>
    <row r="423" spans="1:104" x14ac:dyDescent="0.2">
      <c r="A423" s="414"/>
      <c r="B423" s="415" t="s">
        <v>228</v>
      </c>
      <c r="C423" s="376"/>
      <c r="D423" s="341">
        <v>0</v>
      </c>
      <c r="E423" s="341">
        <v>0</v>
      </c>
      <c r="F423" s="341">
        <v>0</v>
      </c>
      <c r="G423" s="341">
        <v>0</v>
      </c>
      <c r="H423" s="341">
        <v>0</v>
      </c>
      <c r="I423" s="341">
        <v>0</v>
      </c>
      <c r="J423" s="341">
        <v>0</v>
      </c>
      <c r="K423" s="341">
        <v>0</v>
      </c>
      <c r="L423" s="341">
        <v>0</v>
      </c>
      <c r="M423" s="341">
        <v>0</v>
      </c>
      <c r="N423" s="341">
        <v>0</v>
      </c>
      <c r="O423" s="341">
        <v>0</v>
      </c>
      <c r="P423" s="341">
        <v>0</v>
      </c>
      <c r="Q423" s="341">
        <v>0</v>
      </c>
      <c r="R423" s="341">
        <v>0</v>
      </c>
      <c r="S423" s="341">
        <v>0</v>
      </c>
      <c r="T423" s="341">
        <v>0</v>
      </c>
      <c r="U423" s="341">
        <v>0</v>
      </c>
      <c r="V423" s="341">
        <v>0</v>
      </c>
      <c r="W423" s="341">
        <v>0</v>
      </c>
      <c r="X423" s="341">
        <v>0</v>
      </c>
      <c r="Y423" s="341">
        <v>0</v>
      </c>
      <c r="Z423" s="341">
        <v>0</v>
      </c>
      <c r="AA423" s="341">
        <v>0</v>
      </c>
      <c r="AB423" s="341">
        <v>0</v>
      </c>
      <c r="AC423" s="341">
        <v>0</v>
      </c>
      <c r="AD423" s="341">
        <v>0</v>
      </c>
      <c r="AE423" s="341">
        <v>0</v>
      </c>
      <c r="AF423" s="341">
        <v>0</v>
      </c>
      <c r="AG423" s="341">
        <v>0</v>
      </c>
      <c r="AH423" s="341">
        <v>0</v>
      </c>
      <c r="AI423" s="341">
        <v>0</v>
      </c>
      <c r="AJ423" s="341">
        <v>0</v>
      </c>
      <c r="AK423" s="341">
        <v>0</v>
      </c>
      <c r="AL423" s="341">
        <v>0</v>
      </c>
      <c r="AM423" s="341">
        <v>0</v>
      </c>
      <c r="AN423" s="341">
        <v>0</v>
      </c>
      <c r="AO423" s="341">
        <v>0</v>
      </c>
      <c r="AP423" s="341">
        <v>0</v>
      </c>
      <c r="AQ423" s="341">
        <v>0</v>
      </c>
      <c r="AR423" s="341">
        <v>0</v>
      </c>
      <c r="AS423" s="341">
        <v>0</v>
      </c>
      <c r="AT423" s="341">
        <v>0</v>
      </c>
      <c r="AU423" s="341">
        <v>0</v>
      </c>
      <c r="AV423" s="341">
        <v>0</v>
      </c>
      <c r="AW423" s="341">
        <v>0</v>
      </c>
      <c r="AX423" s="341">
        <v>0</v>
      </c>
      <c r="AY423" s="341">
        <v>0</v>
      </c>
      <c r="AZ423" s="341">
        <v>0</v>
      </c>
      <c r="BA423" s="341">
        <v>0</v>
      </c>
      <c r="BB423" s="341">
        <v>0</v>
      </c>
      <c r="BC423" s="341">
        <v>0</v>
      </c>
      <c r="BD423" s="341">
        <v>0</v>
      </c>
      <c r="BE423" s="341">
        <v>0</v>
      </c>
      <c r="BF423" s="341">
        <v>0</v>
      </c>
      <c r="BG423" s="341">
        <v>0</v>
      </c>
      <c r="BH423" s="341">
        <v>0</v>
      </c>
      <c r="BI423" s="341">
        <v>0</v>
      </c>
      <c r="BJ423" s="341">
        <v>0</v>
      </c>
      <c r="BK423" s="341">
        <v>0</v>
      </c>
      <c r="BL423" s="341">
        <v>0</v>
      </c>
      <c r="BM423" s="341">
        <v>0</v>
      </c>
      <c r="BN423" s="341">
        <v>0</v>
      </c>
      <c r="BO423" s="341">
        <v>0</v>
      </c>
      <c r="BP423" s="341">
        <v>0</v>
      </c>
      <c r="BQ423" s="341">
        <v>0</v>
      </c>
      <c r="BR423" s="341">
        <v>0</v>
      </c>
      <c r="BS423" s="341">
        <v>0</v>
      </c>
      <c r="BT423" s="341">
        <v>0</v>
      </c>
      <c r="BU423" s="341">
        <v>0</v>
      </c>
      <c r="BV423" s="341">
        <v>0</v>
      </c>
      <c r="BW423" s="341">
        <v>0</v>
      </c>
      <c r="BX423" s="341">
        <v>0</v>
      </c>
      <c r="BY423" s="341">
        <v>0</v>
      </c>
      <c r="BZ423" s="341">
        <v>0</v>
      </c>
      <c r="CA423" s="341">
        <v>0</v>
      </c>
      <c r="CB423" s="341">
        <v>0</v>
      </c>
      <c r="CC423" s="341">
        <v>0</v>
      </c>
      <c r="CD423" s="341">
        <v>0</v>
      </c>
      <c r="CE423" s="341">
        <v>0</v>
      </c>
      <c r="CF423" s="341">
        <v>0</v>
      </c>
      <c r="CG423" s="341">
        <v>0</v>
      </c>
      <c r="CH423" s="341">
        <v>0</v>
      </c>
      <c r="CI423" s="341">
        <v>0</v>
      </c>
      <c r="CJ423" s="341">
        <v>0</v>
      </c>
      <c r="CK423" s="341">
        <v>0</v>
      </c>
      <c r="CL423" s="341">
        <v>0</v>
      </c>
      <c r="CM423" s="341">
        <v>0</v>
      </c>
      <c r="CN423" s="341">
        <v>0</v>
      </c>
      <c r="CO423" s="341">
        <v>0</v>
      </c>
      <c r="CP423" s="341">
        <v>0</v>
      </c>
      <c r="CQ423" s="341">
        <v>0</v>
      </c>
      <c r="CR423" s="341">
        <v>0</v>
      </c>
      <c r="CS423" s="341">
        <v>0</v>
      </c>
      <c r="CT423" s="341">
        <v>0</v>
      </c>
      <c r="CU423" s="341">
        <v>0</v>
      </c>
      <c r="CV423" s="341">
        <v>0</v>
      </c>
      <c r="CW423" s="341">
        <v>0</v>
      </c>
      <c r="CX423" s="341"/>
      <c r="CY423" s="341"/>
    </row>
    <row r="424" spans="1:104" x14ac:dyDescent="0.2">
      <c r="A424" s="414"/>
      <c r="B424" s="415" t="s">
        <v>441</v>
      </c>
      <c r="C424" s="376"/>
      <c r="D424" s="341">
        <v>0</v>
      </c>
      <c r="E424" s="341">
        <v>0</v>
      </c>
      <c r="F424" s="341">
        <v>0</v>
      </c>
      <c r="G424" s="341">
        <v>0</v>
      </c>
      <c r="H424" s="341">
        <v>0</v>
      </c>
      <c r="I424" s="341">
        <v>0</v>
      </c>
      <c r="J424" s="341">
        <v>0</v>
      </c>
      <c r="K424" s="341">
        <v>0</v>
      </c>
      <c r="L424" s="341">
        <v>0</v>
      </c>
      <c r="M424" s="341">
        <v>0</v>
      </c>
      <c r="N424" s="341">
        <v>0</v>
      </c>
      <c r="O424" s="341">
        <v>0</v>
      </c>
      <c r="P424" s="341">
        <v>0</v>
      </c>
      <c r="Q424" s="341">
        <v>0</v>
      </c>
      <c r="R424" s="341">
        <v>0</v>
      </c>
      <c r="S424" s="341">
        <v>0</v>
      </c>
      <c r="T424" s="341">
        <v>0</v>
      </c>
      <c r="U424" s="341">
        <v>0</v>
      </c>
      <c r="V424" s="341">
        <v>0</v>
      </c>
      <c r="W424" s="341">
        <v>0</v>
      </c>
      <c r="X424" s="341">
        <v>0</v>
      </c>
      <c r="Y424" s="341">
        <v>0</v>
      </c>
      <c r="Z424" s="341">
        <v>0</v>
      </c>
      <c r="AA424" s="341">
        <v>0</v>
      </c>
      <c r="AB424" s="341">
        <v>0</v>
      </c>
      <c r="AC424" s="341">
        <v>0</v>
      </c>
      <c r="AD424" s="341">
        <v>0</v>
      </c>
      <c r="AE424" s="341">
        <v>0</v>
      </c>
      <c r="AF424" s="341">
        <v>0</v>
      </c>
      <c r="AG424" s="341">
        <v>0</v>
      </c>
      <c r="AH424" s="341">
        <v>0</v>
      </c>
      <c r="AI424" s="341">
        <v>0</v>
      </c>
      <c r="AJ424" s="341">
        <v>0</v>
      </c>
      <c r="AK424" s="341">
        <v>0</v>
      </c>
      <c r="AL424" s="341">
        <v>0</v>
      </c>
      <c r="AM424" s="341">
        <v>0</v>
      </c>
      <c r="AN424" s="341">
        <v>0</v>
      </c>
      <c r="AO424" s="341">
        <v>0</v>
      </c>
      <c r="AP424" s="341">
        <v>0</v>
      </c>
      <c r="AQ424" s="341">
        <v>0</v>
      </c>
      <c r="AR424" s="341">
        <v>0</v>
      </c>
      <c r="AS424" s="341">
        <v>0</v>
      </c>
      <c r="AT424" s="341">
        <v>0</v>
      </c>
      <c r="AU424" s="341">
        <v>0</v>
      </c>
      <c r="AV424" s="341">
        <v>0</v>
      </c>
      <c r="AW424" s="341">
        <v>0</v>
      </c>
      <c r="AX424" s="341">
        <v>0</v>
      </c>
      <c r="AY424" s="341">
        <v>0</v>
      </c>
      <c r="AZ424" s="341">
        <v>0</v>
      </c>
      <c r="BA424" s="341">
        <v>0</v>
      </c>
      <c r="BB424" s="341">
        <v>0</v>
      </c>
      <c r="BC424" s="341">
        <v>0</v>
      </c>
      <c r="BD424" s="341">
        <v>0</v>
      </c>
      <c r="BE424" s="341">
        <v>0</v>
      </c>
      <c r="BF424" s="341">
        <v>0</v>
      </c>
      <c r="BG424" s="341">
        <v>0</v>
      </c>
      <c r="BH424" s="341">
        <v>0</v>
      </c>
      <c r="BI424" s="341">
        <v>0</v>
      </c>
      <c r="BJ424" s="341">
        <v>0</v>
      </c>
      <c r="BK424" s="341">
        <v>0</v>
      </c>
      <c r="BL424" s="341">
        <v>0</v>
      </c>
      <c r="BM424" s="341">
        <v>0</v>
      </c>
      <c r="BN424" s="341">
        <v>0</v>
      </c>
      <c r="BO424" s="341">
        <v>0</v>
      </c>
      <c r="BP424" s="341">
        <v>0</v>
      </c>
      <c r="BQ424" s="341">
        <v>0</v>
      </c>
      <c r="BR424" s="341">
        <v>0</v>
      </c>
      <c r="BS424" s="341">
        <v>0</v>
      </c>
      <c r="BT424" s="341">
        <v>0</v>
      </c>
      <c r="BU424" s="341">
        <v>0</v>
      </c>
      <c r="BV424" s="341">
        <v>0</v>
      </c>
      <c r="BW424" s="341">
        <v>0</v>
      </c>
      <c r="BX424" s="341">
        <v>0</v>
      </c>
      <c r="BY424" s="341">
        <v>0</v>
      </c>
      <c r="BZ424" s="341">
        <v>0</v>
      </c>
      <c r="CA424" s="341">
        <v>0</v>
      </c>
      <c r="CB424" s="341">
        <v>0</v>
      </c>
      <c r="CC424" s="341">
        <v>0</v>
      </c>
      <c r="CD424" s="341">
        <v>0</v>
      </c>
      <c r="CE424" s="341">
        <v>0</v>
      </c>
      <c r="CF424" s="341">
        <v>0</v>
      </c>
      <c r="CG424" s="341">
        <v>0</v>
      </c>
      <c r="CH424" s="341">
        <v>0</v>
      </c>
      <c r="CI424" s="341">
        <v>0</v>
      </c>
      <c r="CJ424" s="341">
        <v>0</v>
      </c>
      <c r="CK424" s="341">
        <v>0</v>
      </c>
      <c r="CL424" s="341">
        <v>0</v>
      </c>
      <c r="CM424" s="341">
        <v>0</v>
      </c>
      <c r="CN424" s="341">
        <v>0</v>
      </c>
      <c r="CO424" s="341">
        <v>0</v>
      </c>
      <c r="CP424" s="341">
        <v>0</v>
      </c>
      <c r="CQ424" s="341">
        <v>0</v>
      </c>
      <c r="CR424" s="341">
        <v>0</v>
      </c>
      <c r="CS424" s="530">
        <f>'2019 GRC - SCH 40 Re-class'!$Q$18</f>
        <v>711156.30399474851</v>
      </c>
      <c r="CT424" s="341">
        <v>0</v>
      </c>
      <c r="CU424" s="341">
        <v>0</v>
      </c>
      <c r="CV424" s="341">
        <v>0</v>
      </c>
      <c r="CW424" s="341">
        <v>0</v>
      </c>
      <c r="CX424" s="341"/>
      <c r="CY424" s="341"/>
    </row>
    <row r="425" spans="1:104" x14ac:dyDescent="0.2">
      <c r="A425" s="414"/>
      <c r="B425" s="415" t="s">
        <v>444</v>
      </c>
      <c r="C425" s="376"/>
      <c r="D425" s="341">
        <v>0</v>
      </c>
      <c r="E425" s="341">
        <v>0</v>
      </c>
      <c r="F425" s="341">
        <v>0</v>
      </c>
      <c r="G425" s="341">
        <v>0</v>
      </c>
      <c r="H425" s="341">
        <v>0</v>
      </c>
      <c r="I425" s="341">
        <v>0</v>
      </c>
      <c r="J425" s="341">
        <v>0</v>
      </c>
      <c r="K425" s="341">
        <v>0</v>
      </c>
      <c r="L425" s="341">
        <v>0</v>
      </c>
      <c r="M425" s="341">
        <v>0</v>
      </c>
      <c r="N425" s="341">
        <v>0</v>
      </c>
      <c r="O425" s="341">
        <v>0</v>
      </c>
      <c r="P425" s="341">
        <v>0</v>
      </c>
      <c r="Q425" s="341">
        <v>0</v>
      </c>
      <c r="R425" s="341">
        <v>0</v>
      </c>
      <c r="S425" s="341">
        <v>0</v>
      </c>
      <c r="T425" s="341">
        <v>0</v>
      </c>
      <c r="U425" s="341">
        <v>0</v>
      </c>
      <c r="V425" s="341">
        <v>0</v>
      </c>
      <c r="W425" s="341">
        <v>0</v>
      </c>
      <c r="X425" s="341">
        <v>0</v>
      </c>
      <c r="Y425" s="341">
        <v>0</v>
      </c>
      <c r="Z425" s="341">
        <v>0</v>
      </c>
      <c r="AA425" s="341">
        <v>0</v>
      </c>
      <c r="AB425" s="341">
        <v>0</v>
      </c>
      <c r="AC425" s="341">
        <v>0</v>
      </c>
      <c r="AD425" s="341">
        <v>0</v>
      </c>
      <c r="AE425" s="341">
        <v>0</v>
      </c>
      <c r="AF425" s="341">
        <v>0</v>
      </c>
      <c r="AG425" s="341">
        <v>0</v>
      </c>
      <c r="AH425" s="341">
        <v>0</v>
      </c>
      <c r="AI425" s="341">
        <v>0</v>
      </c>
      <c r="AJ425" s="341">
        <v>0</v>
      </c>
      <c r="AK425" s="341">
        <v>0</v>
      </c>
      <c r="AL425" s="341">
        <v>0</v>
      </c>
      <c r="AM425" s="341">
        <v>0</v>
      </c>
      <c r="AN425" s="341">
        <v>0</v>
      </c>
      <c r="AO425" s="341">
        <v>0</v>
      </c>
      <c r="AP425" s="341">
        <v>0</v>
      </c>
      <c r="AQ425" s="341">
        <v>0</v>
      </c>
      <c r="AR425" s="341">
        <v>0</v>
      </c>
      <c r="AS425" s="341">
        <v>0</v>
      </c>
      <c r="AT425" s="341">
        <v>0</v>
      </c>
      <c r="AU425" s="341">
        <v>0</v>
      </c>
      <c r="AV425" s="341">
        <v>0</v>
      </c>
      <c r="AW425" s="341">
        <v>0</v>
      </c>
      <c r="AX425" s="341">
        <v>0</v>
      </c>
      <c r="AY425" s="341">
        <v>0</v>
      </c>
      <c r="AZ425" s="341">
        <v>0</v>
      </c>
      <c r="BA425" s="341">
        <v>0</v>
      </c>
      <c r="BB425" s="341">
        <v>0</v>
      </c>
      <c r="BC425" s="341">
        <v>0</v>
      </c>
      <c r="BD425" s="341">
        <v>0</v>
      </c>
      <c r="BE425" s="341">
        <v>0</v>
      </c>
      <c r="BF425" s="341">
        <v>0</v>
      </c>
      <c r="BG425" s="341">
        <v>0</v>
      </c>
      <c r="BH425" s="341">
        <v>0</v>
      </c>
      <c r="BI425" s="341">
        <v>0</v>
      </c>
      <c r="BJ425" s="341">
        <v>0</v>
      </c>
      <c r="BK425" s="341">
        <v>0</v>
      </c>
      <c r="BL425" s="341">
        <v>0</v>
      </c>
      <c r="BM425" s="341">
        <v>0</v>
      </c>
      <c r="BN425" s="341">
        <v>0</v>
      </c>
      <c r="BO425" s="341">
        <v>0</v>
      </c>
      <c r="BP425" s="341">
        <v>0</v>
      </c>
      <c r="BQ425" s="341">
        <v>0</v>
      </c>
      <c r="BR425" s="341">
        <v>0</v>
      </c>
      <c r="BS425" s="341">
        <v>0</v>
      </c>
      <c r="BT425" s="341">
        <v>0</v>
      </c>
      <c r="BU425" s="341">
        <v>0</v>
      </c>
      <c r="BV425" s="341">
        <v>0</v>
      </c>
      <c r="BW425" s="341">
        <v>0</v>
      </c>
      <c r="BX425" s="341">
        <v>0</v>
      </c>
      <c r="BY425" s="341">
        <v>0</v>
      </c>
      <c r="BZ425" s="341">
        <v>0</v>
      </c>
      <c r="CA425" s="341">
        <v>0</v>
      </c>
      <c r="CB425" s="341">
        <v>0</v>
      </c>
      <c r="CC425" s="341">
        <v>0</v>
      </c>
      <c r="CD425" s="341">
        <v>0</v>
      </c>
      <c r="CE425" s="341">
        <v>0</v>
      </c>
      <c r="CF425" s="341">
        <v>0</v>
      </c>
      <c r="CG425" s="341">
        <v>0</v>
      </c>
      <c r="CH425" s="341">
        <v>0</v>
      </c>
      <c r="CI425" s="341">
        <v>0</v>
      </c>
      <c r="CJ425" s="341">
        <v>0</v>
      </c>
      <c r="CK425" s="341">
        <v>0</v>
      </c>
      <c r="CL425" s="341">
        <v>0</v>
      </c>
      <c r="CM425" s="341">
        <v>0</v>
      </c>
      <c r="CN425" s="341">
        <v>0</v>
      </c>
      <c r="CO425" s="341">
        <v>0</v>
      </c>
      <c r="CP425" s="341">
        <v>0</v>
      </c>
      <c r="CQ425" s="341">
        <v>0</v>
      </c>
      <c r="CR425" s="341">
        <v>0</v>
      </c>
      <c r="CS425" s="503">
        <f>'2019 GRC - SCH 40 Re-class'!$Q$21</f>
        <v>-3097.1577407762143</v>
      </c>
      <c r="CT425" s="341">
        <v>0</v>
      </c>
      <c r="CU425" s="341">
        <v>0</v>
      </c>
      <c r="CV425" s="341">
        <v>0</v>
      </c>
      <c r="CW425" s="341">
        <v>0</v>
      </c>
      <c r="CX425" s="341"/>
      <c r="CY425" s="341"/>
    </row>
    <row r="426" spans="1:104" x14ac:dyDescent="0.2">
      <c r="A426" s="414"/>
      <c r="B426" s="415" t="s">
        <v>229</v>
      </c>
      <c r="C426" s="376"/>
      <c r="D426" s="341">
        <v>0</v>
      </c>
      <c r="E426" s="341">
        <v>0</v>
      </c>
      <c r="F426" s="341">
        <v>0</v>
      </c>
      <c r="G426" s="341">
        <v>0</v>
      </c>
      <c r="H426" s="341">
        <v>0</v>
      </c>
      <c r="I426" s="341">
        <v>0</v>
      </c>
      <c r="J426" s="341">
        <v>0</v>
      </c>
      <c r="K426" s="341">
        <v>0</v>
      </c>
      <c r="L426" s="341">
        <v>0</v>
      </c>
      <c r="M426" s="341">
        <v>0</v>
      </c>
      <c r="N426" s="341">
        <v>0</v>
      </c>
      <c r="O426" s="341">
        <v>0</v>
      </c>
      <c r="P426" s="341">
        <v>0</v>
      </c>
      <c r="Q426" s="341">
        <v>0</v>
      </c>
      <c r="R426" s="341">
        <v>0</v>
      </c>
      <c r="S426" s="341">
        <v>0</v>
      </c>
      <c r="T426" s="341">
        <v>0</v>
      </c>
      <c r="U426" s="341">
        <v>0</v>
      </c>
      <c r="V426" s="341">
        <v>0</v>
      </c>
      <c r="W426" s="341">
        <v>0</v>
      </c>
      <c r="X426" s="341">
        <v>0</v>
      </c>
      <c r="Y426" s="341">
        <v>0</v>
      </c>
      <c r="Z426" s="341">
        <v>0</v>
      </c>
      <c r="AA426" s="341">
        <v>0</v>
      </c>
      <c r="AB426" s="341">
        <v>0</v>
      </c>
      <c r="AC426" s="341">
        <v>0</v>
      </c>
      <c r="AD426" s="341">
        <v>0</v>
      </c>
      <c r="AE426" s="341">
        <v>0</v>
      </c>
      <c r="AF426" s="341">
        <v>0</v>
      </c>
      <c r="AG426" s="341">
        <v>0</v>
      </c>
      <c r="AH426" s="341">
        <v>0</v>
      </c>
      <c r="AI426" s="341">
        <v>0</v>
      </c>
      <c r="AJ426" s="341">
        <v>0</v>
      </c>
      <c r="AK426" s="341">
        <v>0</v>
      </c>
      <c r="AL426" s="341">
        <v>0</v>
      </c>
      <c r="AM426" s="341">
        <v>0</v>
      </c>
      <c r="AN426" s="341">
        <v>0</v>
      </c>
      <c r="AO426" s="341">
        <v>0</v>
      </c>
      <c r="AP426" s="341">
        <v>0</v>
      </c>
      <c r="AQ426" s="341">
        <v>0</v>
      </c>
      <c r="AR426" s="341">
        <v>0</v>
      </c>
      <c r="AS426" s="341">
        <v>0</v>
      </c>
      <c r="AT426" s="341">
        <v>0</v>
      </c>
      <c r="AU426" s="341">
        <v>0</v>
      </c>
      <c r="AV426" s="341">
        <v>0</v>
      </c>
      <c r="AW426" s="341">
        <v>0</v>
      </c>
      <c r="AX426" s="341">
        <v>0</v>
      </c>
      <c r="AY426" s="341">
        <v>0</v>
      </c>
      <c r="AZ426" s="341">
        <v>0</v>
      </c>
      <c r="BA426" s="341">
        <v>0</v>
      </c>
      <c r="BB426" s="341">
        <v>0</v>
      </c>
      <c r="BC426" s="341">
        <v>0</v>
      </c>
      <c r="BD426" s="341">
        <v>0</v>
      </c>
      <c r="BE426" s="341">
        <v>0</v>
      </c>
      <c r="BF426" s="341">
        <v>0</v>
      </c>
      <c r="BG426" s="341">
        <v>0</v>
      </c>
      <c r="BH426" s="341">
        <v>0</v>
      </c>
      <c r="BI426" s="341">
        <v>0</v>
      </c>
      <c r="BJ426" s="341">
        <v>0</v>
      </c>
      <c r="BK426" s="341">
        <v>0</v>
      </c>
      <c r="BL426" s="341">
        <v>0</v>
      </c>
      <c r="BM426" s="341">
        <v>0</v>
      </c>
      <c r="BN426" s="341">
        <v>0</v>
      </c>
      <c r="BO426" s="341">
        <v>0</v>
      </c>
      <c r="BP426" s="341">
        <v>0</v>
      </c>
      <c r="BQ426" s="341">
        <v>0</v>
      </c>
      <c r="BR426" s="341">
        <v>0</v>
      </c>
      <c r="BS426" s="341">
        <v>0</v>
      </c>
      <c r="BT426" s="341">
        <v>0</v>
      </c>
      <c r="BU426" s="341">
        <v>0</v>
      </c>
      <c r="BV426" s="341">
        <v>0</v>
      </c>
      <c r="BW426" s="341">
        <v>0</v>
      </c>
      <c r="BX426" s="341">
        <v>0</v>
      </c>
      <c r="BY426" s="341">
        <v>0</v>
      </c>
      <c r="BZ426" s="341">
        <v>0</v>
      </c>
      <c r="CA426" s="341">
        <v>0</v>
      </c>
      <c r="CB426" s="341">
        <v>0</v>
      </c>
      <c r="CC426" s="341">
        <v>0</v>
      </c>
      <c r="CD426" s="341">
        <v>0</v>
      </c>
      <c r="CE426" s="341">
        <v>0</v>
      </c>
      <c r="CF426" s="341">
        <v>0</v>
      </c>
      <c r="CG426" s="341">
        <v>0</v>
      </c>
      <c r="CH426" s="341">
        <v>0</v>
      </c>
      <c r="CI426" s="341">
        <v>0</v>
      </c>
      <c r="CJ426" s="92">
        <f>-'FPC Sch 10&amp;31'!C48</f>
        <v>0</v>
      </c>
      <c r="CK426" s="92">
        <f>-'FPC Sch 10&amp;31'!D48</f>
        <v>0</v>
      </c>
      <c r="CL426" s="92">
        <f>-'FPC Sch 10&amp;31'!E48</f>
        <v>0</v>
      </c>
      <c r="CM426" s="92">
        <f>-'FPC Sch 10&amp;31'!F48</f>
        <v>0</v>
      </c>
      <c r="CN426" s="92">
        <f>-'FPC Sch 10&amp;31'!G48</f>
        <v>0</v>
      </c>
      <c r="CO426" s="92">
        <f>-'FPC Sch 10&amp;31'!H48</f>
        <v>0</v>
      </c>
      <c r="CP426" s="92">
        <f>-'FPC Sch 10&amp;31'!I48</f>
        <v>0</v>
      </c>
      <c r="CQ426" s="92">
        <f>-'FPC Sch 10&amp;31'!J48</f>
        <v>0</v>
      </c>
      <c r="CR426" s="92">
        <f>-'FPC Sch 10&amp;31'!K48</f>
        <v>0</v>
      </c>
      <c r="CS426" s="92">
        <f>-('FPC Sch 10&amp;31'!L48+'FPC Sch 10&amp;31'!M48)</f>
        <v>-20595.59</v>
      </c>
      <c r="CT426" s="92">
        <f>-'FPC Sch 10&amp;31'!N48</f>
        <v>-27376.05</v>
      </c>
      <c r="CU426" s="92">
        <f>-('FPC Sch 10&amp;31'!P48+'FPC Sch 10&amp;31'!O48)</f>
        <v>-34662.959999999999</v>
      </c>
      <c r="CV426" s="92">
        <f>-'FPC Sch 10&amp;31'!Q48</f>
        <v>-43626.9</v>
      </c>
      <c r="CW426" s="92">
        <f>-'FPC Sch 10&amp;31'!R48</f>
        <v>-32084.11</v>
      </c>
      <c r="CX426" s="92">
        <f>-'Amort Estimate'!I91</f>
        <v>-33277.953446926542</v>
      </c>
      <c r="CY426" s="92">
        <f>-'Amort Estimate'!J91</f>
        <v>-31966.342869672531</v>
      </c>
    </row>
    <row r="427" spans="1:104" x14ac:dyDescent="0.2">
      <c r="A427" s="414"/>
      <c r="B427" s="415" t="s">
        <v>230</v>
      </c>
      <c r="C427" s="376"/>
      <c r="D427" s="93">
        <f t="shared" ref="D427:AI427" si="476">SUM(D423:D426)</f>
        <v>0</v>
      </c>
      <c r="E427" s="93">
        <f t="shared" si="476"/>
        <v>0</v>
      </c>
      <c r="F427" s="93">
        <f t="shared" si="476"/>
        <v>0</v>
      </c>
      <c r="G427" s="93">
        <f t="shared" si="476"/>
        <v>0</v>
      </c>
      <c r="H427" s="93">
        <f t="shared" si="476"/>
        <v>0</v>
      </c>
      <c r="I427" s="93">
        <f t="shared" si="476"/>
        <v>0</v>
      </c>
      <c r="J427" s="93">
        <f t="shared" si="476"/>
        <v>0</v>
      </c>
      <c r="K427" s="93">
        <f t="shared" si="476"/>
        <v>0</v>
      </c>
      <c r="L427" s="93">
        <f t="shared" si="476"/>
        <v>0</v>
      </c>
      <c r="M427" s="93">
        <f t="shared" si="476"/>
        <v>0</v>
      </c>
      <c r="N427" s="93">
        <f t="shared" si="476"/>
        <v>0</v>
      </c>
      <c r="O427" s="93">
        <f t="shared" si="476"/>
        <v>0</v>
      </c>
      <c r="P427" s="93">
        <f t="shared" si="476"/>
        <v>0</v>
      </c>
      <c r="Q427" s="93">
        <f t="shared" si="476"/>
        <v>0</v>
      </c>
      <c r="R427" s="93">
        <f t="shared" si="476"/>
        <v>0</v>
      </c>
      <c r="S427" s="93">
        <f t="shared" si="476"/>
        <v>0</v>
      </c>
      <c r="T427" s="93">
        <f t="shared" si="476"/>
        <v>0</v>
      </c>
      <c r="U427" s="93">
        <f t="shared" si="476"/>
        <v>0</v>
      </c>
      <c r="V427" s="93">
        <f t="shared" si="476"/>
        <v>0</v>
      </c>
      <c r="W427" s="93">
        <f t="shared" si="476"/>
        <v>0</v>
      </c>
      <c r="X427" s="93">
        <f t="shared" si="476"/>
        <v>0</v>
      </c>
      <c r="Y427" s="93">
        <f t="shared" si="476"/>
        <v>0</v>
      </c>
      <c r="Z427" s="93">
        <f t="shared" si="476"/>
        <v>0</v>
      </c>
      <c r="AA427" s="93">
        <f t="shared" si="476"/>
        <v>0</v>
      </c>
      <c r="AB427" s="93">
        <f t="shared" si="476"/>
        <v>0</v>
      </c>
      <c r="AC427" s="93">
        <f t="shared" si="476"/>
        <v>0</v>
      </c>
      <c r="AD427" s="93">
        <f t="shared" si="476"/>
        <v>0</v>
      </c>
      <c r="AE427" s="93">
        <f t="shared" si="476"/>
        <v>0</v>
      </c>
      <c r="AF427" s="93">
        <f t="shared" si="476"/>
        <v>0</v>
      </c>
      <c r="AG427" s="93">
        <f t="shared" si="476"/>
        <v>0</v>
      </c>
      <c r="AH427" s="93">
        <f t="shared" si="476"/>
        <v>0</v>
      </c>
      <c r="AI427" s="93">
        <f t="shared" si="476"/>
        <v>0</v>
      </c>
      <c r="AJ427" s="93">
        <f t="shared" ref="AJ427:BO427" si="477">SUM(AJ423:AJ426)</f>
        <v>0</v>
      </c>
      <c r="AK427" s="93">
        <f t="shared" si="477"/>
        <v>0</v>
      </c>
      <c r="AL427" s="93">
        <f t="shared" si="477"/>
        <v>0</v>
      </c>
      <c r="AM427" s="93">
        <f t="shared" si="477"/>
        <v>0</v>
      </c>
      <c r="AN427" s="93">
        <f t="shared" si="477"/>
        <v>0</v>
      </c>
      <c r="AO427" s="93">
        <f t="shared" si="477"/>
        <v>0</v>
      </c>
      <c r="AP427" s="93">
        <f t="shared" si="477"/>
        <v>0</v>
      </c>
      <c r="AQ427" s="93">
        <f t="shared" si="477"/>
        <v>0</v>
      </c>
      <c r="AR427" s="93">
        <f t="shared" si="477"/>
        <v>0</v>
      </c>
      <c r="AS427" s="93">
        <f t="shared" si="477"/>
        <v>0</v>
      </c>
      <c r="AT427" s="93">
        <f t="shared" si="477"/>
        <v>0</v>
      </c>
      <c r="AU427" s="93">
        <f t="shared" si="477"/>
        <v>0</v>
      </c>
      <c r="AV427" s="93">
        <f t="shared" si="477"/>
        <v>0</v>
      </c>
      <c r="AW427" s="93">
        <f t="shared" si="477"/>
        <v>0</v>
      </c>
      <c r="AX427" s="93">
        <f t="shared" si="477"/>
        <v>0</v>
      </c>
      <c r="AY427" s="93">
        <f t="shared" si="477"/>
        <v>0</v>
      </c>
      <c r="AZ427" s="93">
        <f t="shared" si="477"/>
        <v>0</v>
      </c>
      <c r="BA427" s="93">
        <f t="shared" si="477"/>
        <v>0</v>
      </c>
      <c r="BB427" s="93">
        <f t="shared" si="477"/>
        <v>0</v>
      </c>
      <c r="BC427" s="93">
        <f t="shared" si="477"/>
        <v>0</v>
      </c>
      <c r="BD427" s="93">
        <f t="shared" si="477"/>
        <v>0</v>
      </c>
      <c r="BE427" s="93">
        <f t="shared" si="477"/>
        <v>0</v>
      </c>
      <c r="BF427" s="93">
        <f t="shared" si="477"/>
        <v>0</v>
      </c>
      <c r="BG427" s="93">
        <f t="shared" si="477"/>
        <v>0</v>
      </c>
      <c r="BH427" s="93">
        <f t="shared" si="477"/>
        <v>0</v>
      </c>
      <c r="BI427" s="93">
        <f t="shared" si="477"/>
        <v>0</v>
      </c>
      <c r="BJ427" s="93">
        <f t="shared" si="477"/>
        <v>0</v>
      </c>
      <c r="BK427" s="93">
        <f t="shared" si="477"/>
        <v>0</v>
      </c>
      <c r="BL427" s="93">
        <f t="shared" si="477"/>
        <v>0</v>
      </c>
      <c r="BM427" s="93">
        <f t="shared" si="477"/>
        <v>0</v>
      </c>
      <c r="BN427" s="93">
        <f t="shared" si="477"/>
        <v>0</v>
      </c>
      <c r="BO427" s="93">
        <f t="shared" si="477"/>
        <v>0</v>
      </c>
      <c r="BP427" s="93">
        <f t="shared" ref="BP427:CU427" si="478">SUM(BP423:BP426)</f>
        <v>0</v>
      </c>
      <c r="BQ427" s="93">
        <f t="shared" si="478"/>
        <v>0</v>
      </c>
      <c r="BR427" s="93">
        <f t="shared" si="478"/>
        <v>0</v>
      </c>
      <c r="BS427" s="93">
        <f t="shared" si="478"/>
        <v>0</v>
      </c>
      <c r="BT427" s="93">
        <f t="shared" si="478"/>
        <v>0</v>
      </c>
      <c r="BU427" s="93">
        <f t="shared" si="478"/>
        <v>0</v>
      </c>
      <c r="BV427" s="93">
        <f t="shared" si="478"/>
        <v>0</v>
      </c>
      <c r="BW427" s="93">
        <f t="shared" si="478"/>
        <v>0</v>
      </c>
      <c r="BX427" s="93">
        <f t="shared" si="478"/>
        <v>0</v>
      </c>
      <c r="BY427" s="93">
        <f t="shared" si="478"/>
        <v>0</v>
      </c>
      <c r="BZ427" s="93">
        <f t="shared" si="478"/>
        <v>0</v>
      </c>
      <c r="CA427" s="93">
        <f t="shared" si="478"/>
        <v>0</v>
      </c>
      <c r="CB427" s="93">
        <f t="shared" si="478"/>
        <v>0</v>
      </c>
      <c r="CC427" s="93">
        <f t="shared" si="478"/>
        <v>0</v>
      </c>
      <c r="CD427" s="93">
        <f t="shared" si="478"/>
        <v>0</v>
      </c>
      <c r="CE427" s="93">
        <f t="shared" si="478"/>
        <v>0</v>
      </c>
      <c r="CF427" s="93">
        <f t="shared" si="478"/>
        <v>0</v>
      </c>
      <c r="CG427" s="93">
        <f t="shared" si="478"/>
        <v>0</v>
      </c>
      <c r="CH427" s="93">
        <f t="shared" si="478"/>
        <v>0</v>
      </c>
      <c r="CI427" s="93">
        <f t="shared" si="478"/>
        <v>0</v>
      </c>
      <c r="CJ427" s="93">
        <f t="shared" si="478"/>
        <v>0</v>
      </c>
      <c r="CK427" s="93">
        <f t="shared" si="478"/>
        <v>0</v>
      </c>
      <c r="CL427" s="93">
        <f t="shared" si="478"/>
        <v>0</v>
      </c>
      <c r="CM427" s="93">
        <f t="shared" si="478"/>
        <v>0</v>
      </c>
      <c r="CN427" s="93">
        <f t="shared" si="478"/>
        <v>0</v>
      </c>
      <c r="CO427" s="93">
        <f t="shared" si="478"/>
        <v>0</v>
      </c>
      <c r="CP427" s="93">
        <f t="shared" si="478"/>
        <v>0</v>
      </c>
      <c r="CQ427" s="93">
        <f t="shared" si="478"/>
        <v>0</v>
      </c>
      <c r="CR427" s="93">
        <f t="shared" si="478"/>
        <v>0</v>
      </c>
      <c r="CS427" s="93">
        <f t="shared" si="478"/>
        <v>687463.55625397235</v>
      </c>
      <c r="CT427" s="93">
        <f t="shared" si="478"/>
        <v>-27376.05</v>
      </c>
      <c r="CU427" s="93">
        <f t="shared" si="478"/>
        <v>-34662.959999999999</v>
      </c>
      <c r="CV427" s="93">
        <f t="shared" ref="CV427:CY427" si="479">SUM(CV423:CV426)</f>
        <v>-43626.9</v>
      </c>
      <c r="CW427" s="93">
        <f t="shared" si="479"/>
        <v>-32084.11</v>
      </c>
      <c r="CX427" s="93">
        <f t="shared" si="479"/>
        <v>-33277.953446926542</v>
      </c>
      <c r="CY427" s="93">
        <f t="shared" si="479"/>
        <v>-31966.342869672531</v>
      </c>
    </row>
    <row r="428" spans="1:104" ht="11.25" customHeight="1" x14ac:dyDescent="0.2">
      <c r="A428" s="414"/>
      <c r="B428" s="414" t="s">
        <v>231</v>
      </c>
      <c r="C428" s="376"/>
      <c r="D428" s="339">
        <f t="shared" ref="D428:AI428" si="480">D422+D427</f>
        <v>0</v>
      </c>
      <c r="E428" s="339">
        <f t="shared" si="480"/>
        <v>0</v>
      </c>
      <c r="F428" s="339">
        <f t="shared" si="480"/>
        <v>0</v>
      </c>
      <c r="G428" s="339">
        <f t="shared" si="480"/>
        <v>0</v>
      </c>
      <c r="H428" s="339">
        <f t="shared" si="480"/>
        <v>0</v>
      </c>
      <c r="I428" s="339">
        <f t="shared" si="480"/>
        <v>0</v>
      </c>
      <c r="J428" s="339">
        <f t="shared" si="480"/>
        <v>0</v>
      </c>
      <c r="K428" s="339">
        <f t="shared" si="480"/>
        <v>0</v>
      </c>
      <c r="L428" s="339">
        <f t="shared" si="480"/>
        <v>0</v>
      </c>
      <c r="M428" s="339">
        <f t="shared" si="480"/>
        <v>0</v>
      </c>
      <c r="N428" s="339">
        <f t="shared" si="480"/>
        <v>0</v>
      </c>
      <c r="O428" s="339">
        <f t="shared" si="480"/>
        <v>0</v>
      </c>
      <c r="P428" s="339">
        <f t="shared" si="480"/>
        <v>0</v>
      </c>
      <c r="Q428" s="339">
        <f t="shared" si="480"/>
        <v>0</v>
      </c>
      <c r="R428" s="339">
        <f t="shared" si="480"/>
        <v>0</v>
      </c>
      <c r="S428" s="339">
        <f t="shared" si="480"/>
        <v>0</v>
      </c>
      <c r="T428" s="339">
        <f t="shared" si="480"/>
        <v>0</v>
      </c>
      <c r="U428" s="339">
        <f t="shared" si="480"/>
        <v>0</v>
      </c>
      <c r="V428" s="339">
        <f t="shared" si="480"/>
        <v>0</v>
      </c>
      <c r="W428" s="339">
        <f t="shared" si="480"/>
        <v>0</v>
      </c>
      <c r="X428" s="339">
        <f t="shared" si="480"/>
        <v>0</v>
      </c>
      <c r="Y428" s="339">
        <f t="shared" si="480"/>
        <v>0</v>
      </c>
      <c r="Z428" s="339">
        <f t="shared" si="480"/>
        <v>0</v>
      </c>
      <c r="AA428" s="339">
        <f t="shared" si="480"/>
        <v>0</v>
      </c>
      <c r="AB428" s="339">
        <f t="shared" si="480"/>
        <v>0</v>
      </c>
      <c r="AC428" s="339">
        <f t="shared" si="480"/>
        <v>0</v>
      </c>
      <c r="AD428" s="339">
        <f t="shared" si="480"/>
        <v>0</v>
      </c>
      <c r="AE428" s="339">
        <f t="shared" si="480"/>
        <v>0</v>
      </c>
      <c r="AF428" s="339">
        <f t="shared" si="480"/>
        <v>0</v>
      </c>
      <c r="AG428" s="339">
        <f t="shared" si="480"/>
        <v>0</v>
      </c>
      <c r="AH428" s="339">
        <f t="shared" si="480"/>
        <v>0</v>
      </c>
      <c r="AI428" s="339">
        <f t="shared" si="480"/>
        <v>0</v>
      </c>
      <c r="AJ428" s="339">
        <f t="shared" ref="AJ428:BO428" si="481">AJ422+AJ427</f>
        <v>0</v>
      </c>
      <c r="AK428" s="339">
        <f t="shared" si="481"/>
        <v>0</v>
      </c>
      <c r="AL428" s="339">
        <f t="shared" si="481"/>
        <v>0</v>
      </c>
      <c r="AM428" s="339">
        <f t="shared" si="481"/>
        <v>0</v>
      </c>
      <c r="AN428" s="339">
        <f t="shared" si="481"/>
        <v>0</v>
      </c>
      <c r="AO428" s="339">
        <f t="shared" si="481"/>
        <v>0</v>
      </c>
      <c r="AP428" s="339">
        <f t="shared" si="481"/>
        <v>0</v>
      </c>
      <c r="AQ428" s="339">
        <f t="shared" si="481"/>
        <v>0</v>
      </c>
      <c r="AR428" s="339">
        <f t="shared" si="481"/>
        <v>0</v>
      </c>
      <c r="AS428" s="339">
        <f t="shared" si="481"/>
        <v>0</v>
      </c>
      <c r="AT428" s="339">
        <f t="shared" si="481"/>
        <v>0</v>
      </c>
      <c r="AU428" s="339">
        <f t="shared" si="481"/>
        <v>0</v>
      </c>
      <c r="AV428" s="339">
        <f t="shared" si="481"/>
        <v>0</v>
      </c>
      <c r="AW428" s="339">
        <f t="shared" si="481"/>
        <v>0</v>
      </c>
      <c r="AX428" s="339">
        <f t="shared" si="481"/>
        <v>0</v>
      </c>
      <c r="AY428" s="339">
        <f t="shared" si="481"/>
        <v>0</v>
      </c>
      <c r="AZ428" s="339">
        <f t="shared" si="481"/>
        <v>0</v>
      </c>
      <c r="BA428" s="339">
        <f t="shared" si="481"/>
        <v>0</v>
      </c>
      <c r="BB428" s="339">
        <f t="shared" si="481"/>
        <v>0</v>
      </c>
      <c r="BC428" s="339">
        <f t="shared" si="481"/>
        <v>0</v>
      </c>
      <c r="BD428" s="339">
        <f t="shared" si="481"/>
        <v>0</v>
      </c>
      <c r="BE428" s="339">
        <f t="shared" si="481"/>
        <v>0</v>
      </c>
      <c r="BF428" s="339">
        <f t="shared" si="481"/>
        <v>0</v>
      </c>
      <c r="BG428" s="339">
        <f t="shared" si="481"/>
        <v>0</v>
      </c>
      <c r="BH428" s="339">
        <f t="shared" si="481"/>
        <v>0</v>
      </c>
      <c r="BI428" s="339">
        <f t="shared" si="481"/>
        <v>0</v>
      </c>
      <c r="BJ428" s="339">
        <f t="shared" si="481"/>
        <v>0</v>
      </c>
      <c r="BK428" s="339">
        <f t="shared" si="481"/>
        <v>0</v>
      </c>
      <c r="BL428" s="339">
        <f t="shared" si="481"/>
        <v>0</v>
      </c>
      <c r="BM428" s="339">
        <f t="shared" si="481"/>
        <v>0</v>
      </c>
      <c r="BN428" s="339">
        <f t="shared" si="481"/>
        <v>0</v>
      </c>
      <c r="BO428" s="339">
        <f t="shared" si="481"/>
        <v>0</v>
      </c>
      <c r="BP428" s="339">
        <f t="shared" ref="BP428:CU428" si="482">BP422+BP427</f>
        <v>0</v>
      </c>
      <c r="BQ428" s="339">
        <f t="shared" si="482"/>
        <v>0</v>
      </c>
      <c r="BR428" s="339">
        <f t="shared" si="482"/>
        <v>0</v>
      </c>
      <c r="BS428" s="339">
        <f t="shared" si="482"/>
        <v>0</v>
      </c>
      <c r="BT428" s="339">
        <f t="shared" si="482"/>
        <v>0</v>
      </c>
      <c r="BU428" s="339">
        <f t="shared" si="482"/>
        <v>0</v>
      </c>
      <c r="BV428" s="339">
        <f t="shared" si="482"/>
        <v>0</v>
      </c>
      <c r="BW428" s="339">
        <f t="shared" si="482"/>
        <v>0</v>
      </c>
      <c r="BX428" s="339">
        <f t="shared" si="482"/>
        <v>0</v>
      </c>
      <c r="BY428" s="339">
        <f t="shared" si="482"/>
        <v>0</v>
      </c>
      <c r="BZ428" s="339">
        <f t="shared" si="482"/>
        <v>0</v>
      </c>
      <c r="CA428" s="339">
        <f t="shared" si="482"/>
        <v>0</v>
      </c>
      <c r="CB428" s="339">
        <f t="shared" si="482"/>
        <v>0</v>
      </c>
      <c r="CC428" s="339">
        <f t="shared" si="482"/>
        <v>0</v>
      </c>
      <c r="CD428" s="339">
        <f t="shared" si="482"/>
        <v>0</v>
      </c>
      <c r="CE428" s="339">
        <f t="shared" si="482"/>
        <v>0</v>
      </c>
      <c r="CF428" s="339">
        <f t="shared" si="482"/>
        <v>0</v>
      </c>
      <c r="CG428" s="339">
        <f t="shared" si="482"/>
        <v>0</v>
      </c>
      <c r="CH428" s="339">
        <f t="shared" si="482"/>
        <v>0</v>
      </c>
      <c r="CI428" s="339">
        <f t="shared" si="482"/>
        <v>0</v>
      </c>
      <c r="CJ428" s="339">
        <f t="shared" si="482"/>
        <v>0</v>
      </c>
      <c r="CK428" s="339">
        <f t="shared" si="482"/>
        <v>0</v>
      </c>
      <c r="CL428" s="339">
        <f t="shared" si="482"/>
        <v>0</v>
      </c>
      <c r="CM428" s="339">
        <f t="shared" si="482"/>
        <v>0</v>
      </c>
      <c r="CN428" s="339">
        <f t="shared" si="482"/>
        <v>0</v>
      </c>
      <c r="CO428" s="339">
        <f t="shared" si="482"/>
        <v>0</v>
      </c>
      <c r="CP428" s="339">
        <f t="shared" si="482"/>
        <v>0</v>
      </c>
      <c r="CQ428" s="339">
        <f t="shared" si="482"/>
        <v>0</v>
      </c>
      <c r="CR428" s="339">
        <f t="shared" si="482"/>
        <v>0</v>
      </c>
      <c r="CS428" s="339">
        <f t="shared" si="482"/>
        <v>687463.55625397235</v>
      </c>
      <c r="CT428" s="339">
        <f t="shared" si="482"/>
        <v>660087.5062539723</v>
      </c>
      <c r="CU428" s="339">
        <f t="shared" si="482"/>
        <v>625424.54625397234</v>
      </c>
      <c r="CV428" s="339">
        <f t="shared" ref="CV428:CY428" si="483">CV422+CV427</f>
        <v>581797.64625397231</v>
      </c>
      <c r="CW428" s="339">
        <f t="shared" si="483"/>
        <v>549713.53625397233</v>
      </c>
      <c r="CX428" s="339">
        <f t="shared" si="483"/>
        <v>516435.58280704578</v>
      </c>
      <c r="CY428" s="339">
        <f t="shared" si="483"/>
        <v>484469.23993737326</v>
      </c>
    </row>
    <row r="429" spans="1:104" x14ac:dyDescent="0.2"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  <c r="AA429" s="90"/>
      <c r="AB429" s="90"/>
      <c r="AC429" s="90"/>
      <c r="AD429" s="90"/>
      <c r="AE429" s="90"/>
      <c r="AF429" s="90"/>
      <c r="AG429" s="90"/>
      <c r="AH429" s="90"/>
      <c r="AI429" s="90"/>
      <c r="AJ429" s="90"/>
      <c r="AK429" s="90"/>
      <c r="AL429" s="90"/>
      <c r="AM429" s="90"/>
      <c r="AN429" s="90"/>
      <c r="AO429" s="90"/>
      <c r="AP429" s="90"/>
      <c r="AQ429" s="90"/>
      <c r="AR429" s="90"/>
      <c r="AS429" s="90"/>
      <c r="AT429" s="90"/>
      <c r="AU429" s="90"/>
      <c r="AV429" s="90"/>
      <c r="AW429" s="90"/>
      <c r="AX429" s="90"/>
      <c r="AY429" s="90"/>
      <c r="AZ429" s="90"/>
      <c r="BA429" s="90"/>
      <c r="BB429" s="90"/>
      <c r="BC429" s="90"/>
      <c r="BD429" s="90"/>
      <c r="BE429" s="90"/>
      <c r="BF429" s="90"/>
      <c r="BG429" s="90"/>
      <c r="BH429" s="90"/>
      <c r="BI429" s="90"/>
      <c r="BJ429" s="90"/>
      <c r="BK429" s="90"/>
      <c r="BL429" s="90"/>
      <c r="BM429" s="90"/>
      <c r="BN429" s="90"/>
      <c r="BO429" s="90"/>
      <c r="BP429" s="90"/>
      <c r="BQ429" s="90"/>
      <c r="BR429" s="90"/>
      <c r="BS429" s="90"/>
      <c r="BT429" s="90"/>
      <c r="BU429" s="90"/>
      <c r="BV429" s="90"/>
      <c r="BW429" s="90"/>
      <c r="BX429" s="90"/>
      <c r="BY429" s="90"/>
      <c r="BZ429" s="90"/>
      <c r="CA429" s="90"/>
      <c r="CB429" s="90"/>
      <c r="CC429" s="90"/>
      <c r="CD429" s="90"/>
      <c r="CE429" s="90"/>
      <c r="CF429" s="90"/>
      <c r="CG429" s="90"/>
      <c r="CH429" s="95"/>
      <c r="CI429" s="95"/>
      <c r="CJ429" s="95"/>
      <c r="CK429" s="95"/>
      <c r="CL429" s="95"/>
      <c r="CM429" s="95"/>
      <c r="CN429" s="95"/>
      <c r="CO429" s="95"/>
      <c r="CP429" s="95"/>
      <c r="CQ429" s="95"/>
      <c r="CR429" s="95"/>
      <c r="CS429" s="95"/>
      <c r="CT429" s="95"/>
      <c r="CU429" s="95"/>
      <c r="CV429" s="95"/>
      <c r="CW429" s="95"/>
      <c r="CX429" s="95"/>
      <c r="CY429" s="95"/>
      <c r="CZ429" s="95"/>
    </row>
    <row r="430" spans="1:104" x14ac:dyDescent="0.2">
      <c r="A430" s="340" t="s">
        <v>239</v>
      </c>
      <c r="C430" s="90">
        <v>18237231</v>
      </c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7"/>
      <c r="AV430" s="97"/>
      <c r="AW430" s="97"/>
      <c r="AX430" s="97"/>
      <c r="AY430" s="97"/>
      <c r="AZ430" s="97"/>
      <c r="BA430" s="97"/>
      <c r="BB430" s="97"/>
      <c r="BC430" s="97"/>
      <c r="BD430" s="97"/>
      <c r="BE430" s="97"/>
      <c r="BF430" s="97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7"/>
      <c r="BS430" s="97"/>
      <c r="BT430" s="97"/>
      <c r="BU430" s="97"/>
      <c r="BV430" s="97"/>
      <c r="BW430" s="97"/>
      <c r="BX430" s="97"/>
      <c r="BY430" s="97"/>
      <c r="BZ430" s="97"/>
      <c r="CA430" s="97"/>
      <c r="CB430" s="97"/>
      <c r="CC430" s="97"/>
      <c r="CD430" s="97"/>
      <c r="CE430" s="97"/>
      <c r="CF430" s="97"/>
      <c r="CG430" s="97"/>
      <c r="CX430" s="338"/>
      <c r="CY430" s="338"/>
      <c r="CZ430" s="338"/>
    </row>
    <row r="431" spans="1:104" x14ac:dyDescent="0.2">
      <c r="B431" s="337" t="s">
        <v>227</v>
      </c>
      <c r="C431" s="90">
        <v>25400631</v>
      </c>
      <c r="D431" s="339">
        <f t="shared" ref="D431:AI431" si="484">C437</f>
        <v>0</v>
      </c>
      <c r="E431" s="339">
        <f t="shared" si="484"/>
        <v>0</v>
      </c>
      <c r="F431" s="339">
        <f t="shared" si="484"/>
        <v>0</v>
      </c>
      <c r="G431" s="339">
        <f t="shared" si="484"/>
        <v>0</v>
      </c>
      <c r="H431" s="339">
        <f t="shared" si="484"/>
        <v>0</v>
      </c>
      <c r="I431" s="339">
        <f t="shared" si="484"/>
        <v>0</v>
      </c>
      <c r="J431" s="339">
        <f t="shared" si="484"/>
        <v>0</v>
      </c>
      <c r="K431" s="339">
        <f t="shared" si="484"/>
        <v>0</v>
      </c>
      <c r="L431" s="339">
        <f t="shared" si="484"/>
        <v>0</v>
      </c>
      <c r="M431" s="339">
        <f t="shared" si="484"/>
        <v>0</v>
      </c>
      <c r="N431" s="339">
        <f t="shared" si="484"/>
        <v>0</v>
      </c>
      <c r="O431" s="339">
        <f t="shared" si="484"/>
        <v>0</v>
      </c>
      <c r="P431" s="339">
        <f t="shared" si="484"/>
        <v>0</v>
      </c>
      <c r="Q431" s="339">
        <f t="shared" si="484"/>
        <v>0</v>
      </c>
      <c r="R431" s="339">
        <f t="shared" si="484"/>
        <v>0</v>
      </c>
      <c r="S431" s="339">
        <f t="shared" si="484"/>
        <v>0</v>
      </c>
      <c r="T431" s="339">
        <f t="shared" si="484"/>
        <v>0</v>
      </c>
      <c r="U431" s="339">
        <f t="shared" si="484"/>
        <v>0</v>
      </c>
      <c r="V431" s="339">
        <f t="shared" si="484"/>
        <v>0</v>
      </c>
      <c r="W431" s="339">
        <f t="shared" si="484"/>
        <v>0</v>
      </c>
      <c r="X431" s="339">
        <f t="shared" si="484"/>
        <v>0</v>
      </c>
      <c r="Y431" s="339">
        <f t="shared" si="484"/>
        <v>0</v>
      </c>
      <c r="Z431" s="339">
        <f t="shared" si="484"/>
        <v>0</v>
      </c>
      <c r="AA431" s="339">
        <f t="shared" si="484"/>
        <v>0</v>
      </c>
      <c r="AB431" s="339">
        <f t="shared" si="484"/>
        <v>0</v>
      </c>
      <c r="AC431" s="339">
        <f t="shared" si="484"/>
        <v>0</v>
      </c>
      <c r="AD431" s="339">
        <f t="shared" si="484"/>
        <v>0</v>
      </c>
      <c r="AE431" s="339">
        <f t="shared" si="484"/>
        <v>0</v>
      </c>
      <c r="AF431" s="339">
        <f t="shared" si="484"/>
        <v>0</v>
      </c>
      <c r="AG431" s="339">
        <f t="shared" si="484"/>
        <v>0</v>
      </c>
      <c r="AH431" s="339">
        <f t="shared" si="484"/>
        <v>0</v>
      </c>
      <c r="AI431" s="339">
        <f t="shared" si="484"/>
        <v>0</v>
      </c>
      <c r="AJ431" s="339">
        <f t="shared" ref="AJ431:BO431" si="485">AI437</f>
        <v>0</v>
      </c>
      <c r="AK431" s="339">
        <f t="shared" si="485"/>
        <v>0</v>
      </c>
      <c r="AL431" s="339">
        <f t="shared" si="485"/>
        <v>0</v>
      </c>
      <c r="AM431" s="339">
        <f t="shared" si="485"/>
        <v>0</v>
      </c>
      <c r="AN431" s="339">
        <f t="shared" si="485"/>
        <v>0</v>
      </c>
      <c r="AO431" s="339">
        <f t="shared" si="485"/>
        <v>0</v>
      </c>
      <c r="AP431" s="339">
        <f t="shared" si="485"/>
        <v>0</v>
      </c>
      <c r="AQ431" s="339">
        <f t="shared" si="485"/>
        <v>0</v>
      </c>
      <c r="AR431" s="339">
        <f t="shared" si="485"/>
        <v>0</v>
      </c>
      <c r="AS431" s="339">
        <f t="shared" si="485"/>
        <v>0</v>
      </c>
      <c r="AT431" s="339">
        <f t="shared" si="485"/>
        <v>0</v>
      </c>
      <c r="AU431" s="339">
        <f t="shared" si="485"/>
        <v>0</v>
      </c>
      <c r="AV431" s="339">
        <f t="shared" si="485"/>
        <v>0</v>
      </c>
      <c r="AW431" s="339">
        <f t="shared" si="485"/>
        <v>0</v>
      </c>
      <c r="AX431" s="339">
        <f t="shared" si="485"/>
        <v>0</v>
      </c>
      <c r="AY431" s="339">
        <f t="shared" si="485"/>
        <v>0</v>
      </c>
      <c r="AZ431" s="339">
        <f t="shared" si="485"/>
        <v>0</v>
      </c>
      <c r="BA431" s="339">
        <f t="shared" si="485"/>
        <v>0</v>
      </c>
      <c r="BB431" s="339">
        <f t="shared" si="485"/>
        <v>0</v>
      </c>
      <c r="BC431" s="339">
        <f t="shared" si="485"/>
        <v>0</v>
      </c>
      <c r="BD431" s="339">
        <f t="shared" si="485"/>
        <v>0</v>
      </c>
      <c r="BE431" s="339">
        <f t="shared" si="485"/>
        <v>0</v>
      </c>
      <c r="BF431" s="339">
        <f t="shared" si="485"/>
        <v>0</v>
      </c>
      <c r="BG431" s="339">
        <f t="shared" si="485"/>
        <v>0</v>
      </c>
      <c r="BH431" s="339">
        <f t="shared" si="485"/>
        <v>0</v>
      </c>
      <c r="BI431" s="339">
        <f t="shared" si="485"/>
        <v>0</v>
      </c>
      <c r="BJ431" s="339">
        <f t="shared" si="485"/>
        <v>0</v>
      </c>
      <c r="BK431" s="339">
        <f t="shared" si="485"/>
        <v>0</v>
      </c>
      <c r="BL431" s="339">
        <f t="shared" si="485"/>
        <v>-1373354.01</v>
      </c>
      <c r="BM431" s="339">
        <f t="shared" si="485"/>
        <v>910378.38251070981</v>
      </c>
      <c r="BN431" s="339">
        <f t="shared" si="485"/>
        <v>-13023.947489290149</v>
      </c>
      <c r="BO431" s="339">
        <f t="shared" si="485"/>
        <v>-1066203.4874892901</v>
      </c>
      <c r="BP431" s="339">
        <f t="shared" ref="BP431:CY431" si="486">BO437</f>
        <v>-2307492.7574892901</v>
      </c>
      <c r="BQ431" s="339">
        <f t="shared" si="486"/>
        <v>339148.3200000003</v>
      </c>
      <c r="BR431" s="339">
        <f t="shared" si="486"/>
        <v>-959540.90999999968</v>
      </c>
      <c r="BS431" s="339">
        <f t="shared" si="486"/>
        <v>-2058105.2799999998</v>
      </c>
      <c r="BT431" s="339">
        <f t="shared" si="486"/>
        <v>-2650126.7799999998</v>
      </c>
      <c r="BU431" s="339">
        <f t="shared" si="486"/>
        <v>-3356762.84</v>
      </c>
      <c r="BV431" s="339">
        <f t="shared" si="486"/>
        <v>-4141550.2399999998</v>
      </c>
      <c r="BW431" s="339">
        <f t="shared" si="486"/>
        <v>-2663180.8899999997</v>
      </c>
      <c r="BX431" s="339">
        <f t="shared" si="486"/>
        <v>-1431275.0899999996</v>
      </c>
      <c r="BY431" s="339">
        <f t="shared" si="486"/>
        <v>310968.61000000034</v>
      </c>
      <c r="BZ431" s="339">
        <f t="shared" si="486"/>
        <v>-4834943.7699999996</v>
      </c>
      <c r="CA431" s="339">
        <f t="shared" si="486"/>
        <v>-4689353.72</v>
      </c>
      <c r="CB431" s="339">
        <f t="shared" si="486"/>
        <v>-3646347.67</v>
      </c>
      <c r="CC431" s="339">
        <f t="shared" si="486"/>
        <v>-1586491.7100000004</v>
      </c>
      <c r="CD431" s="339">
        <f t="shared" si="486"/>
        <v>-1165726.3300000005</v>
      </c>
      <c r="CE431" s="339">
        <f t="shared" si="486"/>
        <v>-312904.6400000006</v>
      </c>
      <c r="CF431" s="339">
        <f t="shared" si="486"/>
        <v>-981689.51000000059</v>
      </c>
      <c r="CG431" s="339">
        <f t="shared" si="486"/>
        <v>-746076.47000000055</v>
      </c>
      <c r="CH431" s="339">
        <f t="shared" si="486"/>
        <v>-2468886.2000000007</v>
      </c>
      <c r="CI431" s="339">
        <f t="shared" si="486"/>
        <v>-864552.65000000061</v>
      </c>
      <c r="CJ431" s="339">
        <f t="shared" si="486"/>
        <v>1652632.3499999994</v>
      </c>
      <c r="CK431" s="339">
        <f t="shared" si="486"/>
        <v>3688858.0099999993</v>
      </c>
      <c r="CL431" s="339">
        <f t="shared" si="486"/>
        <v>2341159.5499999993</v>
      </c>
      <c r="CM431" s="339">
        <f t="shared" si="486"/>
        <v>1138177.4799999993</v>
      </c>
      <c r="CN431" s="339">
        <f t="shared" si="486"/>
        <v>2514985.6399999992</v>
      </c>
      <c r="CO431" s="339">
        <f t="shared" si="486"/>
        <v>265714.2799999998</v>
      </c>
      <c r="CP431" s="339">
        <f t="shared" si="486"/>
        <v>136388.39999999979</v>
      </c>
      <c r="CQ431" s="339">
        <f t="shared" si="486"/>
        <v>-1354296.6400000001</v>
      </c>
      <c r="CR431" s="339">
        <f t="shared" si="486"/>
        <v>-2333869.0700000003</v>
      </c>
      <c r="CS431" s="339">
        <f t="shared" si="486"/>
        <v>-3040918.4400000004</v>
      </c>
      <c r="CT431" s="339">
        <f t="shared" si="486"/>
        <v>-3384271.4300000006</v>
      </c>
      <c r="CU431" s="339">
        <f t="shared" si="486"/>
        <v>-5050614.9500000011</v>
      </c>
      <c r="CV431" s="339">
        <f t="shared" si="486"/>
        <v>-4440781.0000000019</v>
      </c>
      <c r="CW431" s="339">
        <f t="shared" si="486"/>
        <v>-4145153.870000002</v>
      </c>
      <c r="CX431" s="339">
        <f t="shared" si="486"/>
        <v>-7669592.8400000017</v>
      </c>
      <c r="CY431" s="339">
        <f t="shared" si="486"/>
        <v>-7669592.8400000017</v>
      </c>
    </row>
    <row r="432" spans="1:104" x14ac:dyDescent="0.2">
      <c r="A432" s="96"/>
      <c r="B432" s="91" t="s">
        <v>228</v>
      </c>
      <c r="C432" s="97"/>
      <c r="D432" s="341">
        <v>0</v>
      </c>
      <c r="E432" s="341">
        <v>0</v>
      </c>
      <c r="F432" s="341">
        <v>0</v>
      </c>
      <c r="G432" s="341">
        <v>0</v>
      </c>
      <c r="H432" s="341">
        <v>0</v>
      </c>
      <c r="I432" s="341">
        <v>0</v>
      </c>
      <c r="J432" s="341">
        <v>0</v>
      </c>
      <c r="K432" s="341">
        <v>0</v>
      </c>
      <c r="L432" s="341">
        <v>0</v>
      </c>
      <c r="M432" s="341">
        <v>0</v>
      </c>
      <c r="N432" s="341">
        <v>0</v>
      </c>
      <c r="O432" s="341">
        <v>0</v>
      </c>
      <c r="P432" s="341">
        <v>0</v>
      </c>
      <c r="Q432" s="341">
        <v>0</v>
      </c>
      <c r="R432" s="341">
        <v>0</v>
      </c>
      <c r="S432" s="341">
        <v>0</v>
      </c>
      <c r="T432" s="341">
        <v>0</v>
      </c>
      <c r="U432" s="341">
        <v>0</v>
      </c>
      <c r="V432" s="341">
        <v>0</v>
      </c>
      <c r="W432" s="341">
        <v>0</v>
      </c>
      <c r="X432" s="341">
        <v>0</v>
      </c>
      <c r="Y432" s="341">
        <v>0</v>
      </c>
      <c r="Z432" s="341">
        <v>0</v>
      </c>
      <c r="AA432" s="341">
        <v>0</v>
      </c>
      <c r="AB432" s="341">
        <v>0</v>
      </c>
      <c r="AC432" s="341">
        <v>0</v>
      </c>
      <c r="AD432" s="341">
        <v>0</v>
      </c>
      <c r="AE432" s="341">
        <v>0</v>
      </c>
      <c r="AF432" s="341">
        <v>0</v>
      </c>
      <c r="AG432" s="341">
        <v>0</v>
      </c>
      <c r="AH432" s="341">
        <v>0</v>
      </c>
      <c r="AI432" s="341">
        <v>0</v>
      </c>
      <c r="AJ432" s="341">
        <v>0</v>
      </c>
      <c r="AK432" s="341">
        <v>0</v>
      </c>
      <c r="AL432" s="341">
        <v>0</v>
      </c>
      <c r="AM432" s="341">
        <v>0</v>
      </c>
      <c r="AN432" s="341">
        <v>0</v>
      </c>
      <c r="AO432" s="341">
        <v>0</v>
      </c>
      <c r="AP432" s="341">
        <v>0</v>
      </c>
      <c r="AQ432" s="341">
        <v>0</v>
      </c>
      <c r="AR432" s="341">
        <v>0</v>
      </c>
      <c r="AS432" s="341">
        <v>0</v>
      </c>
      <c r="AT432" s="341">
        <v>0</v>
      </c>
      <c r="AU432" s="341">
        <v>0</v>
      </c>
      <c r="AV432" s="341">
        <v>0</v>
      </c>
      <c r="AW432" s="341">
        <v>0</v>
      </c>
      <c r="AX432" s="341">
        <v>0</v>
      </c>
      <c r="AY432" s="341">
        <v>0</v>
      </c>
      <c r="AZ432" s="341">
        <v>0</v>
      </c>
      <c r="BA432" s="341">
        <v>0</v>
      </c>
      <c r="BB432" s="341">
        <v>0</v>
      </c>
      <c r="BC432" s="341">
        <v>0</v>
      </c>
      <c r="BD432" s="341">
        <v>0</v>
      </c>
      <c r="BE432" s="341">
        <v>0</v>
      </c>
      <c r="BF432" s="341">
        <v>0</v>
      </c>
      <c r="BG432" s="341">
        <v>0</v>
      </c>
      <c r="BH432" s="341">
        <v>0</v>
      </c>
      <c r="BI432" s="341">
        <v>0</v>
      </c>
      <c r="BJ432" s="341">
        <v>0</v>
      </c>
      <c r="BK432" s="341">
        <v>0</v>
      </c>
      <c r="BL432" s="341">
        <v>0</v>
      </c>
      <c r="BM432" s="341">
        <v>0</v>
      </c>
      <c r="BN432" s="341">
        <v>0</v>
      </c>
      <c r="BO432" s="341">
        <v>0</v>
      </c>
      <c r="BP432" s="341">
        <v>1228691.9774892901</v>
      </c>
      <c r="BQ432" s="341">
        <v>0</v>
      </c>
      <c r="BR432" s="341">
        <v>0</v>
      </c>
      <c r="BS432" s="341">
        <v>0</v>
      </c>
      <c r="BT432" s="341">
        <v>0</v>
      </c>
      <c r="BU432" s="341">
        <v>0</v>
      </c>
      <c r="BV432" s="341">
        <v>0</v>
      </c>
      <c r="BW432" s="341">
        <v>0</v>
      </c>
      <c r="BX432" s="341">
        <v>0</v>
      </c>
      <c r="BY432" s="341">
        <v>0</v>
      </c>
      <c r="BZ432" s="341">
        <v>0</v>
      </c>
      <c r="CA432" s="341">
        <v>0</v>
      </c>
      <c r="CB432" s="341">
        <v>1431275.0899999996</v>
      </c>
      <c r="CC432" s="341">
        <v>0</v>
      </c>
      <c r="CD432" s="341">
        <v>0</v>
      </c>
      <c r="CE432" s="341">
        <v>0</v>
      </c>
      <c r="CF432" s="341">
        <v>0</v>
      </c>
      <c r="CG432" s="341">
        <v>0</v>
      </c>
      <c r="CH432" s="341">
        <v>0</v>
      </c>
      <c r="CI432" s="341">
        <v>0</v>
      </c>
      <c r="CJ432" s="341">
        <v>0</v>
      </c>
      <c r="CK432" s="341">
        <v>0</v>
      </c>
      <c r="CL432" s="341">
        <v>0</v>
      </c>
      <c r="CM432" s="341">
        <v>0</v>
      </c>
      <c r="CN432" s="341">
        <v>-1652632.3499999994</v>
      </c>
      <c r="CO432" s="341">
        <v>0</v>
      </c>
      <c r="CP432" s="341">
        <v>0</v>
      </c>
      <c r="CQ432" s="341">
        <v>0</v>
      </c>
      <c r="CR432" s="341">
        <v>0</v>
      </c>
      <c r="CS432" s="341">
        <v>0</v>
      </c>
      <c r="CT432" s="341">
        <v>0</v>
      </c>
      <c r="CU432" s="341">
        <v>0</v>
      </c>
      <c r="CV432" s="341">
        <v>0</v>
      </c>
      <c r="CW432" s="341">
        <v>0</v>
      </c>
      <c r="CX432" s="341"/>
      <c r="CY432" s="341"/>
    </row>
    <row r="433" spans="1:104" x14ac:dyDescent="0.2">
      <c r="A433" s="97"/>
      <c r="B433" s="98" t="s">
        <v>257</v>
      </c>
      <c r="C433" s="97"/>
      <c r="D433" s="341">
        <v>0</v>
      </c>
      <c r="E433" s="341">
        <v>0</v>
      </c>
      <c r="F433" s="341">
        <v>0</v>
      </c>
      <c r="G433" s="341">
        <v>0</v>
      </c>
      <c r="H433" s="341">
        <v>0</v>
      </c>
      <c r="I433" s="341">
        <v>0</v>
      </c>
      <c r="J433" s="341">
        <v>0</v>
      </c>
      <c r="K433" s="341">
        <v>0</v>
      </c>
      <c r="L433" s="341">
        <v>0</v>
      </c>
      <c r="M433" s="341">
        <v>0</v>
      </c>
      <c r="N433" s="341">
        <v>0</v>
      </c>
      <c r="O433" s="341">
        <v>0</v>
      </c>
      <c r="P433" s="341">
        <v>0</v>
      </c>
      <c r="Q433" s="341">
        <v>0</v>
      </c>
      <c r="R433" s="341">
        <v>0</v>
      </c>
      <c r="S433" s="341">
        <v>0</v>
      </c>
      <c r="T433" s="341">
        <v>0</v>
      </c>
      <c r="U433" s="341">
        <v>0</v>
      </c>
      <c r="V433" s="341">
        <v>0</v>
      </c>
      <c r="W433" s="341">
        <v>0</v>
      </c>
      <c r="X433" s="341">
        <v>0</v>
      </c>
      <c r="Y433" s="341">
        <v>0</v>
      </c>
      <c r="Z433" s="341">
        <v>0</v>
      </c>
      <c r="AA433" s="341">
        <v>0</v>
      </c>
      <c r="AB433" s="341">
        <v>0</v>
      </c>
      <c r="AC433" s="341">
        <v>0</v>
      </c>
      <c r="AD433" s="341">
        <v>0</v>
      </c>
      <c r="AE433" s="341">
        <v>0</v>
      </c>
      <c r="AF433" s="341">
        <v>0</v>
      </c>
      <c r="AG433" s="341">
        <v>0</v>
      </c>
      <c r="AH433" s="341">
        <v>0</v>
      </c>
      <c r="AI433" s="341">
        <v>0</v>
      </c>
      <c r="AJ433" s="341">
        <v>0</v>
      </c>
      <c r="AK433" s="341">
        <v>0</v>
      </c>
      <c r="AL433" s="341">
        <v>0</v>
      </c>
      <c r="AM433" s="341">
        <v>0</v>
      </c>
      <c r="AN433" s="341">
        <v>0</v>
      </c>
      <c r="AO433" s="341">
        <v>0</v>
      </c>
      <c r="AP433" s="341">
        <v>0</v>
      </c>
      <c r="AQ433" s="341">
        <v>0</v>
      </c>
      <c r="AR433" s="341">
        <v>0</v>
      </c>
      <c r="AS433" s="341">
        <v>0</v>
      </c>
      <c r="AT433" s="341">
        <v>0</v>
      </c>
      <c r="AU433" s="341">
        <v>0</v>
      </c>
      <c r="AV433" s="341">
        <v>0</v>
      </c>
      <c r="AW433" s="341">
        <v>0</v>
      </c>
      <c r="AX433" s="341">
        <v>0</v>
      </c>
      <c r="AY433" s="341">
        <v>0</v>
      </c>
      <c r="AZ433" s="341">
        <v>0</v>
      </c>
      <c r="BA433" s="341">
        <v>0</v>
      </c>
      <c r="BB433" s="341">
        <v>0</v>
      </c>
      <c r="BC433" s="341">
        <v>0</v>
      </c>
      <c r="BD433" s="341">
        <v>0</v>
      </c>
      <c r="BE433" s="341">
        <v>0</v>
      </c>
      <c r="BF433" s="341">
        <v>0</v>
      </c>
      <c r="BG433" s="341">
        <v>0</v>
      </c>
      <c r="BH433" s="341">
        <v>0</v>
      </c>
      <c r="BI433" s="341">
        <v>0</v>
      </c>
      <c r="BJ433" s="341">
        <v>0</v>
      </c>
      <c r="BK433" s="341">
        <v>0</v>
      </c>
      <c r="BL433" s="341">
        <v>144662.03251071001</v>
      </c>
      <c r="BM433" s="341">
        <v>0</v>
      </c>
      <c r="BN433" s="341">
        <v>0</v>
      </c>
      <c r="BO433" s="341">
        <v>0</v>
      </c>
      <c r="BP433" s="341">
        <v>0</v>
      </c>
      <c r="BQ433" s="341">
        <v>0</v>
      </c>
      <c r="BR433" s="341">
        <v>0</v>
      </c>
      <c r="BS433" s="341">
        <v>0</v>
      </c>
      <c r="BT433" s="341">
        <v>0</v>
      </c>
      <c r="BU433" s="341">
        <v>0</v>
      </c>
      <c r="BV433" s="341">
        <v>0</v>
      </c>
      <c r="BW433" s="341">
        <v>0</v>
      </c>
      <c r="BX433" s="341">
        <v>0</v>
      </c>
      <c r="BY433" s="341">
        <v>0</v>
      </c>
      <c r="BZ433" s="341">
        <v>0</v>
      </c>
      <c r="CA433" s="341">
        <v>0</v>
      </c>
      <c r="CB433" s="341">
        <v>0</v>
      </c>
      <c r="CC433" s="341">
        <v>0</v>
      </c>
      <c r="CD433" s="341">
        <v>0</v>
      </c>
      <c r="CE433" s="341">
        <v>0</v>
      </c>
      <c r="CF433" s="341">
        <v>0</v>
      </c>
      <c r="CG433" s="341">
        <v>0</v>
      </c>
      <c r="CH433" s="341">
        <v>0</v>
      </c>
      <c r="CI433" s="341">
        <v>0</v>
      </c>
      <c r="CJ433" s="341">
        <v>0</v>
      </c>
      <c r="CK433" s="341">
        <v>0</v>
      </c>
      <c r="CL433" s="341">
        <v>0</v>
      </c>
      <c r="CM433" s="341">
        <v>0</v>
      </c>
      <c r="CN433" s="341">
        <v>0</v>
      </c>
      <c r="CO433" s="341">
        <v>0</v>
      </c>
      <c r="CP433" s="341">
        <v>0</v>
      </c>
      <c r="CQ433" s="341">
        <v>0</v>
      </c>
      <c r="CR433" s="341">
        <v>0</v>
      </c>
      <c r="CS433" s="341">
        <v>0</v>
      </c>
      <c r="CT433" s="341">
        <v>0</v>
      </c>
      <c r="CU433" s="341">
        <v>0</v>
      </c>
      <c r="CV433" s="341">
        <v>0</v>
      </c>
      <c r="CW433" s="341">
        <v>0</v>
      </c>
      <c r="CX433" s="341"/>
      <c r="CY433" s="341"/>
    </row>
    <row r="434" spans="1:104" x14ac:dyDescent="0.2">
      <c r="A434" s="338"/>
      <c r="B434" s="98" t="s">
        <v>347</v>
      </c>
      <c r="C434" s="376"/>
      <c r="D434" s="341">
        <v>0</v>
      </c>
      <c r="E434" s="341">
        <v>0</v>
      </c>
      <c r="F434" s="341">
        <v>0</v>
      </c>
      <c r="G434" s="341">
        <v>0</v>
      </c>
      <c r="H434" s="341">
        <v>0</v>
      </c>
      <c r="I434" s="341">
        <v>0</v>
      </c>
      <c r="J434" s="341">
        <v>0</v>
      </c>
      <c r="K434" s="341">
        <v>0</v>
      </c>
      <c r="L434" s="341">
        <v>0</v>
      </c>
      <c r="M434" s="341">
        <v>0</v>
      </c>
      <c r="N434" s="341">
        <v>0</v>
      </c>
      <c r="O434" s="341">
        <v>0</v>
      </c>
      <c r="P434" s="341">
        <v>0</v>
      </c>
      <c r="Q434" s="341">
        <v>0</v>
      </c>
      <c r="R434" s="341">
        <v>0</v>
      </c>
      <c r="S434" s="341">
        <v>0</v>
      </c>
      <c r="T434" s="341">
        <v>0</v>
      </c>
      <c r="U434" s="341">
        <v>0</v>
      </c>
      <c r="V434" s="341">
        <v>0</v>
      </c>
      <c r="W434" s="341">
        <v>0</v>
      </c>
      <c r="X434" s="341">
        <v>0</v>
      </c>
      <c r="Y434" s="341">
        <v>0</v>
      </c>
      <c r="Z434" s="341">
        <v>0</v>
      </c>
      <c r="AA434" s="341">
        <v>0</v>
      </c>
      <c r="AB434" s="341">
        <v>0</v>
      </c>
      <c r="AC434" s="341">
        <v>0</v>
      </c>
      <c r="AD434" s="341">
        <v>0</v>
      </c>
      <c r="AE434" s="341">
        <v>0</v>
      </c>
      <c r="AF434" s="341">
        <v>0</v>
      </c>
      <c r="AG434" s="341">
        <v>0</v>
      </c>
      <c r="AH434" s="341">
        <v>0</v>
      </c>
      <c r="AI434" s="341">
        <v>0</v>
      </c>
      <c r="AJ434" s="341">
        <v>0</v>
      </c>
      <c r="AK434" s="341">
        <v>0</v>
      </c>
      <c r="AL434" s="341">
        <v>0</v>
      </c>
      <c r="AM434" s="341">
        <v>0</v>
      </c>
      <c r="AN434" s="341">
        <v>0</v>
      </c>
      <c r="AO434" s="341">
        <v>0</v>
      </c>
      <c r="AP434" s="341">
        <v>0</v>
      </c>
      <c r="AQ434" s="341">
        <v>0</v>
      </c>
      <c r="AR434" s="341">
        <v>0</v>
      </c>
      <c r="AS434" s="341">
        <v>0</v>
      </c>
      <c r="AT434" s="341">
        <v>0</v>
      </c>
      <c r="AU434" s="341">
        <v>0</v>
      </c>
      <c r="AV434" s="341">
        <v>0</v>
      </c>
      <c r="AW434" s="341">
        <v>0</v>
      </c>
      <c r="AX434" s="341">
        <v>0</v>
      </c>
      <c r="AY434" s="341">
        <v>0</v>
      </c>
      <c r="AZ434" s="341">
        <v>0</v>
      </c>
      <c r="BA434" s="341">
        <v>0</v>
      </c>
      <c r="BB434" s="341">
        <v>0</v>
      </c>
      <c r="BC434" s="341">
        <v>0</v>
      </c>
      <c r="BD434" s="341">
        <v>0</v>
      </c>
      <c r="BE434" s="341">
        <v>0</v>
      </c>
      <c r="BF434" s="341">
        <v>0</v>
      </c>
      <c r="BG434" s="341">
        <v>0</v>
      </c>
      <c r="BH434" s="341">
        <v>0</v>
      </c>
      <c r="BI434" s="341">
        <v>0</v>
      </c>
      <c r="BJ434" s="341">
        <v>0</v>
      </c>
      <c r="BK434" s="341">
        <v>0</v>
      </c>
      <c r="BL434" s="341">
        <v>0</v>
      </c>
      <c r="BM434" s="341">
        <v>0</v>
      </c>
      <c r="BN434" s="341">
        <v>0</v>
      </c>
      <c r="BO434" s="341">
        <v>0</v>
      </c>
      <c r="BP434" s="341">
        <v>0</v>
      </c>
      <c r="BQ434" s="341">
        <v>0</v>
      </c>
      <c r="BR434" s="341">
        <v>0</v>
      </c>
      <c r="BS434" s="341">
        <v>0</v>
      </c>
      <c r="BT434" s="341">
        <v>0</v>
      </c>
      <c r="BU434" s="341">
        <v>0</v>
      </c>
      <c r="BV434" s="341">
        <v>0</v>
      </c>
      <c r="BW434" s="341">
        <v>0</v>
      </c>
      <c r="BX434" s="341">
        <v>0</v>
      </c>
      <c r="BY434" s="341">
        <v>0</v>
      </c>
      <c r="BZ434" s="341">
        <v>0</v>
      </c>
      <c r="CA434" s="341">
        <v>0</v>
      </c>
      <c r="CB434" s="341">
        <v>0</v>
      </c>
      <c r="CC434" s="341">
        <v>0</v>
      </c>
      <c r="CD434" s="341">
        <v>0</v>
      </c>
      <c r="CE434" s="341">
        <v>0</v>
      </c>
      <c r="CF434" s="341">
        <v>0</v>
      </c>
      <c r="CG434" s="341">
        <v>0</v>
      </c>
      <c r="CH434" s="341">
        <v>0</v>
      </c>
      <c r="CI434" s="341">
        <v>0</v>
      </c>
      <c r="CJ434" s="341">
        <v>0</v>
      </c>
      <c r="CK434" s="341">
        <v>0</v>
      </c>
      <c r="CL434" s="341">
        <v>0</v>
      </c>
      <c r="CM434" s="341">
        <v>-131.02000000000001</v>
      </c>
      <c r="CN434" s="341">
        <v>0</v>
      </c>
      <c r="CO434" s="341">
        <v>0</v>
      </c>
      <c r="CP434" s="341">
        <v>0</v>
      </c>
      <c r="CQ434" s="341">
        <v>0</v>
      </c>
      <c r="CR434" s="341">
        <v>0</v>
      </c>
      <c r="CS434" s="341">
        <v>0</v>
      </c>
      <c r="CT434" s="341">
        <v>0</v>
      </c>
      <c r="CU434" s="341">
        <v>0</v>
      </c>
      <c r="CV434" s="341">
        <v>0</v>
      </c>
      <c r="CW434" s="341">
        <v>0</v>
      </c>
      <c r="CX434" s="341"/>
      <c r="CY434" s="341"/>
    </row>
    <row r="435" spans="1:104" x14ac:dyDescent="0.2">
      <c r="A435" s="91"/>
      <c r="B435" s="91" t="s">
        <v>240</v>
      </c>
      <c r="C435" s="98"/>
      <c r="D435" s="341">
        <v>0</v>
      </c>
      <c r="E435" s="341">
        <v>0</v>
      </c>
      <c r="F435" s="341">
        <v>0</v>
      </c>
      <c r="G435" s="341">
        <v>0</v>
      </c>
      <c r="H435" s="341">
        <v>0</v>
      </c>
      <c r="I435" s="341">
        <v>0</v>
      </c>
      <c r="J435" s="341">
        <v>0</v>
      </c>
      <c r="K435" s="341">
        <v>0</v>
      </c>
      <c r="L435" s="341">
        <v>0</v>
      </c>
      <c r="M435" s="341">
        <v>0</v>
      </c>
      <c r="N435" s="341">
        <v>0</v>
      </c>
      <c r="O435" s="341">
        <v>0</v>
      </c>
      <c r="P435" s="341">
        <v>0</v>
      </c>
      <c r="Q435" s="341">
        <v>0</v>
      </c>
      <c r="R435" s="341">
        <v>0</v>
      </c>
      <c r="S435" s="341">
        <v>0</v>
      </c>
      <c r="T435" s="341">
        <v>0</v>
      </c>
      <c r="U435" s="341">
        <v>0</v>
      </c>
      <c r="V435" s="341">
        <v>0</v>
      </c>
      <c r="W435" s="341">
        <v>0</v>
      </c>
      <c r="X435" s="341">
        <v>0</v>
      </c>
      <c r="Y435" s="341">
        <v>0</v>
      </c>
      <c r="Z435" s="341">
        <v>0</v>
      </c>
      <c r="AA435" s="341">
        <v>0</v>
      </c>
      <c r="AB435" s="341">
        <v>0</v>
      </c>
      <c r="AC435" s="341">
        <v>0</v>
      </c>
      <c r="AD435" s="341">
        <v>0</v>
      </c>
      <c r="AE435" s="341">
        <v>0</v>
      </c>
      <c r="AF435" s="341">
        <v>0</v>
      </c>
      <c r="AG435" s="341">
        <v>0</v>
      </c>
      <c r="AH435" s="341">
        <v>0</v>
      </c>
      <c r="AI435" s="341">
        <v>0</v>
      </c>
      <c r="AJ435" s="341">
        <v>0</v>
      </c>
      <c r="AK435" s="341">
        <v>0</v>
      </c>
      <c r="AL435" s="341">
        <v>0</v>
      </c>
      <c r="AM435" s="341">
        <v>0</v>
      </c>
      <c r="AN435" s="341">
        <v>0</v>
      </c>
      <c r="AO435" s="341">
        <v>0</v>
      </c>
      <c r="AP435" s="341">
        <v>0</v>
      </c>
      <c r="AQ435" s="341">
        <v>0</v>
      </c>
      <c r="AR435" s="341">
        <v>0</v>
      </c>
      <c r="AS435" s="341">
        <v>0</v>
      </c>
      <c r="AT435" s="341">
        <v>0</v>
      </c>
      <c r="AU435" s="341">
        <v>0</v>
      </c>
      <c r="AV435" s="341">
        <v>0</v>
      </c>
      <c r="AW435" s="341">
        <v>0</v>
      </c>
      <c r="AX435" s="341">
        <v>0</v>
      </c>
      <c r="AY435" s="341">
        <v>0</v>
      </c>
      <c r="AZ435" s="341">
        <v>0</v>
      </c>
      <c r="BA435" s="341">
        <v>0</v>
      </c>
      <c r="BB435" s="341">
        <v>0</v>
      </c>
      <c r="BC435" s="341">
        <v>0</v>
      </c>
      <c r="BD435" s="341">
        <v>0</v>
      </c>
      <c r="BE435" s="341">
        <v>0</v>
      </c>
      <c r="BF435" s="341">
        <v>0</v>
      </c>
      <c r="BG435" s="341">
        <v>0</v>
      </c>
      <c r="BH435" s="341">
        <v>0</v>
      </c>
      <c r="BI435" s="341">
        <v>0</v>
      </c>
      <c r="BJ435" s="341">
        <v>0</v>
      </c>
      <c r="BK435" s="341">
        <v>-1373354.01</v>
      </c>
      <c r="BL435" s="341">
        <v>2139070.36</v>
      </c>
      <c r="BM435" s="341">
        <v>-923402.33</v>
      </c>
      <c r="BN435" s="341">
        <v>-1053179.54</v>
      </c>
      <c r="BO435" s="341">
        <v>-1241289.27</v>
      </c>
      <c r="BP435" s="341">
        <v>1417949.1</v>
      </c>
      <c r="BQ435" s="341">
        <v>-1298689.23</v>
      </c>
      <c r="BR435" s="341">
        <v>-1098564.3700000001</v>
      </c>
      <c r="BS435" s="341">
        <v>-592021.5</v>
      </c>
      <c r="BT435" s="341">
        <v>-706636.06</v>
      </c>
      <c r="BU435" s="341">
        <v>-784787.4</v>
      </c>
      <c r="BV435" s="341">
        <v>1478369.35</v>
      </c>
      <c r="BW435" s="341">
        <v>1231905.8</v>
      </c>
      <c r="BX435" s="341">
        <v>1742243.7</v>
      </c>
      <c r="BY435" s="341">
        <v>-5145912.38</v>
      </c>
      <c r="BZ435" s="341">
        <v>145590.04999999999</v>
      </c>
      <c r="CA435" s="341">
        <v>1043006.05</v>
      </c>
      <c r="CB435" s="341">
        <v>628580.87</v>
      </c>
      <c r="CC435" s="341">
        <v>420765.38</v>
      </c>
      <c r="CD435" s="341">
        <v>852821.69</v>
      </c>
      <c r="CE435" s="341">
        <v>-668784.87</v>
      </c>
      <c r="CF435" s="341">
        <v>235613.04</v>
      </c>
      <c r="CG435" s="341">
        <v>-1722809.73</v>
      </c>
      <c r="CH435" s="341">
        <v>1604333.55</v>
      </c>
      <c r="CI435" s="341">
        <v>2517185</v>
      </c>
      <c r="CJ435" s="92">
        <f>'FPC Sch 7'!C44</f>
        <v>2036225.66</v>
      </c>
      <c r="CK435" s="92">
        <f>'FPC Sch 7'!D44</f>
        <v>-1347698.46</v>
      </c>
      <c r="CL435" s="92">
        <f>'FPC Sch 7'!E44</f>
        <v>-1202982.07</v>
      </c>
      <c r="CM435" s="92">
        <f>'FPC Sch 7'!F44</f>
        <v>1376939.18</v>
      </c>
      <c r="CN435" s="92">
        <f>'FPC Sch 7'!G44</f>
        <v>-596639.01</v>
      </c>
      <c r="CO435" s="92">
        <f>'FPC Sch 7'!H44</f>
        <v>-129325.88</v>
      </c>
      <c r="CP435" s="92">
        <f>'FPC Sch 7'!I44</f>
        <v>-1490685.04</v>
      </c>
      <c r="CQ435" s="92">
        <f>'FPC Sch 7'!J44</f>
        <v>-979572.43</v>
      </c>
      <c r="CR435" s="92">
        <f>'FPC Sch 7'!K44</f>
        <v>-707049.37</v>
      </c>
      <c r="CS435" s="92">
        <f>'FPC Sch 7'!L44+'FPC Sch 7'!M44</f>
        <v>-343352.99</v>
      </c>
      <c r="CT435" s="92">
        <f>'FPC Sch 7'!N44</f>
        <v>-1666343.52</v>
      </c>
      <c r="CU435" s="92">
        <f>'FPC Sch 7'!P44+'FPC Sch 7'!O44</f>
        <v>609833.94999999972</v>
      </c>
      <c r="CV435" s="92">
        <f>'FPC Sch 7'!Q44</f>
        <v>295627.13</v>
      </c>
      <c r="CW435" s="92">
        <f>'FPC Sch 7'!R44</f>
        <v>-3524438.97</v>
      </c>
      <c r="CX435" s="341"/>
      <c r="CY435" s="341"/>
    </row>
    <row r="436" spans="1:104" x14ac:dyDescent="0.2">
      <c r="B436" s="337" t="s">
        <v>230</v>
      </c>
      <c r="D436" s="93">
        <f t="shared" ref="D436:AI436" si="487">SUM(D432:D435)</f>
        <v>0</v>
      </c>
      <c r="E436" s="93">
        <f t="shared" si="487"/>
        <v>0</v>
      </c>
      <c r="F436" s="93">
        <f t="shared" si="487"/>
        <v>0</v>
      </c>
      <c r="G436" s="93">
        <f t="shared" si="487"/>
        <v>0</v>
      </c>
      <c r="H436" s="93">
        <f t="shared" si="487"/>
        <v>0</v>
      </c>
      <c r="I436" s="93">
        <f t="shared" si="487"/>
        <v>0</v>
      </c>
      <c r="J436" s="93">
        <f t="shared" si="487"/>
        <v>0</v>
      </c>
      <c r="K436" s="93">
        <f t="shared" si="487"/>
        <v>0</v>
      </c>
      <c r="L436" s="93">
        <f t="shared" si="487"/>
        <v>0</v>
      </c>
      <c r="M436" s="93">
        <f t="shared" si="487"/>
        <v>0</v>
      </c>
      <c r="N436" s="93">
        <f t="shared" si="487"/>
        <v>0</v>
      </c>
      <c r="O436" s="93">
        <f t="shared" si="487"/>
        <v>0</v>
      </c>
      <c r="P436" s="93">
        <f t="shared" si="487"/>
        <v>0</v>
      </c>
      <c r="Q436" s="93">
        <f t="shared" si="487"/>
        <v>0</v>
      </c>
      <c r="R436" s="93">
        <f t="shared" si="487"/>
        <v>0</v>
      </c>
      <c r="S436" s="93">
        <f t="shared" si="487"/>
        <v>0</v>
      </c>
      <c r="T436" s="93">
        <f t="shared" si="487"/>
        <v>0</v>
      </c>
      <c r="U436" s="93">
        <f t="shared" si="487"/>
        <v>0</v>
      </c>
      <c r="V436" s="93">
        <f t="shared" si="487"/>
        <v>0</v>
      </c>
      <c r="W436" s="93">
        <f t="shared" si="487"/>
        <v>0</v>
      </c>
      <c r="X436" s="93">
        <f t="shared" si="487"/>
        <v>0</v>
      </c>
      <c r="Y436" s="93">
        <f t="shared" si="487"/>
        <v>0</v>
      </c>
      <c r="Z436" s="93">
        <f t="shared" si="487"/>
        <v>0</v>
      </c>
      <c r="AA436" s="93">
        <f t="shared" si="487"/>
        <v>0</v>
      </c>
      <c r="AB436" s="93">
        <f t="shared" si="487"/>
        <v>0</v>
      </c>
      <c r="AC436" s="93">
        <f t="shared" si="487"/>
        <v>0</v>
      </c>
      <c r="AD436" s="93">
        <f t="shared" si="487"/>
        <v>0</v>
      </c>
      <c r="AE436" s="93">
        <f t="shared" si="487"/>
        <v>0</v>
      </c>
      <c r="AF436" s="93">
        <f t="shared" si="487"/>
        <v>0</v>
      </c>
      <c r="AG436" s="93">
        <f t="shared" si="487"/>
        <v>0</v>
      </c>
      <c r="AH436" s="93">
        <f t="shared" si="487"/>
        <v>0</v>
      </c>
      <c r="AI436" s="93">
        <f t="shared" si="487"/>
        <v>0</v>
      </c>
      <c r="AJ436" s="93">
        <f t="shared" ref="AJ436:BO436" si="488">SUM(AJ432:AJ435)</f>
        <v>0</v>
      </c>
      <c r="AK436" s="93">
        <f t="shared" si="488"/>
        <v>0</v>
      </c>
      <c r="AL436" s="93">
        <f t="shared" si="488"/>
        <v>0</v>
      </c>
      <c r="AM436" s="93">
        <f t="shared" si="488"/>
        <v>0</v>
      </c>
      <c r="AN436" s="93">
        <f t="shared" si="488"/>
        <v>0</v>
      </c>
      <c r="AO436" s="93">
        <f t="shared" si="488"/>
        <v>0</v>
      </c>
      <c r="AP436" s="93">
        <f t="shared" si="488"/>
        <v>0</v>
      </c>
      <c r="AQ436" s="93">
        <f t="shared" si="488"/>
        <v>0</v>
      </c>
      <c r="AR436" s="93">
        <f t="shared" si="488"/>
        <v>0</v>
      </c>
      <c r="AS436" s="93">
        <f t="shared" si="488"/>
        <v>0</v>
      </c>
      <c r="AT436" s="93">
        <f t="shared" si="488"/>
        <v>0</v>
      </c>
      <c r="AU436" s="93">
        <f t="shared" si="488"/>
        <v>0</v>
      </c>
      <c r="AV436" s="93">
        <f t="shared" si="488"/>
        <v>0</v>
      </c>
      <c r="AW436" s="93">
        <f t="shared" si="488"/>
        <v>0</v>
      </c>
      <c r="AX436" s="93">
        <f t="shared" si="488"/>
        <v>0</v>
      </c>
      <c r="AY436" s="93">
        <f t="shared" si="488"/>
        <v>0</v>
      </c>
      <c r="AZ436" s="93">
        <f t="shared" si="488"/>
        <v>0</v>
      </c>
      <c r="BA436" s="93">
        <f t="shared" si="488"/>
        <v>0</v>
      </c>
      <c r="BB436" s="93">
        <f t="shared" si="488"/>
        <v>0</v>
      </c>
      <c r="BC436" s="93">
        <f t="shared" si="488"/>
        <v>0</v>
      </c>
      <c r="BD436" s="93">
        <f t="shared" si="488"/>
        <v>0</v>
      </c>
      <c r="BE436" s="93">
        <f t="shared" si="488"/>
        <v>0</v>
      </c>
      <c r="BF436" s="93">
        <f t="shared" si="488"/>
        <v>0</v>
      </c>
      <c r="BG436" s="93">
        <f t="shared" si="488"/>
        <v>0</v>
      </c>
      <c r="BH436" s="93">
        <f t="shared" si="488"/>
        <v>0</v>
      </c>
      <c r="BI436" s="93">
        <f t="shared" si="488"/>
        <v>0</v>
      </c>
      <c r="BJ436" s="93">
        <f t="shared" si="488"/>
        <v>0</v>
      </c>
      <c r="BK436" s="93">
        <f t="shared" si="488"/>
        <v>-1373354.01</v>
      </c>
      <c r="BL436" s="93">
        <f t="shared" si="488"/>
        <v>2283732.3925107098</v>
      </c>
      <c r="BM436" s="93">
        <f t="shared" si="488"/>
        <v>-923402.33</v>
      </c>
      <c r="BN436" s="93">
        <f t="shared" si="488"/>
        <v>-1053179.54</v>
      </c>
      <c r="BO436" s="93">
        <f t="shared" si="488"/>
        <v>-1241289.27</v>
      </c>
      <c r="BP436" s="93">
        <f t="shared" ref="BP436:CU436" si="489">SUM(BP432:BP435)</f>
        <v>2646641.0774892904</v>
      </c>
      <c r="BQ436" s="93">
        <f t="shared" si="489"/>
        <v>-1298689.23</v>
      </c>
      <c r="BR436" s="93">
        <f t="shared" si="489"/>
        <v>-1098564.3700000001</v>
      </c>
      <c r="BS436" s="93">
        <f t="shared" si="489"/>
        <v>-592021.5</v>
      </c>
      <c r="BT436" s="93">
        <f t="shared" si="489"/>
        <v>-706636.06</v>
      </c>
      <c r="BU436" s="93">
        <f t="shared" si="489"/>
        <v>-784787.4</v>
      </c>
      <c r="BV436" s="93">
        <f t="shared" si="489"/>
        <v>1478369.35</v>
      </c>
      <c r="BW436" s="93">
        <f t="shared" si="489"/>
        <v>1231905.8</v>
      </c>
      <c r="BX436" s="93">
        <f t="shared" si="489"/>
        <v>1742243.7</v>
      </c>
      <c r="BY436" s="93">
        <f t="shared" si="489"/>
        <v>-5145912.38</v>
      </c>
      <c r="BZ436" s="93">
        <f t="shared" si="489"/>
        <v>145590.04999999999</v>
      </c>
      <c r="CA436" s="93">
        <f t="shared" si="489"/>
        <v>1043006.05</v>
      </c>
      <c r="CB436" s="93">
        <f t="shared" si="489"/>
        <v>2059855.9599999995</v>
      </c>
      <c r="CC436" s="93">
        <f t="shared" si="489"/>
        <v>420765.38</v>
      </c>
      <c r="CD436" s="93">
        <f t="shared" si="489"/>
        <v>852821.69</v>
      </c>
      <c r="CE436" s="93">
        <f t="shared" si="489"/>
        <v>-668784.87</v>
      </c>
      <c r="CF436" s="93">
        <f t="shared" si="489"/>
        <v>235613.04</v>
      </c>
      <c r="CG436" s="93">
        <f t="shared" si="489"/>
        <v>-1722809.73</v>
      </c>
      <c r="CH436" s="93">
        <f t="shared" si="489"/>
        <v>1604333.55</v>
      </c>
      <c r="CI436" s="93">
        <f t="shared" si="489"/>
        <v>2517185</v>
      </c>
      <c r="CJ436" s="93">
        <f t="shared" si="489"/>
        <v>2036225.66</v>
      </c>
      <c r="CK436" s="93">
        <f t="shared" si="489"/>
        <v>-1347698.46</v>
      </c>
      <c r="CL436" s="93">
        <f t="shared" si="489"/>
        <v>-1202982.07</v>
      </c>
      <c r="CM436" s="93">
        <f t="shared" si="489"/>
        <v>1376808.16</v>
      </c>
      <c r="CN436" s="93">
        <f t="shared" si="489"/>
        <v>-2249271.3599999994</v>
      </c>
      <c r="CO436" s="93">
        <f t="shared" si="489"/>
        <v>-129325.88</v>
      </c>
      <c r="CP436" s="93">
        <f t="shared" si="489"/>
        <v>-1490685.04</v>
      </c>
      <c r="CQ436" s="93">
        <f t="shared" si="489"/>
        <v>-979572.43</v>
      </c>
      <c r="CR436" s="93">
        <f t="shared" si="489"/>
        <v>-707049.37</v>
      </c>
      <c r="CS436" s="93">
        <f t="shared" si="489"/>
        <v>-343352.99</v>
      </c>
      <c r="CT436" s="93">
        <f t="shared" si="489"/>
        <v>-1666343.52</v>
      </c>
      <c r="CU436" s="93">
        <f t="shared" si="489"/>
        <v>609833.94999999972</v>
      </c>
      <c r="CV436" s="93">
        <f t="shared" ref="CV436:CY436" si="490">SUM(CV432:CV435)</f>
        <v>295627.13</v>
      </c>
      <c r="CW436" s="93">
        <f t="shared" si="490"/>
        <v>-3524438.97</v>
      </c>
      <c r="CX436" s="93">
        <f t="shared" si="490"/>
        <v>0</v>
      </c>
      <c r="CY436" s="93">
        <f t="shared" si="490"/>
        <v>0</v>
      </c>
    </row>
    <row r="437" spans="1:104" x14ac:dyDescent="0.2">
      <c r="B437" s="337" t="s">
        <v>231</v>
      </c>
      <c r="D437" s="339">
        <f t="shared" ref="D437:AI437" si="491">D431+D436</f>
        <v>0</v>
      </c>
      <c r="E437" s="339">
        <f t="shared" si="491"/>
        <v>0</v>
      </c>
      <c r="F437" s="339">
        <f t="shared" si="491"/>
        <v>0</v>
      </c>
      <c r="G437" s="339">
        <f t="shared" si="491"/>
        <v>0</v>
      </c>
      <c r="H437" s="339">
        <f t="shared" si="491"/>
        <v>0</v>
      </c>
      <c r="I437" s="339">
        <f t="shared" si="491"/>
        <v>0</v>
      </c>
      <c r="J437" s="339">
        <f t="shared" si="491"/>
        <v>0</v>
      </c>
      <c r="K437" s="339">
        <f t="shared" si="491"/>
        <v>0</v>
      </c>
      <c r="L437" s="339">
        <f t="shared" si="491"/>
        <v>0</v>
      </c>
      <c r="M437" s="339">
        <f t="shared" si="491"/>
        <v>0</v>
      </c>
      <c r="N437" s="339">
        <f t="shared" si="491"/>
        <v>0</v>
      </c>
      <c r="O437" s="339">
        <f t="shared" si="491"/>
        <v>0</v>
      </c>
      <c r="P437" s="339">
        <f t="shared" si="491"/>
        <v>0</v>
      </c>
      <c r="Q437" s="339">
        <f t="shared" si="491"/>
        <v>0</v>
      </c>
      <c r="R437" s="339">
        <f t="shared" si="491"/>
        <v>0</v>
      </c>
      <c r="S437" s="339">
        <f t="shared" si="491"/>
        <v>0</v>
      </c>
      <c r="T437" s="339">
        <f t="shared" si="491"/>
        <v>0</v>
      </c>
      <c r="U437" s="339">
        <f t="shared" si="491"/>
        <v>0</v>
      </c>
      <c r="V437" s="339">
        <f t="shared" si="491"/>
        <v>0</v>
      </c>
      <c r="W437" s="339">
        <f t="shared" si="491"/>
        <v>0</v>
      </c>
      <c r="X437" s="339">
        <f t="shared" si="491"/>
        <v>0</v>
      </c>
      <c r="Y437" s="339">
        <f t="shared" si="491"/>
        <v>0</v>
      </c>
      <c r="Z437" s="339">
        <f t="shared" si="491"/>
        <v>0</v>
      </c>
      <c r="AA437" s="339">
        <f t="shared" si="491"/>
        <v>0</v>
      </c>
      <c r="AB437" s="339">
        <f t="shared" si="491"/>
        <v>0</v>
      </c>
      <c r="AC437" s="339">
        <f t="shared" si="491"/>
        <v>0</v>
      </c>
      <c r="AD437" s="339">
        <f t="shared" si="491"/>
        <v>0</v>
      </c>
      <c r="AE437" s="339">
        <f t="shared" si="491"/>
        <v>0</v>
      </c>
      <c r="AF437" s="339">
        <f t="shared" si="491"/>
        <v>0</v>
      </c>
      <c r="AG437" s="339">
        <f t="shared" si="491"/>
        <v>0</v>
      </c>
      <c r="AH437" s="339">
        <f t="shared" si="491"/>
        <v>0</v>
      </c>
      <c r="AI437" s="339">
        <f t="shared" si="491"/>
        <v>0</v>
      </c>
      <c r="AJ437" s="339">
        <f t="shared" ref="AJ437:BO437" si="492">AJ431+AJ436</f>
        <v>0</v>
      </c>
      <c r="AK437" s="339">
        <f t="shared" si="492"/>
        <v>0</v>
      </c>
      <c r="AL437" s="339">
        <f t="shared" si="492"/>
        <v>0</v>
      </c>
      <c r="AM437" s="339">
        <f t="shared" si="492"/>
        <v>0</v>
      </c>
      <c r="AN437" s="339">
        <f t="shared" si="492"/>
        <v>0</v>
      </c>
      <c r="AO437" s="339">
        <f t="shared" si="492"/>
        <v>0</v>
      </c>
      <c r="AP437" s="339">
        <f t="shared" si="492"/>
        <v>0</v>
      </c>
      <c r="AQ437" s="339">
        <f t="shared" si="492"/>
        <v>0</v>
      </c>
      <c r="AR437" s="339">
        <f t="shared" si="492"/>
        <v>0</v>
      </c>
      <c r="AS437" s="339">
        <f t="shared" si="492"/>
        <v>0</v>
      </c>
      <c r="AT437" s="339">
        <f t="shared" si="492"/>
        <v>0</v>
      </c>
      <c r="AU437" s="339">
        <f t="shared" si="492"/>
        <v>0</v>
      </c>
      <c r="AV437" s="339">
        <f t="shared" si="492"/>
        <v>0</v>
      </c>
      <c r="AW437" s="339">
        <f t="shared" si="492"/>
        <v>0</v>
      </c>
      <c r="AX437" s="339">
        <f t="shared" si="492"/>
        <v>0</v>
      </c>
      <c r="AY437" s="339">
        <f t="shared" si="492"/>
        <v>0</v>
      </c>
      <c r="AZ437" s="339">
        <f t="shared" si="492"/>
        <v>0</v>
      </c>
      <c r="BA437" s="339">
        <f t="shared" si="492"/>
        <v>0</v>
      </c>
      <c r="BB437" s="339">
        <f t="shared" si="492"/>
        <v>0</v>
      </c>
      <c r="BC437" s="339">
        <f t="shared" si="492"/>
        <v>0</v>
      </c>
      <c r="BD437" s="339">
        <f t="shared" si="492"/>
        <v>0</v>
      </c>
      <c r="BE437" s="339">
        <f t="shared" si="492"/>
        <v>0</v>
      </c>
      <c r="BF437" s="339">
        <f t="shared" si="492"/>
        <v>0</v>
      </c>
      <c r="BG437" s="339">
        <f t="shared" si="492"/>
        <v>0</v>
      </c>
      <c r="BH437" s="339">
        <f t="shared" si="492"/>
        <v>0</v>
      </c>
      <c r="BI437" s="339">
        <f t="shared" si="492"/>
        <v>0</v>
      </c>
      <c r="BJ437" s="339">
        <f t="shared" si="492"/>
        <v>0</v>
      </c>
      <c r="BK437" s="339">
        <f t="shared" si="492"/>
        <v>-1373354.01</v>
      </c>
      <c r="BL437" s="339">
        <f t="shared" si="492"/>
        <v>910378.38251070981</v>
      </c>
      <c r="BM437" s="339">
        <f t="shared" si="492"/>
        <v>-13023.947489290149</v>
      </c>
      <c r="BN437" s="339">
        <f t="shared" si="492"/>
        <v>-1066203.4874892901</v>
      </c>
      <c r="BO437" s="339">
        <f t="shared" si="492"/>
        <v>-2307492.7574892901</v>
      </c>
      <c r="BP437" s="339">
        <f t="shared" ref="BP437:CU437" si="493">BP431+BP436</f>
        <v>339148.3200000003</v>
      </c>
      <c r="BQ437" s="339">
        <f t="shared" si="493"/>
        <v>-959540.90999999968</v>
      </c>
      <c r="BR437" s="339">
        <f t="shared" si="493"/>
        <v>-2058105.2799999998</v>
      </c>
      <c r="BS437" s="339">
        <f t="shared" si="493"/>
        <v>-2650126.7799999998</v>
      </c>
      <c r="BT437" s="339">
        <f t="shared" si="493"/>
        <v>-3356762.84</v>
      </c>
      <c r="BU437" s="339">
        <f t="shared" si="493"/>
        <v>-4141550.2399999998</v>
      </c>
      <c r="BV437" s="339">
        <f t="shared" si="493"/>
        <v>-2663180.8899999997</v>
      </c>
      <c r="BW437" s="339">
        <f t="shared" si="493"/>
        <v>-1431275.0899999996</v>
      </c>
      <c r="BX437" s="339">
        <f t="shared" si="493"/>
        <v>310968.61000000034</v>
      </c>
      <c r="BY437" s="339">
        <f t="shared" si="493"/>
        <v>-4834943.7699999996</v>
      </c>
      <c r="BZ437" s="339">
        <f t="shared" si="493"/>
        <v>-4689353.72</v>
      </c>
      <c r="CA437" s="339">
        <f t="shared" si="493"/>
        <v>-3646347.67</v>
      </c>
      <c r="CB437" s="339">
        <f t="shared" si="493"/>
        <v>-1586491.7100000004</v>
      </c>
      <c r="CC437" s="339">
        <f t="shared" si="493"/>
        <v>-1165726.3300000005</v>
      </c>
      <c r="CD437" s="339">
        <f t="shared" si="493"/>
        <v>-312904.6400000006</v>
      </c>
      <c r="CE437" s="339">
        <f t="shared" si="493"/>
        <v>-981689.51000000059</v>
      </c>
      <c r="CF437" s="339">
        <f t="shared" si="493"/>
        <v>-746076.47000000055</v>
      </c>
      <c r="CG437" s="339">
        <f t="shared" si="493"/>
        <v>-2468886.2000000007</v>
      </c>
      <c r="CH437" s="339">
        <f t="shared" si="493"/>
        <v>-864552.65000000061</v>
      </c>
      <c r="CI437" s="339">
        <f t="shared" si="493"/>
        <v>1652632.3499999994</v>
      </c>
      <c r="CJ437" s="339">
        <f t="shared" si="493"/>
        <v>3688858.0099999993</v>
      </c>
      <c r="CK437" s="339">
        <f t="shared" si="493"/>
        <v>2341159.5499999993</v>
      </c>
      <c r="CL437" s="339">
        <f t="shared" si="493"/>
        <v>1138177.4799999993</v>
      </c>
      <c r="CM437" s="339">
        <f t="shared" si="493"/>
        <v>2514985.6399999992</v>
      </c>
      <c r="CN437" s="339">
        <f t="shared" si="493"/>
        <v>265714.2799999998</v>
      </c>
      <c r="CO437" s="339">
        <f t="shared" si="493"/>
        <v>136388.39999999979</v>
      </c>
      <c r="CP437" s="339">
        <f t="shared" si="493"/>
        <v>-1354296.6400000001</v>
      </c>
      <c r="CQ437" s="339">
        <f t="shared" si="493"/>
        <v>-2333869.0700000003</v>
      </c>
      <c r="CR437" s="339">
        <f t="shared" si="493"/>
        <v>-3040918.4400000004</v>
      </c>
      <c r="CS437" s="339">
        <f t="shared" si="493"/>
        <v>-3384271.4300000006</v>
      </c>
      <c r="CT437" s="339">
        <f t="shared" si="493"/>
        <v>-5050614.9500000011</v>
      </c>
      <c r="CU437" s="339">
        <f t="shared" si="493"/>
        <v>-4440781.0000000019</v>
      </c>
      <c r="CV437" s="339">
        <f t="shared" ref="CV437:CY437" si="494">CV431+CV436</f>
        <v>-4145153.870000002</v>
      </c>
      <c r="CW437" s="339">
        <f t="shared" si="494"/>
        <v>-7669592.8400000017</v>
      </c>
      <c r="CX437" s="339">
        <f t="shared" si="494"/>
        <v>-7669592.8400000017</v>
      </c>
      <c r="CY437" s="339">
        <f t="shared" si="494"/>
        <v>-7669592.8400000017</v>
      </c>
    </row>
    <row r="438" spans="1:104" x14ac:dyDescent="0.2"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  <c r="AA438" s="90"/>
      <c r="AB438" s="90"/>
      <c r="AC438" s="90"/>
      <c r="AD438" s="90"/>
      <c r="AE438" s="90"/>
      <c r="AF438" s="90"/>
      <c r="AG438" s="90"/>
      <c r="AH438" s="90"/>
      <c r="AI438" s="90"/>
      <c r="AJ438" s="90"/>
      <c r="AK438" s="90"/>
      <c r="AL438" s="90"/>
      <c r="AM438" s="90"/>
      <c r="AN438" s="90"/>
      <c r="AO438" s="90"/>
      <c r="AP438" s="90"/>
      <c r="AQ438" s="90"/>
      <c r="AR438" s="90"/>
      <c r="AS438" s="90"/>
      <c r="AT438" s="90"/>
      <c r="AU438" s="90"/>
      <c r="AV438" s="90"/>
      <c r="AW438" s="90"/>
      <c r="AX438" s="90"/>
      <c r="AY438" s="90"/>
      <c r="AZ438" s="90"/>
      <c r="BA438" s="90"/>
      <c r="BB438" s="90"/>
      <c r="BC438" s="90"/>
      <c r="BD438" s="90"/>
      <c r="BE438" s="90"/>
      <c r="BF438" s="90"/>
      <c r="BG438" s="90"/>
      <c r="BH438" s="90"/>
      <c r="BI438" s="90"/>
      <c r="BJ438" s="90"/>
      <c r="BK438" s="90"/>
      <c r="BL438" s="90"/>
      <c r="BM438" s="90"/>
      <c r="BN438" s="90"/>
      <c r="BO438" s="90"/>
      <c r="BP438" s="90"/>
      <c r="BQ438" s="90"/>
      <c r="BR438" s="90"/>
      <c r="BS438" s="90"/>
      <c r="BT438" s="90"/>
      <c r="BU438" s="90"/>
      <c r="BV438" s="90"/>
      <c r="BW438" s="90"/>
      <c r="BX438" s="90"/>
      <c r="BY438" s="90"/>
      <c r="BZ438" s="90"/>
      <c r="CA438" s="90"/>
      <c r="CB438" s="90"/>
      <c r="CC438" s="90"/>
      <c r="CD438" s="90"/>
      <c r="CE438" s="90"/>
      <c r="CF438" s="90"/>
      <c r="CG438" s="90"/>
      <c r="CH438" s="95"/>
      <c r="CI438" s="95"/>
      <c r="CJ438" s="95"/>
      <c r="CK438" s="95"/>
      <c r="CL438" s="95"/>
      <c r="CM438" s="95"/>
      <c r="CN438" s="95"/>
      <c r="CO438" s="95"/>
      <c r="CP438" s="95"/>
      <c r="CQ438" s="95"/>
      <c r="CR438" s="95"/>
      <c r="CS438" s="95"/>
      <c r="CT438" s="95"/>
      <c r="CU438" s="95"/>
      <c r="CV438" s="95"/>
      <c r="CW438" s="95"/>
      <c r="CX438" s="95"/>
      <c r="CY438" s="95"/>
      <c r="CZ438" s="95"/>
    </row>
    <row r="439" spans="1:104" x14ac:dyDescent="0.2">
      <c r="A439" s="340" t="s">
        <v>241</v>
      </c>
      <c r="C439" s="90">
        <v>18237251</v>
      </c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  <c r="BY439" s="91"/>
      <c r="BZ439" s="91"/>
      <c r="CA439" s="91"/>
      <c r="CB439" s="91"/>
      <c r="CC439" s="91"/>
      <c r="CD439" s="91"/>
      <c r="CE439" s="91"/>
      <c r="CF439" s="91"/>
      <c r="CG439" s="91"/>
      <c r="CX439" s="338"/>
      <c r="CY439" s="338"/>
      <c r="CZ439" s="338"/>
    </row>
    <row r="440" spans="1:104" x14ac:dyDescent="0.2">
      <c r="B440" s="337" t="s">
        <v>227</v>
      </c>
      <c r="C440" s="90">
        <v>25400651</v>
      </c>
      <c r="D440" s="339">
        <f t="shared" ref="D440:AI440" si="495">C446</f>
        <v>0</v>
      </c>
      <c r="E440" s="339">
        <f t="shared" si="495"/>
        <v>0</v>
      </c>
      <c r="F440" s="339">
        <f t="shared" si="495"/>
        <v>0</v>
      </c>
      <c r="G440" s="339">
        <f t="shared" si="495"/>
        <v>0</v>
      </c>
      <c r="H440" s="339">
        <f t="shared" si="495"/>
        <v>0</v>
      </c>
      <c r="I440" s="339">
        <f t="shared" si="495"/>
        <v>0</v>
      </c>
      <c r="J440" s="339">
        <f t="shared" si="495"/>
        <v>0</v>
      </c>
      <c r="K440" s="339">
        <f t="shared" si="495"/>
        <v>0</v>
      </c>
      <c r="L440" s="339">
        <f t="shared" si="495"/>
        <v>0</v>
      </c>
      <c r="M440" s="339">
        <f t="shared" si="495"/>
        <v>0</v>
      </c>
      <c r="N440" s="339">
        <f t="shared" si="495"/>
        <v>0</v>
      </c>
      <c r="O440" s="339">
        <f t="shared" si="495"/>
        <v>0</v>
      </c>
      <c r="P440" s="339">
        <f t="shared" si="495"/>
        <v>0</v>
      </c>
      <c r="Q440" s="339">
        <f t="shared" si="495"/>
        <v>0</v>
      </c>
      <c r="R440" s="339">
        <f t="shared" si="495"/>
        <v>0</v>
      </c>
      <c r="S440" s="339">
        <f t="shared" si="495"/>
        <v>0</v>
      </c>
      <c r="T440" s="339">
        <f t="shared" si="495"/>
        <v>0</v>
      </c>
      <c r="U440" s="339">
        <f t="shared" si="495"/>
        <v>0</v>
      </c>
      <c r="V440" s="339">
        <f t="shared" si="495"/>
        <v>0</v>
      </c>
      <c r="W440" s="339">
        <f t="shared" si="495"/>
        <v>0</v>
      </c>
      <c r="X440" s="339">
        <f t="shared" si="495"/>
        <v>0</v>
      </c>
      <c r="Y440" s="339">
        <f t="shared" si="495"/>
        <v>0</v>
      </c>
      <c r="Z440" s="339">
        <f t="shared" si="495"/>
        <v>0</v>
      </c>
      <c r="AA440" s="339">
        <f t="shared" si="495"/>
        <v>0</v>
      </c>
      <c r="AB440" s="339">
        <f t="shared" si="495"/>
        <v>0</v>
      </c>
      <c r="AC440" s="339">
        <f t="shared" si="495"/>
        <v>0</v>
      </c>
      <c r="AD440" s="339">
        <f t="shared" si="495"/>
        <v>0</v>
      </c>
      <c r="AE440" s="339">
        <f t="shared" si="495"/>
        <v>0</v>
      </c>
      <c r="AF440" s="339">
        <f t="shared" si="495"/>
        <v>0</v>
      </c>
      <c r="AG440" s="339">
        <f t="shared" si="495"/>
        <v>0</v>
      </c>
      <c r="AH440" s="339">
        <f t="shared" si="495"/>
        <v>0</v>
      </c>
      <c r="AI440" s="339">
        <f t="shared" si="495"/>
        <v>0</v>
      </c>
      <c r="AJ440" s="339">
        <f t="shared" ref="AJ440:BO440" si="496">AI446</f>
        <v>0</v>
      </c>
      <c r="AK440" s="339">
        <f t="shared" si="496"/>
        <v>0</v>
      </c>
      <c r="AL440" s="339">
        <f t="shared" si="496"/>
        <v>0</v>
      </c>
      <c r="AM440" s="339">
        <f t="shared" si="496"/>
        <v>0</v>
      </c>
      <c r="AN440" s="339">
        <f t="shared" si="496"/>
        <v>0</v>
      </c>
      <c r="AO440" s="339">
        <f t="shared" si="496"/>
        <v>0</v>
      </c>
      <c r="AP440" s="339">
        <f t="shared" si="496"/>
        <v>0</v>
      </c>
      <c r="AQ440" s="339">
        <f t="shared" si="496"/>
        <v>0</v>
      </c>
      <c r="AR440" s="339">
        <f t="shared" si="496"/>
        <v>0</v>
      </c>
      <c r="AS440" s="339">
        <f t="shared" si="496"/>
        <v>0</v>
      </c>
      <c r="AT440" s="339">
        <f t="shared" si="496"/>
        <v>0</v>
      </c>
      <c r="AU440" s="339">
        <f t="shared" si="496"/>
        <v>0</v>
      </c>
      <c r="AV440" s="339">
        <f t="shared" si="496"/>
        <v>0</v>
      </c>
      <c r="AW440" s="339">
        <f t="shared" si="496"/>
        <v>0</v>
      </c>
      <c r="AX440" s="339">
        <f t="shared" si="496"/>
        <v>0</v>
      </c>
      <c r="AY440" s="339">
        <f t="shared" si="496"/>
        <v>0</v>
      </c>
      <c r="AZ440" s="339">
        <f t="shared" si="496"/>
        <v>0</v>
      </c>
      <c r="BA440" s="339">
        <f t="shared" si="496"/>
        <v>0</v>
      </c>
      <c r="BB440" s="339">
        <f t="shared" si="496"/>
        <v>0</v>
      </c>
      <c r="BC440" s="339">
        <f t="shared" si="496"/>
        <v>0</v>
      </c>
      <c r="BD440" s="339">
        <f t="shared" si="496"/>
        <v>0</v>
      </c>
      <c r="BE440" s="339">
        <f t="shared" si="496"/>
        <v>0</v>
      </c>
      <c r="BF440" s="339">
        <f t="shared" si="496"/>
        <v>0</v>
      </c>
      <c r="BG440" s="339">
        <f t="shared" si="496"/>
        <v>0</v>
      </c>
      <c r="BH440" s="339">
        <f t="shared" si="496"/>
        <v>0</v>
      </c>
      <c r="BI440" s="339">
        <f t="shared" si="496"/>
        <v>0</v>
      </c>
      <c r="BJ440" s="339">
        <f t="shared" si="496"/>
        <v>0</v>
      </c>
      <c r="BK440" s="339">
        <f t="shared" si="496"/>
        <v>0</v>
      </c>
      <c r="BL440" s="339">
        <f t="shared" si="496"/>
        <v>-212754.14</v>
      </c>
      <c r="BM440" s="339">
        <f t="shared" si="496"/>
        <v>399023.81453979993</v>
      </c>
      <c r="BN440" s="339">
        <f t="shared" si="496"/>
        <v>304331.43453979993</v>
      </c>
      <c r="BO440" s="339">
        <f t="shared" si="496"/>
        <v>555744.5345397999</v>
      </c>
      <c r="BP440" s="339">
        <f t="shared" ref="BP440:CY440" si="497">BO446</f>
        <v>386648.72453979991</v>
      </c>
      <c r="BQ440" s="339">
        <f t="shared" si="497"/>
        <v>898922.82</v>
      </c>
      <c r="BR440" s="339">
        <f t="shared" si="497"/>
        <v>977525.46</v>
      </c>
      <c r="BS440" s="339">
        <f t="shared" si="497"/>
        <v>965312.2</v>
      </c>
      <c r="BT440" s="339">
        <f t="shared" si="497"/>
        <v>1248501.03</v>
      </c>
      <c r="BU440" s="339">
        <f t="shared" si="497"/>
        <v>1751635.31</v>
      </c>
      <c r="BV440" s="339">
        <f t="shared" si="497"/>
        <v>1767462.09</v>
      </c>
      <c r="BW440" s="339">
        <f t="shared" si="497"/>
        <v>1883234.03</v>
      </c>
      <c r="BX440" s="339">
        <f t="shared" si="497"/>
        <v>2468297.41</v>
      </c>
      <c r="BY440" s="339">
        <f t="shared" si="497"/>
        <v>3116936.02</v>
      </c>
      <c r="BZ440" s="339">
        <f t="shared" si="497"/>
        <v>2913071.73</v>
      </c>
      <c r="CA440" s="339">
        <f t="shared" si="497"/>
        <v>2624657.2199999997</v>
      </c>
      <c r="CB440" s="339">
        <f t="shared" si="497"/>
        <v>2596213.0599999996</v>
      </c>
      <c r="CC440" s="339">
        <f t="shared" si="497"/>
        <v>184202.69999999925</v>
      </c>
      <c r="CD440" s="339">
        <f t="shared" si="497"/>
        <v>-184201.18000000075</v>
      </c>
      <c r="CE440" s="339">
        <f t="shared" si="497"/>
        <v>614366.9999999993</v>
      </c>
      <c r="CF440" s="339">
        <f t="shared" si="497"/>
        <v>1177615.6099999994</v>
      </c>
      <c r="CG440" s="339">
        <f t="shared" si="497"/>
        <v>1404672.1699999995</v>
      </c>
      <c r="CH440" s="339">
        <f t="shared" si="497"/>
        <v>1305221.3199999994</v>
      </c>
      <c r="CI440" s="339">
        <f t="shared" si="497"/>
        <v>2090787.5699999994</v>
      </c>
      <c r="CJ440" s="339">
        <f t="shared" si="497"/>
        <v>2494900.4099999992</v>
      </c>
      <c r="CK440" s="339">
        <f t="shared" si="497"/>
        <v>2137450.5099999993</v>
      </c>
      <c r="CL440" s="339">
        <f t="shared" si="497"/>
        <v>2788456.4099999992</v>
      </c>
      <c r="CM440" s="339">
        <f t="shared" si="497"/>
        <v>3303070.9099999992</v>
      </c>
      <c r="CN440" s="339">
        <f t="shared" si="497"/>
        <v>4750437.9099999992</v>
      </c>
      <c r="CO440" s="339">
        <f t="shared" si="497"/>
        <v>3076502.35</v>
      </c>
      <c r="CP440" s="339">
        <f t="shared" si="497"/>
        <v>3551011.31</v>
      </c>
      <c r="CQ440" s="339">
        <f t="shared" si="497"/>
        <v>4136514.55</v>
      </c>
      <c r="CR440" s="339">
        <f t="shared" si="497"/>
        <v>4936971.13</v>
      </c>
      <c r="CS440" s="339">
        <f t="shared" si="497"/>
        <v>5436044.5499999998</v>
      </c>
      <c r="CT440" s="339">
        <f t="shared" si="497"/>
        <v>5790429.5800000001</v>
      </c>
      <c r="CU440" s="339">
        <f t="shared" si="497"/>
        <v>5997206.1600000001</v>
      </c>
      <c r="CV440" s="339">
        <f t="shared" si="497"/>
        <v>6218255.1299999999</v>
      </c>
      <c r="CW440" s="339">
        <f t="shared" si="497"/>
        <v>6703038.25</v>
      </c>
      <c r="CX440" s="339">
        <f t="shared" si="497"/>
        <v>6103713.2999999998</v>
      </c>
      <c r="CY440" s="339">
        <f t="shared" si="497"/>
        <v>6103713.2999999998</v>
      </c>
    </row>
    <row r="441" spans="1:104" x14ac:dyDescent="0.2">
      <c r="A441" s="96"/>
      <c r="B441" s="91" t="s">
        <v>228</v>
      </c>
      <c r="C441" s="91"/>
      <c r="D441" s="341">
        <v>0</v>
      </c>
      <c r="E441" s="341">
        <v>0</v>
      </c>
      <c r="F441" s="341">
        <v>0</v>
      </c>
      <c r="G441" s="341">
        <v>0</v>
      </c>
      <c r="H441" s="341">
        <v>0</v>
      </c>
      <c r="I441" s="341">
        <v>0</v>
      </c>
      <c r="J441" s="341">
        <v>0</v>
      </c>
      <c r="K441" s="341">
        <v>0</v>
      </c>
      <c r="L441" s="341">
        <v>0</v>
      </c>
      <c r="M441" s="341">
        <v>0</v>
      </c>
      <c r="N441" s="341">
        <v>0</v>
      </c>
      <c r="O441" s="341">
        <v>0</v>
      </c>
      <c r="P441" s="341">
        <v>0</v>
      </c>
      <c r="Q441" s="341">
        <v>0</v>
      </c>
      <c r="R441" s="341">
        <v>0</v>
      </c>
      <c r="S441" s="341">
        <v>0</v>
      </c>
      <c r="T441" s="341">
        <v>0</v>
      </c>
      <c r="U441" s="341">
        <v>0</v>
      </c>
      <c r="V441" s="341">
        <v>0</v>
      </c>
      <c r="W441" s="341">
        <v>0</v>
      </c>
      <c r="X441" s="341">
        <v>0</v>
      </c>
      <c r="Y441" s="341">
        <v>0</v>
      </c>
      <c r="Z441" s="341">
        <v>0</v>
      </c>
      <c r="AA441" s="341">
        <v>0</v>
      </c>
      <c r="AB441" s="341">
        <v>0</v>
      </c>
      <c r="AC441" s="341">
        <v>0</v>
      </c>
      <c r="AD441" s="341">
        <v>0</v>
      </c>
      <c r="AE441" s="341">
        <v>0</v>
      </c>
      <c r="AF441" s="341">
        <v>0</v>
      </c>
      <c r="AG441" s="341">
        <v>0</v>
      </c>
      <c r="AH441" s="341">
        <v>0</v>
      </c>
      <c r="AI441" s="341">
        <v>0</v>
      </c>
      <c r="AJ441" s="341">
        <v>0</v>
      </c>
      <c r="AK441" s="341">
        <v>0</v>
      </c>
      <c r="AL441" s="341">
        <v>0</v>
      </c>
      <c r="AM441" s="341">
        <v>0</v>
      </c>
      <c r="AN441" s="341">
        <v>0</v>
      </c>
      <c r="AO441" s="341">
        <v>0</v>
      </c>
      <c r="AP441" s="341">
        <v>0</v>
      </c>
      <c r="AQ441" s="341">
        <v>0</v>
      </c>
      <c r="AR441" s="341">
        <v>0</v>
      </c>
      <c r="AS441" s="341">
        <v>0</v>
      </c>
      <c r="AT441" s="341">
        <v>0</v>
      </c>
      <c r="AU441" s="341">
        <v>0</v>
      </c>
      <c r="AV441" s="341">
        <v>0</v>
      </c>
      <c r="AW441" s="341">
        <v>0</v>
      </c>
      <c r="AX441" s="341">
        <v>0</v>
      </c>
      <c r="AY441" s="341">
        <v>0</v>
      </c>
      <c r="AZ441" s="341">
        <v>0</v>
      </c>
      <c r="BA441" s="341">
        <v>0</v>
      </c>
      <c r="BB441" s="341">
        <v>0</v>
      </c>
      <c r="BC441" s="341">
        <v>0</v>
      </c>
      <c r="BD441" s="341">
        <v>0</v>
      </c>
      <c r="BE441" s="341">
        <v>0</v>
      </c>
      <c r="BF441" s="341">
        <v>0</v>
      </c>
      <c r="BG441" s="341">
        <v>0</v>
      </c>
      <c r="BH441" s="341">
        <v>0</v>
      </c>
      <c r="BI441" s="341">
        <v>0</v>
      </c>
      <c r="BJ441" s="341">
        <v>0</v>
      </c>
      <c r="BK441" s="341">
        <v>0</v>
      </c>
      <c r="BL441" s="341">
        <v>0</v>
      </c>
      <c r="BM441" s="341">
        <v>0</v>
      </c>
      <c r="BN441" s="341">
        <v>0</v>
      </c>
      <c r="BO441" s="341">
        <v>0</v>
      </c>
      <c r="BP441" s="341">
        <v>177288.51546020003</v>
      </c>
      <c r="BQ441" s="341">
        <v>0</v>
      </c>
      <c r="BR441" s="341">
        <v>0</v>
      </c>
      <c r="BS441" s="341">
        <v>0</v>
      </c>
      <c r="BT441" s="341">
        <v>0</v>
      </c>
      <c r="BU441" s="341">
        <v>0</v>
      </c>
      <c r="BV441" s="341">
        <v>0</v>
      </c>
      <c r="BW441" s="341">
        <v>0</v>
      </c>
      <c r="BX441" s="341">
        <v>0</v>
      </c>
      <c r="BY441" s="341">
        <v>0</v>
      </c>
      <c r="BZ441" s="341">
        <v>0</v>
      </c>
      <c r="CA441" s="341">
        <v>0</v>
      </c>
      <c r="CB441" s="341">
        <v>-2468297.41</v>
      </c>
      <c r="CC441" s="341">
        <v>0</v>
      </c>
      <c r="CD441" s="341">
        <v>0</v>
      </c>
      <c r="CE441" s="341">
        <v>0</v>
      </c>
      <c r="CF441" s="341">
        <v>0</v>
      </c>
      <c r="CG441" s="341">
        <v>0</v>
      </c>
      <c r="CH441" s="341">
        <v>0</v>
      </c>
      <c r="CI441" s="341">
        <v>0</v>
      </c>
      <c r="CJ441" s="341">
        <v>0</v>
      </c>
      <c r="CK441" s="341">
        <v>0</v>
      </c>
      <c r="CL441" s="341">
        <v>0</v>
      </c>
      <c r="CM441" s="341">
        <v>0</v>
      </c>
      <c r="CN441" s="341">
        <v>-2494900.4099999992</v>
      </c>
      <c r="CO441" s="341">
        <v>0</v>
      </c>
      <c r="CP441" s="341">
        <v>0</v>
      </c>
      <c r="CQ441" s="341">
        <v>0</v>
      </c>
      <c r="CR441" s="341">
        <v>0</v>
      </c>
      <c r="CS441" s="341">
        <v>0</v>
      </c>
      <c r="CT441" s="341">
        <v>0</v>
      </c>
      <c r="CU441" s="341">
        <v>0</v>
      </c>
      <c r="CV441" s="341">
        <v>0</v>
      </c>
      <c r="CW441" s="341">
        <v>0</v>
      </c>
      <c r="CX441" s="341"/>
      <c r="CY441" s="341"/>
    </row>
    <row r="442" spans="1:104" x14ac:dyDescent="0.2">
      <c r="A442" s="96"/>
      <c r="B442" s="91" t="s">
        <v>257</v>
      </c>
      <c r="C442" s="91"/>
      <c r="D442" s="341">
        <v>0</v>
      </c>
      <c r="E442" s="341">
        <v>0</v>
      </c>
      <c r="F442" s="341">
        <v>0</v>
      </c>
      <c r="G442" s="341">
        <v>0</v>
      </c>
      <c r="H442" s="341">
        <v>0</v>
      </c>
      <c r="I442" s="341">
        <v>0</v>
      </c>
      <c r="J442" s="341">
        <v>0</v>
      </c>
      <c r="K442" s="341">
        <v>0</v>
      </c>
      <c r="L442" s="341">
        <v>0</v>
      </c>
      <c r="M442" s="341">
        <v>0</v>
      </c>
      <c r="N442" s="341">
        <v>0</v>
      </c>
      <c r="O442" s="341">
        <v>0</v>
      </c>
      <c r="P442" s="341">
        <v>0</v>
      </c>
      <c r="Q442" s="341">
        <v>0</v>
      </c>
      <c r="R442" s="341">
        <v>0</v>
      </c>
      <c r="S442" s="341">
        <v>0</v>
      </c>
      <c r="T442" s="341">
        <v>0</v>
      </c>
      <c r="U442" s="341">
        <v>0</v>
      </c>
      <c r="V442" s="341">
        <v>0</v>
      </c>
      <c r="W442" s="341">
        <v>0</v>
      </c>
      <c r="X442" s="341">
        <v>0</v>
      </c>
      <c r="Y442" s="341">
        <v>0</v>
      </c>
      <c r="Z442" s="341">
        <v>0</v>
      </c>
      <c r="AA442" s="341">
        <v>0</v>
      </c>
      <c r="AB442" s="341">
        <v>0</v>
      </c>
      <c r="AC442" s="341">
        <v>0</v>
      </c>
      <c r="AD442" s="341">
        <v>0</v>
      </c>
      <c r="AE442" s="341">
        <v>0</v>
      </c>
      <c r="AF442" s="341">
        <v>0</v>
      </c>
      <c r="AG442" s="341">
        <v>0</v>
      </c>
      <c r="AH442" s="341">
        <v>0</v>
      </c>
      <c r="AI442" s="341">
        <v>0</v>
      </c>
      <c r="AJ442" s="341">
        <v>0</v>
      </c>
      <c r="AK442" s="341">
        <v>0</v>
      </c>
      <c r="AL442" s="341">
        <v>0</v>
      </c>
      <c r="AM442" s="341">
        <v>0</v>
      </c>
      <c r="AN442" s="341">
        <v>0</v>
      </c>
      <c r="AO442" s="341">
        <v>0</v>
      </c>
      <c r="AP442" s="341">
        <v>0</v>
      </c>
      <c r="AQ442" s="341">
        <v>0</v>
      </c>
      <c r="AR442" s="341">
        <v>0</v>
      </c>
      <c r="AS442" s="341">
        <v>0</v>
      </c>
      <c r="AT442" s="341">
        <v>0</v>
      </c>
      <c r="AU442" s="341">
        <v>0</v>
      </c>
      <c r="AV442" s="341">
        <v>0</v>
      </c>
      <c r="AW442" s="341">
        <v>0</v>
      </c>
      <c r="AX442" s="341">
        <v>0</v>
      </c>
      <c r="AY442" s="341">
        <v>0</v>
      </c>
      <c r="AZ442" s="341">
        <v>0</v>
      </c>
      <c r="BA442" s="341">
        <v>0</v>
      </c>
      <c r="BB442" s="341">
        <v>0</v>
      </c>
      <c r="BC442" s="341">
        <v>0</v>
      </c>
      <c r="BD442" s="341">
        <v>0</v>
      </c>
      <c r="BE442" s="341">
        <v>0</v>
      </c>
      <c r="BF442" s="341">
        <v>0</v>
      </c>
      <c r="BG442" s="341">
        <v>0</v>
      </c>
      <c r="BH442" s="341">
        <v>0</v>
      </c>
      <c r="BI442" s="341">
        <v>0</v>
      </c>
      <c r="BJ442" s="341">
        <v>0</v>
      </c>
      <c r="BK442" s="341">
        <v>0</v>
      </c>
      <c r="BL442" s="341">
        <v>35465.624539799996</v>
      </c>
      <c r="BM442" s="341">
        <v>0</v>
      </c>
      <c r="BN442" s="341">
        <v>0</v>
      </c>
      <c r="BO442" s="341">
        <v>0</v>
      </c>
      <c r="BP442" s="341">
        <v>0</v>
      </c>
      <c r="BQ442" s="341">
        <v>0</v>
      </c>
      <c r="BR442" s="341">
        <v>0</v>
      </c>
      <c r="BS442" s="341">
        <v>0</v>
      </c>
      <c r="BT442" s="341">
        <v>0</v>
      </c>
      <c r="BU442" s="341">
        <v>0</v>
      </c>
      <c r="BV442" s="341">
        <v>0</v>
      </c>
      <c r="BW442" s="341">
        <v>0</v>
      </c>
      <c r="BX442" s="341">
        <v>0</v>
      </c>
      <c r="BY442" s="341">
        <v>0</v>
      </c>
      <c r="BZ442" s="341">
        <v>0</v>
      </c>
      <c r="CA442" s="341">
        <v>0</v>
      </c>
      <c r="CB442" s="341">
        <v>0</v>
      </c>
      <c r="CC442" s="341">
        <v>0</v>
      </c>
      <c r="CD442" s="341">
        <v>0</v>
      </c>
      <c r="CE442" s="341">
        <v>0</v>
      </c>
      <c r="CF442" s="341">
        <v>0</v>
      </c>
      <c r="CG442" s="341">
        <v>0</v>
      </c>
      <c r="CH442" s="341">
        <v>0</v>
      </c>
      <c r="CI442" s="341">
        <v>0</v>
      </c>
      <c r="CJ442" s="341">
        <v>0</v>
      </c>
      <c r="CK442" s="341">
        <v>0</v>
      </c>
      <c r="CL442" s="341">
        <v>0</v>
      </c>
      <c r="CM442" s="341">
        <v>0</v>
      </c>
      <c r="CN442" s="341">
        <v>0</v>
      </c>
      <c r="CO442" s="341">
        <v>0</v>
      </c>
      <c r="CP442" s="341">
        <v>0</v>
      </c>
      <c r="CQ442" s="341">
        <v>0</v>
      </c>
      <c r="CR442" s="341">
        <v>0</v>
      </c>
      <c r="CS442" s="341">
        <v>0</v>
      </c>
      <c r="CT442" s="341">
        <v>0</v>
      </c>
      <c r="CU442" s="341">
        <v>0</v>
      </c>
      <c r="CV442" s="341">
        <v>0</v>
      </c>
      <c r="CW442" s="341">
        <v>0</v>
      </c>
      <c r="CX442" s="341"/>
      <c r="CY442" s="341"/>
    </row>
    <row r="443" spans="1:104" x14ac:dyDescent="0.2">
      <c r="A443" s="338"/>
      <c r="B443" s="98" t="s">
        <v>347</v>
      </c>
      <c r="C443" s="376"/>
      <c r="D443" s="341">
        <v>0</v>
      </c>
      <c r="E443" s="341">
        <v>0</v>
      </c>
      <c r="F443" s="341">
        <v>0</v>
      </c>
      <c r="G443" s="341">
        <v>0</v>
      </c>
      <c r="H443" s="341">
        <v>0</v>
      </c>
      <c r="I443" s="341">
        <v>0</v>
      </c>
      <c r="J443" s="341">
        <v>0</v>
      </c>
      <c r="K443" s="341">
        <v>0</v>
      </c>
      <c r="L443" s="341">
        <v>0</v>
      </c>
      <c r="M443" s="341">
        <v>0</v>
      </c>
      <c r="N443" s="341">
        <v>0</v>
      </c>
      <c r="O443" s="341">
        <v>0</v>
      </c>
      <c r="P443" s="341">
        <v>0</v>
      </c>
      <c r="Q443" s="341">
        <v>0</v>
      </c>
      <c r="R443" s="341">
        <v>0</v>
      </c>
      <c r="S443" s="341">
        <v>0</v>
      </c>
      <c r="T443" s="341">
        <v>0</v>
      </c>
      <c r="U443" s="341">
        <v>0</v>
      </c>
      <c r="V443" s="341">
        <v>0</v>
      </c>
      <c r="W443" s="341">
        <v>0</v>
      </c>
      <c r="X443" s="341">
        <v>0</v>
      </c>
      <c r="Y443" s="341">
        <v>0</v>
      </c>
      <c r="Z443" s="341">
        <v>0</v>
      </c>
      <c r="AA443" s="341">
        <v>0</v>
      </c>
      <c r="AB443" s="341">
        <v>0</v>
      </c>
      <c r="AC443" s="341">
        <v>0</v>
      </c>
      <c r="AD443" s="341">
        <v>0</v>
      </c>
      <c r="AE443" s="341">
        <v>0</v>
      </c>
      <c r="AF443" s="341">
        <v>0</v>
      </c>
      <c r="AG443" s="341">
        <v>0</v>
      </c>
      <c r="AH443" s="341">
        <v>0</v>
      </c>
      <c r="AI443" s="341">
        <v>0</v>
      </c>
      <c r="AJ443" s="341">
        <v>0</v>
      </c>
      <c r="AK443" s="341">
        <v>0</v>
      </c>
      <c r="AL443" s="341">
        <v>0</v>
      </c>
      <c r="AM443" s="341">
        <v>0</v>
      </c>
      <c r="AN443" s="341">
        <v>0</v>
      </c>
      <c r="AO443" s="341">
        <v>0</v>
      </c>
      <c r="AP443" s="341">
        <v>0</v>
      </c>
      <c r="AQ443" s="341">
        <v>0</v>
      </c>
      <c r="AR443" s="341">
        <v>0</v>
      </c>
      <c r="AS443" s="341">
        <v>0</v>
      </c>
      <c r="AT443" s="341">
        <v>0</v>
      </c>
      <c r="AU443" s="341">
        <v>0</v>
      </c>
      <c r="AV443" s="341">
        <v>0</v>
      </c>
      <c r="AW443" s="341">
        <v>0</v>
      </c>
      <c r="AX443" s="341">
        <v>0</v>
      </c>
      <c r="AY443" s="341">
        <v>0</v>
      </c>
      <c r="AZ443" s="341">
        <v>0</v>
      </c>
      <c r="BA443" s="341">
        <v>0</v>
      </c>
      <c r="BB443" s="341">
        <v>0</v>
      </c>
      <c r="BC443" s="341">
        <v>0</v>
      </c>
      <c r="BD443" s="341">
        <v>0</v>
      </c>
      <c r="BE443" s="341">
        <v>0</v>
      </c>
      <c r="BF443" s="341">
        <v>0</v>
      </c>
      <c r="BG443" s="341">
        <v>0</v>
      </c>
      <c r="BH443" s="341">
        <v>0</v>
      </c>
      <c r="BI443" s="341">
        <v>0</v>
      </c>
      <c r="BJ443" s="341">
        <v>0</v>
      </c>
      <c r="BK443" s="341">
        <v>0</v>
      </c>
      <c r="BL443" s="341">
        <v>0</v>
      </c>
      <c r="BM443" s="341">
        <v>0</v>
      </c>
      <c r="BN443" s="341">
        <v>0</v>
      </c>
      <c r="BO443" s="341">
        <v>0</v>
      </c>
      <c r="BP443" s="341">
        <v>0</v>
      </c>
      <c r="BQ443" s="341">
        <v>0</v>
      </c>
      <c r="BR443" s="341">
        <v>0</v>
      </c>
      <c r="BS443" s="341">
        <v>0</v>
      </c>
      <c r="BT443" s="341">
        <v>0</v>
      </c>
      <c r="BU443" s="341">
        <v>0</v>
      </c>
      <c r="BV443" s="341">
        <v>0</v>
      </c>
      <c r="BW443" s="341">
        <v>0</v>
      </c>
      <c r="BX443" s="341">
        <v>0</v>
      </c>
      <c r="BY443" s="341">
        <v>0</v>
      </c>
      <c r="BZ443" s="341">
        <v>0</v>
      </c>
      <c r="CA443" s="341">
        <v>0</v>
      </c>
      <c r="CB443" s="341">
        <v>0</v>
      </c>
      <c r="CC443" s="341">
        <v>0</v>
      </c>
      <c r="CD443" s="341">
        <v>0</v>
      </c>
      <c r="CE443" s="341">
        <v>0</v>
      </c>
      <c r="CF443" s="341">
        <v>0</v>
      </c>
      <c r="CG443" s="341">
        <v>0</v>
      </c>
      <c r="CH443" s="341">
        <v>0</v>
      </c>
      <c r="CI443" s="341">
        <v>0</v>
      </c>
      <c r="CJ443" s="341">
        <v>0</v>
      </c>
      <c r="CK443" s="341">
        <v>0</v>
      </c>
      <c r="CL443" s="341">
        <v>0</v>
      </c>
      <c r="CM443" s="341">
        <v>27.34</v>
      </c>
      <c r="CN443" s="341">
        <v>0</v>
      </c>
      <c r="CO443" s="341">
        <v>0</v>
      </c>
      <c r="CP443" s="341">
        <v>0</v>
      </c>
      <c r="CQ443" s="341">
        <v>0</v>
      </c>
      <c r="CR443" s="341">
        <v>0</v>
      </c>
      <c r="CS443" s="341">
        <v>0</v>
      </c>
      <c r="CT443" s="341">
        <v>0</v>
      </c>
      <c r="CU443" s="341">
        <v>0</v>
      </c>
      <c r="CV443" s="341">
        <v>0</v>
      </c>
      <c r="CW443" s="341">
        <v>0</v>
      </c>
      <c r="CX443" s="341"/>
      <c r="CY443" s="341"/>
    </row>
    <row r="444" spans="1:104" x14ac:dyDescent="0.2">
      <c r="A444" s="91"/>
      <c r="B444" s="91" t="s">
        <v>240</v>
      </c>
      <c r="C444" s="98"/>
      <c r="D444" s="341">
        <v>0</v>
      </c>
      <c r="E444" s="341">
        <v>0</v>
      </c>
      <c r="F444" s="341">
        <v>0</v>
      </c>
      <c r="G444" s="341">
        <v>0</v>
      </c>
      <c r="H444" s="341">
        <v>0</v>
      </c>
      <c r="I444" s="341">
        <v>0</v>
      </c>
      <c r="J444" s="341">
        <v>0</v>
      </c>
      <c r="K444" s="341">
        <v>0</v>
      </c>
      <c r="L444" s="341">
        <v>0</v>
      </c>
      <c r="M444" s="341">
        <v>0</v>
      </c>
      <c r="N444" s="341">
        <v>0</v>
      </c>
      <c r="O444" s="341">
        <v>0</v>
      </c>
      <c r="P444" s="341">
        <v>0</v>
      </c>
      <c r="Q444" s="341">
        <v>0</v>
      </c>
      <c r="R444" s="341">
        <v>0</v>
      </c>
      <c r="S444" s="341">
        <v>0</v>
      </c>
      <c r="T444" s="341">
        <v>0</v>
      </c>
      <c r="U444" s="341">
        <v>0</v>
      </c>
      <c r="V444" s="341">
        <v>0</v>
      </c>
      <c r="W444" s="341">
        <v>0</v>
      </c>
      <c r="X444" s="341">
        <v>0</v>
      </c>
      <c r="Y444" s="341">
        <v>0</v>
      </c>
      <c r="Z444" s="341">
        <v>0</v>
      </c>
      <c r="AA444" s="341">
        <v>0</v>
      </c>
      <c r="AB444" s="341">
        <v>0</v>
      </c>
      <c r="AC444" s="341">
        <v>0</v>
      </c>
      <c r="AD444" s="341">
        <v>0</v>
      </c>
      <c r="AE444" s="341">
        <v>0</v>
      </c>
      <c r="AF444" s="341">
        <v>0</v>
      </c>
      <c r="AG444" s="341">
        <v>0</v>
      </c>
      <c r="AH444" s="341">
        <v>0</v>
      </c>
      <c r="AI444" s="341">
        <v>0</v>
      </c>
      <c r="AJ444" s="341">
        <v>0</v>
      </c>
      <c r="AK444" s="341">
        <v>0</v>
      </c>
      <c r="AL444" s="341">
        <v>0</v>
      </c>
      <c r="AM444" s="341">
        <v>0</v>
      </c>
      <c r="AN444" s="341">
        <v>0</v>
      </c>
      <c r="AO444" s="341">
        <v>0</v>
      </c>
      <c r="AP444" s="341">
        <v>0</v>
      </c>
      <c r="AQ444" s="341">
        <v>0</v>
      </c>
      <c r="AR444" s="341">
        <v>0</v>
      </c>
      <c r="AS444" s="341">
        <v>0</v>
      </c>
      <c r="AT444" s="341">
        <v>0</v>
      </c>
      <c r="AU444" s="341">
        <v>0</v>
      </c>
      <c r="AV444" s="341">
        <v>0</v>
      </c>
      <c r="AW444" s="341">
        <v>0</v>
      </c>
      <c r="AX444" s="341">
        <v>0</v>
      </c>
      <c r="AY444" s="341">
        <v>0</v>
      </c>
      <c r="AZ444" s="341">
        <v>0</v>
      </c>
      <c r="BA444" s="341">
        <v>0</v>
      </c>
      <c r="BB444" s="341">
        <v>0</v>
      </c>
      <c r="BC444" s="341">
        <v>0</v>
      </c>
      <c r="BD444" s="341">
        <v>0</v>
      </c>
      <c r="BE444" s="341">
        <v>0</v>
      </c>
      <c r="BF444" s="341">
        <v>0</v>
      </c>
      <c r="BG444" s="341">
        <v>0</v>
      </c>
      <c r="BH444" s="341">
        <v>0</v>
      </c>
      <c r="BI444" s="341">
        <v>0</v>
      </c>
      <c r="BJ444" s="341">
        <v>0</v>
      </c>
      <c r="BK444" s="341">
        <v>-212754.14</v>
      </c>
      <c r="BL444" s="341">
        <v>576312.32999999996</v>
      </c>
      <c r="BM444" s="341">
        <v>-94692.38</v>
      </c>
      <c r="BN444" s="341">
        <v>251413.1</v>
      </c>
      <c r="BO444" s="341">
        <v>-169095.81</v>
      </c>
      <c r="BP444" s="341">
        <v>334985.58</v>
      </c>
      <c r="BQ444" s="341">
        <v>78602.64</v>
      </c>
      <c r="BR444" s="341">
        <v>-12213.26</v>
      </c>
      <c r="BS444" s="341">
        <v>283188.83</v>
      </c>
      <c r="BT444" s="341">
        <v>503134.28</v>
      </c>
      <c r="BU444" s="341">
        <v>15826.78</v>
      </c>
      <c r="BV444" s="341">
        <v>115771.94</v>
      </c>
      <c r="BW444" s="341">
        <v>585063.38</v>
      </c>
      <c r="BX444" s="341">
        <v>648638.61</v>
      </c>
      <c r="BY444" s="341">
        <v>-203864.29</v>
      </c>
      <c r="BZ444" s="341">
        <v>-288414.51</v>
      </c>
      <c r="CA444" s="341">
        <v>-28444.16</v>
      </c>
      <c r="CB444" s="341">
        <v>56287.05</v>
      </c>
      <c r="CC444" s="341">
        <v>-368403.88</v>
      </c>
      <c r="CD444" s="341">
        <v>798568.18</v>
      </c>
      <c r="CE444" s="341">
        <v>563248.61</v>
      </c>
      <c r="CF444" s="341">
        <v>227056.56</v>
      </c>
      <c r="CG444" s="341">
        <v>-99450.85</v>
      </c>
      <c r="CH444" s="341">
        <v>785566.25</v>
      </c>
      <c r="CI444" s="341">
        <v>404112.84</v>
      </c>
      <c r="CJ444" s="92">
        <f>'FPC Sch 8&amp;24'!C44</f>
        <v>-357449.9</v>
      </c>
      <c r="CK444" s="92">
        <f>'FPC Sch 8&amp;24'!D44</f>
        <v>651005.9</v>
      </c>
      <c r="CL444" s="92">
        <f>'FPC Sch 8&amp;24'!E44</f>
        <v>514614.5</v>
      </c>
      <c r="CM444" s="92">
        <f>'FPC Sch 8&amp;24'!F44</f>
        <v>1447339.66</v>
      </c>
      <c r="CN444" s="92">
        <f>'FPC Sch 8&amp;24'!G44</f>
        <v>820964.85</v>
      </c>
      <c r="CO444" s="92">
        <f>'FPC Sch 8&amp;24'!H44</f>
        <v>474508.96</v>
      </c>
      <c r="CP444" s="92">
        <f>'FPC Sch 8&amp;24'!I44</f>
        <v>585503.24</v>
      </c>
      <c r="CQ444" s="92">
        <f>'FPC Sch 8&amp;24'!J44</f>
        <v>800456.58</v>
      </c>
      <c r="CR444" s="92">
        <f>'FPC Sch 8&amp;24'!K44</f>
        <v>499073.42</v>
      </c>
      <c r="CS444" s="92">
        <f>'FPC Sch 8&amp;24'!L44+'FPC Sch 8&amp;24'!M44</f>
        <v>354385.03</v>
      </c>
      <c r="CT444" s="92">
        <f>'FPC Sch 8&amp;24'!N44</f>
        <v>206776.58</v>
      </c>
      <c r="CU444" s="92">
        <f>'FPC Sch 8&amp;24'!P44+'FPC Sch 8&amp;24'!O44</f>
        <v>221048.96999999997</v>
      </c>
      <c r="CV444" s="92">
        <f>'FPC Sch 8&amp;24'!Q44</f>
        <v>484783.12</v>
      </c>
      <c r="CW444" s="92">
        <f>'FPC Sch 8&amp;24'!R44</f>
        <v>-599324.94999999995</v>
      </c>
      <c r="CX444" s="341"/>
      <c r="CY444" s="341"/>
    </row>
    <row r="445" spans="1:104" s="338" customFormat="1" x14ac:dyDescent="0.2">
      <c r="A445" s="337"/>
      <c r="B445" s="337" t="s">
        <v>230</v>
      </c>
      <c r="D445" s="93">
        <f t="shared" ref="D445:AI445" si="498">SUM(D441:D444)</f>
        <v>0</v>
      </c>
      <c r="E445" s="93">
        <f t="shared" si="498"/>
        <v>0</v>
      </c>
      <c r="F445" s="93">
        <f t="shared" si="498"/>
        <v>0</v>
      </c>
      <c r="G445" s="93">
        <f t="shared" si="498"/>
        <v>0</v>
      </c>
      <c r="H445" s="93">
        <f t="shared" si="498"/>
        <v>0</v>
      </c>
      <c r="I445" s="93">
        <f t="shared" si="498"/>
        <v>0</v>
      </c>
      <c r="J445" s="93">
        <f t="shared" si="498"/>
        <v>0</v>
      </c>
      <c r="K445" s="93">
        <f t="shared" si="498"/>
        <v>0</v>
      </c>
      <c r="L445" s="93">
        <f t="shared" si="498"/>
        <v>0</v>
      </c>
      <c r="M445" s="93">
        <f t="shared" si="498"/>
        <v>0</v>
      </c>
      <c r="N445" s="93">
        <f t="shared" si="498"/>
        <v>0</v>
      </c>
      <c r="O445" s="93">
        <f t="shared" si="498"/>
        <v>0</v>
      </c>
      <c r="P445" s="93">
        <f t="shared" si="498"/>
        <v>0</v>
      </c>
      <c r="Q445" s="93">
        <f t="shared" si="498"/>
        <v>0</v>
      </c>
      <c r="R445" s="93">
        <f t="shared" si="498"/>
        <v>0</v>
      </c>
      <c r="S445" s="93">
        <f t="shared" si="498"/>
        <v>0</v>
      </c>
      <c r="T445" s="93">
        <f t="shared" si="498"/>
        <v>0</v>
      </c>
      <c r="U445" s="93">
        <f t="shared" si="498"/>
        <v>0</v>
      </c>
      <c r="V445" s="93">
        <f t="shared" si="498"/>
        <v>0</v>
      </c>
      <c r="W445" s="93">
        <f t="shared" si="498"/>
        <v>0</v>
      </c>
      <c r="X445" s="93">
        <f t="shared" si="498"/>
        <v>0</v>
      </c>
      <c r="Y445" s="93">
        <f t="shared" si="498"/>
        <v>0</v>
      </c>
      <c r="Z445" s="93">
        <f t="shared" si="498"/>
        <v>0</v>
      </c>
      <c r="AA445" s="93">
        <f t="shared" si="498"/>
        <v>0</v>
      </c>
      <c r="AB445" s="93">
        <f t="shared" si="498"/>
        <v>0</v>
      </c>
      <c r="AC445" s="93">
        <f t="shared" si="498"/>
        <v>0</v>
      </c>
      <c r="AD445" s="93">
        <f t="shared" si="498"/>
        <v>0</v>
      </c>
      <c r="AE445" s="93">
        <f t="shared" si="498"/>
        <v>0</v>
      </c>
      <c r="AF445" s="93">
        <f t="shared" si="498"/>
        <v>0</v>
      </c>
      <c r="AG445" s="93">
        <f t="shared" si="498"/>
        <v>0</v>
      </c>
      <c r="AH445" s="93">
        <f t="shared" si="498"/>
        <v>0</v>
      </c>
      <c r="AI445" s="93">
        <f t="shared" si="498"/>
        <v>0</v>
      </c>
      <c r="AJ445" s="93">
        <f t="shared" ref="AJ445:BO445" si="499">SUM(AJ441:AJ444)</f>
        <v>0</v>
      </c>
      <c r="AK445" s="93">
        <f t="shared" si="499"/>
        <v>0</v>
      </c>
      <c r="AL445" s="93">
        <f t="shared" si="499"/>
        <v>0</v>
      </c>
      <c r="AM445" s="93">
        <f t="shared" si="499"/>
        <v>0</v>
      </c>
      <c r="AN445" s="93">
        <f t="shared" si="499"/>
        <v>0</v>
      </c>
      <c r="AO445" s="93">
        <f t="shared" si="499"/>
        <v>0</v>
      </c>
      <c r="AP445" s="93">
        <f t="shared" si="499"/>
        <v>0</v>
      </c>
      <c r="AQ445" s="93">
        <f t="shared" si="499"/>
        <v>0</v>
      </c>
      <c r="AR445" s="93">
        <f t="shared" si="499"/>
        <v>0</v>
      </c>
      <c r="AS445" s="93">
        <f t="shared" si="499"/>
        <v>0</v>
      </c>
      <c r="AT445" s="93">
        <f t="shared" si="499"/>
        <v>0</v>
      </c>
      <c r="AU445" s="93">
        <f t="shared" si="499"/>
        <v>0</v>
      </c>
      <c r="AV445" s="93">
        <f t="shared" si="499"/>
        <v>0</v>
      </c>
      <c r="AW445" s="93">
        <f t="shared" si="499"/>
        <v>0</v>
      </c>
      <c r="AX445" s="93">
        <f t="shared" si="499"/>
        <v>0</v>
      </c>
      <c r="AY445" s="93">
        <f t="shared" si="499"/>
        <v>0</v>
      </c>
      <c r="AZ445" s="93">
        <f t="shared" si="499"/>
        <v>0</v>
      </c>
      <c r="BA445" s="93">
        <f t="shared" si="499"/>
        <v>0</v>
      </c>
      <c r="BB445" s="93">
        <f t="shared" si="499"/>
        <v>0</v>
      </c>
      <c r="BC445" s="93">
        <f t="shared" si="499"/>
        <v>0</v>
      </c>
      <c r="BD445" s="93">
        <f t="shared" si="499"/>
        <v>0</v>
      </c>
      <c r="BE445" s="93">
        <f t="shared" si="499"/>
        <v>0</v>
      </c>
      <c r="BF445" s="93">
        <f t="shared" si="499"/>
        <v>0</v>
      </c>
      <c r="BG445" s="93">
        <f t="shared" si="499"/>
        <v>0</v>
      </c>
      <c r="BH445" s="93">
        <f t="shared" si="499"/>
        <v>0</v>
      </c>
      <c r="BI445" s="93">
        <f t="shared" si="499"/>
        <v>0</v>
      </c>
      <c r="BJ445" s="93">
        <f t="shared" si="499"/>
        <v>0</v>
      </c>
      <c r="BK445" s="93">
        <f t="shared" si="499"/>
        <v>-212754.14</v>
      </c>
      <c r="BL445" s="93">
        <f t="shared" si="499"/>
        <v>611777.95453979995</v>
      </c>
      <c r="BM445" s="93">
        <f t="shared" si="499"/>
        <v>-94692.38</v>
      </c>
      <c r="BN445" s="93">
        <f t="shared" si="499"/>
        <v>251413.1</v>
      </c>
      <c r="BO445" s="93">
        <f t="shared" si="499"/>
        <v>-169095.81</v>
      </c>
      <c r="BP445" s="93">
        <f t="shared" ref="BP445:CU445" si="500">SUM(BP441:BP444)</f>
        <v>512274.09546020004</v>
      </c>
      <c r="BQ445" s="93">
        <f t="shared" si="500"/>
        <v>78602.64</v>
      </c>
      <c r="BR445" s="93">
        <f t="shared" si="500"/>
        <v>-12213.26</v>
      </c>
      <c r="BS445" s="93">
        <f t="shared" si="500"/>
        <v>283188.83</v>
      </c>
      <c r="BT445" s="93">
        <f t="shared" si="500"/>
        <v>503134.28</v>
      </c>
      <c r="BU445" s="93">
        <f t="shared" si="500"/>
        <v>15826.78</v>
      </c>
      <c r="BV445" s="93">
        <f t="shared" si="500"/>
        <v>115771.94</v>
      </c>
      <c r="BW445" s="93">
        <f t="shared" si="500"/>
        <v>585063.38</v>
      </c>
      <c r="BX445" s="93">
        <f t="shared" si="500"/>
        <v>648638.61</v>
      </c>
      <c r="BY445" s="93">
        <f t="shared" si="500"/>
        <v>-203864.29</v>
      </c>
      <c r="BZ445" s="93">
        <f t="shared" si="500"/>
        <v>-288414.51</v>
      </c>
      <c r="CA445" s="93">
        <f t="shared" si="500"/>
        <v>-28444.16</v>
      </c>
      <c r="CB445" s="93">
        <f t="shared" si="500"/>
        <v>-2412010.3600000003</v>
      </c>
      <c r="CC445" s="93">
        <f t="shared" si="500"/>
        <v>-368403.88</v>
      </c>
      <c r="CD445" s="93">
        <f t="shared" si="500"/>
        <v>798568.18</v>
      </c>
      <c r="CE445" s="93">
        <f t="shared" si="500"/>
        <v>563248.61</v>
      </c>
      <c r="CF445" s="93">
        <f t="shared" si="500"/>
        <v>227056.56</v>
      </c>
      <c r="CG445" s="93">
        <f t="shared" si="500"/>
        <v>-99450.85</v>
      </c>
      <c r="CH445" s="93">
        <f t="shared" si="500"/>
        <v>785566.25</v>
      </c>
      <c r="CI445" s="93">
        <f t="shared" si="500"/>
        <v>404112.84</v>
      </c>
      <c r="CJ445" s="93">
        <f t="shared" si="500"/>
        <v>-357449.9</v>
      </c>
      <c r="CK445" s="93">
        <f t="shared" si="500"/>
        <v>651005.9</v>
      </c>
      <c r="CL445" s="93">
        <f t="shared" si="500"/>
        <v>514614.5</v>
      </c>
      <c r="CM445" s="93">
        <f t="shared" si="500"/>
        <v>1447367</v>
      </c>
      <c r="CN445" s="93">
        <f t="shared" si="500"/>
        <v>-1673935.5599999991</v>
      </c>
      <c r="CO445" s="93">
        <f t="shared" si="500"/>
        <v>474508.96</v>
      </c>
      <c r="CP445" s="93">
        <f t="shared" si="500"/>
        <v>585503.24</v>
      </c>
      <c r="CQ445" s="93">
        <f t="shared" si="500"/>
        <v>800456.58</v>
      </c>
      <c r="CR445" s="93">
        <f t="shared" si="500"/>
        <v>499073.42</v>
      </c>
      <c r="CS445" s="93">
        <f t="shared" si="500"/>
        <v>354385.03</v>
      </c>
      <c r="CT445" s="93">
        <f t="shared" si="500"/>
        <v>206776.58</v>
      </c>
      <c r="CU445" s="93">
        <f t="shared" si="500"/>
        <v>221048.96999999997</v>
      </c>
      <c r="CV445" s="93">
        <f t="shared" ref="CV445:CY445" si="501">SUM(CV441:CV444)</f>
        <v>484783.12</v>
      </c>
      <c r="CW445" s="93">
        <f t="shared" si="501"/>
        <v>-599324.94999999995</v>
      </c>
      <c r="CX445" s="93">
        <f t="shared" si="501"/>
        <v>0</v>
      </c>
      <c r="CY445" s="93">
        <f t="shared" si="501"/>
        <v>0</v>
      </c>
    </row>
    <row r="446" spans="1:104" s="338" customFormat="1" x14ac:dyDescent="0.2">
      <c r="A446" s="337"/>
      <c r="B446" s="337" t="s">
        <v>231</v>
      </c>
      <c r="D446" s="339">
        <f t="shared" ref="D446:AI446" si="502">D440+D445</f>
        <v>0</v>
      </c>
      <c r="E446" s="339">
        <f t="shared" si="502"/>
        <v>0</v>
      </c>
      <c r="F446" s="339">
        <f t="shared" si="502"/>
        <v>0</v>
      </c>
      <c r="G446" s="339">
        <f t="shared" si="502"/>
        <v>0</v>
      </c>
      <c r="H446" s="339">
        <f t="shared" si="502"/>
        <v>0</v>
      </c>
      <c r="I446" s="339">
        <f t="shared" si="502"/>
        <v>0</v>
      </c>
      <c r="J446" s="339">
        <f t="shared" si="502"/>
        <v>0</v>
      </c>
      <c r="K446" s="339">
        <f t="shared" si="502"/>
        <v>0</v>
      </c>
      <c r="L446" s="339">
        <f t="shared" si="502"/>
        <v>0</v>
      </c>
      <c r="M446" s="339">
        <f t="shared" si="502"/>
        <v>0</v>
      </c>
      <c r="N446" s="339">
        <f t="shared" si="502"/>
        <v>0</v>
      </c>
      <c r="O446" s="339">
        <f t="shared" si="502"/>
        <v>0</v>
      </c>
      <c r="P446" s="339">
        <f t="shared" si="502"/>
        <v>0</v>
      </c>
      <c r="Q446" s="339">
        <f t="shared" si="502"/>
        <v>0</v>
      </c>
      <c r="R446" s="339">
        <f t="shared" si="502"/>
        <v>0</v>
      </c>
      <c r="S446" s="339">
        <f t="shared" si="502"/>
        <v>0</v>
      </c>
      <c r="T446" s="339">
        <f t="shared" si="502"/>
        <v>0</v>
      </c>
      <c r="U446" s="339">
        <f t="shared" si="502"/>
        <v>0</v>
      </c>
      <c r="V446" s="339">
        <f t="shared" si="502"/>
        <v>0</v>
      </c>
      <c r="W446" s="339">
        <f t="shared" si="502"/>
        <v>0</v>
      </c>
      <c r="X446" s="339">
        <f t="shared" si="502"/>
        <v>0</v>
      </c>
      <c r="Y446" s="339">
        <f t="shared" si="502"/>
        <v>0</v>
      </c>
      <c r="Z446" s="339">
        <f t="shared" si="502"/>
        <v>0</v>
      </c>
      <c r="AA446" s="339">
        <f t="shared" si="502"/>
        <v>0</v>
      </c>
      <c r="AB446" s="339">
        <f t="shared" si="502"/>
        <v>0</v>
      </c>
      <c r="AC446" s="339">
        <f t="shared" si="502"/>
        <v>0</v>
      </c>
      <c r="AD446" s="339">
        <f t="shared" si="502"/>
        <v>0</v>
      </c>
      <c r="AE446" s="339">
        <f t="shared" si="502"/>
        <v>0</v>
      </c>
      <c r="AF446" s="339">
        <f t="shared" si="502"/>
        <v>0</v>
      </c>
      <c r="AG446" s="339">
        <f t="shared" si="502"/>
        <v>0</v>
      </c>
      <c r="AH446" s="339">
        <f t="shared" si="502"/>
        <v>0</v>
      </c>
      <c r="AI446" s="339">
        <f t="shared" si="502"/>
        <v>0</v>
      </c>
      <c r="AJ446" s="339">
        <f t="shared" ref="AJ446:BO446" si="503">AJ440+AJ445</f>
        <v>0</v>
      </c>
      <c r="AK446" s="339">
        <f t="shared" si="503"/>
        <v>0</v>
      </c>
      <c r="AL446" s="339">
        <f t="shared" si="503"/>
        <v>0</v>
      </c>
      <c r="AM446" s="339">
        <f t="shared" si="503"/>
        <v>0</v>
      </c>
      <c r="AN446" s="339">
        <f t="shared" si="503"/>
        <v>0</v>
      </c>
      <c r="AO446" s="339">
        <f t="shared" si="503"/>
        <v>0</v>
      </c>
      <c r="AP446" s="339">
        <f t="shared" si="503"/>
        <v>0</v>
      </c>
      <c r="AQ446" s="339">
        <f t="shared" si="503"/>
        <v>0</v>
      </c>
      <c r="AR446" s="339">
        <f t="shared" si="503"/>
        <v>0</v>
      </c>
      <c r="AS446" s="339">
        <f t="shared" si="503"/>
        <v>0</v>
      </c>
      <c r="AT446" s="339">
        <f t="shared" si="503"/>
        <v>0</v>
      </c>
      <c r="AU446" s="339">
        <f t="shared" si="503"/>
        <v>0</v>
      </c>
      <c r="AV446" s="339">
        <f t="shared" si="503"/>
        <v>0</v>
      </c>
      <c r="AW446" s="339">
        <f t="shared" si="503"/>
        <v>0</v>
      </c>
      <c r="AX446" s="339">
        <f t="shared" si="503"/>
        <v>0</v>
      </c>
      <c r="AY446" s="339">
        <f t="shared" si="503"/>
        <v>0</v>
      </c>
      <c r="AZ446" s="339">
        <f t="shared" si="503"/>
        <v>0</v>
      </c>
      <c r="BA446" s="339">
        <f t="shared" si="503"/>
        <v>0</v>
      </c>
      <c r="BB446" s="339">
        <f t="shared" si="503"/>
        <v>0</v>
      </c>
      <c r="BC446" s="339">
        <f t="shared" si="503"/>
        <v>0</v>
      </c>
      <c r="BD446" s="339">
        <f t="shared" si="503"/>
        <v>0</v>
      </c>
      <c r="BE446" s="339">
        <f t="shared" si="503"/>
        <v>0</v>
      </c>
      <c r="BF446" s="339">
        <f t="shared" si="503"/>
        <v>0</v>
      </c>
      <c r="BG446" s="339">
        <f t="shared" si="503"/>
        <v>0</v>
      </c>
      <c r="BH446" s="339">
        <f t="shared" si="503"/>
        <v>0</v>
      </c>
      <c r="BI446" s="339">
        <f t="shared" si="503"/>
        <v>0</v>
      </c>
      <c r="BJ446" s="339">
        <f t="shared" si="503"/>
        <v>0</v>
      </c>
      <c r="BK446" s="339">
        <f t="shared" si="503"/>
        <v>-212754.14</v>
      </c>
      <c r="BL446" s="339">
        <f t="shared" si="503"/>
        <v>399023.81453979993</v>
      </c>
      <c r="BM446" s="339">
        <f t="shared" si="503"/>
        <v>304331.43453979993</v>
      </c>
      <c r="BN446" s="339">
        <f t="shared" si="503"/>
        <v>555744.5345397999</v>
      </c>
      <c r="BO446" s="339">
        <f t="shared" si="503"/>
        <v>386648.72453979991</v>
      </c>
      <c r="BP446" s="339">
        <f t="shared" ref="BP446:CU446" si="504">BP440+BP445</f>
        <v>898922.82</v>
      </c>
      <c r="BQ446" s="339">
        <f t="shared" si="504"/>
        <v>977525.46</v>
      </c>
      <c r="BR446" s="339">
        <f t="shared" si="504"/>
        <v>965312.2</v>
      </c>
      <c r="BS446" s="339">
        <f t="shared" si="504"/>
        <v>1248501.03</v>
      </c>
      <c r="BT446" s="339">
        <f t="shared" si="504"/>
        <v>1751635.31</v>
      </c>
      <c r="BU446" s="339">
        <f t="shared" si="504"/>
        <v>1767462.09</v>
      </c>
      <c r="BV446" s="339">
        <f t="shared" si="504"/>
        <v>1883234.03</v>
      </c>
      <c r="BW446" s="339">
        <f t="shared" si="504"/>
        <v>2468297.41</v>
      </c>
      <c r="BX446" s="339">
        <f t="shared" si="504"/>
        <v>3116936.02</v>
      </c>
      <c r="BY446" s="339">
        <f t="shared" si="504"/>
        <v>2913071.73</v>
      </c>
      <c r="BZ446" s="339">
        <f t="shared" si="504"/>
        <v>2624657.2199999997</v>
      </c>
      <c r="CA446" s="339">
        <f t="shared" si="504"/>
        <v>2596213.0599999996</v>
      </c>
      <c r="CB446" s="339">
        <f t="shared" si="504"/>
        <v>184202.69999999925</v>
      </c>
      <c r="CC446" s="339">
        <f t="shared" si="504"/>
        <v>-184201.18000000075</v>
      </c>
      <c r="CD446" s="339">
        <f t="shared" si="504"/>
        <v>614366.9999999993</v>
      </c>
      <c r="CE446" s="339">
        <f t="shared" si="504"/>
        <v>1177615.6099999994</v>
      </c>
      <c r="CF446" s="339">
        <f t="shared" si="504"/>
        <v>1404672.1699999995</v>
      </c>
      <c r="CG446" s="339">
        <f t="shared" si="504"/>
        <v>1305221.3199999994</v>
      </c>
      <c r="CH446" s="339">
        <f t="shared" si="504"/>
        <v>2090787.5699999994</v>
      </c>
      <c r="CI446" s="339">
        <f t="shared" si="504"/>
        <v>2494900.4099999992</v>
      </c>
      <c r="CJ446" s="339">
        <f t="shared" si="504"/>
        <v>2137450.5099999993</v>
      </c>
      <c r="CK446" s="339">
        <f t="shared" si="504"/>
        <v>2788456.4099999992</v>
      </c>
      <c r="CL446" s="339">
        <f t="shared" si="504"/>
        <v>3303070.9099999992</v>
      </c>
      <c r="CM446" s="339">
        <f t="shared" si="504"/>
        <v>4750437.9099999992</v>
      </c>
      <c r="CN446" s="339">
        <f t="shared" si="504"/>
        <v>3076502.35</v>
      </c>
      <c r="CO446" s="339">
        <f t="shared" si="504"/>
        <v>3551011.31</v>
      </c>
      <c r="CP446" s="339">
        <f t="shared" si="504"/>
        <v>4136514.55</v>
      </c>
      <c r="CQ446" s="339">
        <f t="shared" si="504"/>
        <v>4936971.13</v>
      </c>
      <c r="CR446" s="339">
        <f t="shared" si="504"/>
        <v>5436044.5499999998</v>
      </c>
      <c r="CS446" s="339">
        <f t="shared" si="504"/>
        <v>5790429.5800000001</v>
      </c>
      <c r="CT446" s="339">
        <f t="shared" si="504"/>
        <v>5997206.1600000001</v>
      </c>
      <c r="CU446" s="339">
        <f t="shared" si="504"/>
        <v>6218255.1299999999</v>
      </c>
      <c r="CV446" s="339">
        <f t="shared" ref="CV446:CY446" si="505">CV440+CV445</f>
        <v>6703038.25</v>
      </c>
      <c r="CW446" s="339">
        <f t="shared" si="505"/>
        <v>6103713.2999999998</v>
      </c>
      <c r="CX446" s="339">
        <f t="shared" si="505"/>
        <v>6103713.2999999998</v>
      </c>
      <c r="CY446" s="339">
        <f t="shared" si="505"/>
        <v>6103713.2999999998</v>
      </c>
    </row>
    <row r="447" spans="1:104" s="338" customFormat="1" x14ac:dyDescent="0.2">
      <c r="A447" s="337"/>
      <c r="B447" s="337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  <c r="AA447" s="90"/>
      <c r="AB447" s="90"/>
      <c r="AC447" s="90"/>
      <c r="AD447" s="90"/>
      <c r="AE447" s="90"/>
      <c r="AF447" s="90"/>
      <c r="AG447" s="90"/>
      <c r="AH447" s="90"/>
      <c r="AI447" s="90"/>
      <c r="AJ447" s="90"/>
      <c r="AK447" s="90"/>
      <c r="AL447" s="90"/>
      <c r="AM447" s="90"/>
      <c r="AN447" s="90"/>
      <c r="AO447" s="90"/>
      <c r="AP447" s="90"/>
      <c r="AQ447" s="90"/>
      <c r="AR447" s="90"/>
      <c r="AS447" s="90"/>
      <c r="AT447" s="90"/>
      <c r="AU447" s="90"/>
      <c r="AV447" s="90"/>
      <c r="AW447" s="90"/>
      <c r="AX447" s="90"/>
      <c r="AY447" s="90"/>
      <c r="AZ447" s="90"/>
      <c r="BA447" s="90"/>
      <c r="BB447" s="90"/>
      <c r="BC447" s="90"/>
      <c r="BD447" s="90"/>
      <c r="BE447" s="90"/>
      <c r="BF447" s="90"/>
      <c r="BG447" s="90"/>
      <c r="BH447" s="90"/>
      <c r="BI447" s="90"/>
      <c r="BJ447" s="90"/>
      <c r="BK447" s="90"/>
      <c r="BL447" s="90"/>
      <c r="BM447" s="90"/>
      <c r="BN447" s="90"/>
      <c r="BO447" s="90"/>
      <c r="BP447" s="90"/>
      <c r="BQ447" s="90"/>
      <c r="BR447" s="90"/>
      <c r="BS447" s="90"/>
      <c r="BT447" s="90"/>
      <c r="BU447" s="90"/>
      <c r="BV447" s="90"/>
      <c r="BW447" s="90"/>
      <c r="BX447" s="90"/>
      <c r="BY447" s="90"/>
      <c r="BZ447" s="90"/>
      <c r="CA447" s="90"/>
      <c r="CB447" s="90"/>
      <c r="CC447" s="90"/>
      <c r="CD447" s="90"/>
      <c r="CE447" s="90"/>
      <c r="CF447" s="90"/>
      <c r="CG447" s="90"/>
      <c r="CH447" s="95"/>
      <c r="CI447" s="95"/>
      <c r="CJ447" s="95"/>
      <c r="CK447" s="95"/>
      <c r="CL447" s="95"/>
      <c r="CM447" s="95"/>
      <c r="CN447" s="95"/>
      <c r="CO447" s="95"/>
      <c r="CP447" s="95"/>
      <c r="CQ447" s="95"/>
      <c r="CR447" s="95"/>
      <c r="CS447" s="95"/>
      <c r="CT447" s="95"/>
      <c r="CU447" s="95"/>
      <c r="CV447" s="95"/>
      <c r="CW447" s="95"/>
      <c r="CX447" s="95"/>
      <c r="CY447" s="95"/>
      <c r="CZ447" s="95"/>
    </row>
    <row r="448" spans="1:104" x14ac:dyDescent="0.2">
      <c r="A448" s="340" t="s">
        <v>243</v>
      </c>
      <c r="C448" s="90">
        <v>18237241</v>
      </c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  <c r="BY448" s="91"/>
      <c r="BZ448" s="91"/>
      <c r="CA448" s="91"/>
      <c r="CB448" s="91"/>
      <c r="CC448" s="91"/>
      <c r="CD448" s="91"/>
      <c r="CE448" s="91"/>
      <c r="CF448" s="91"/>
      <c r="CG448" s="91"/>
      <c r="CX448" s="338"/>
      <c r="CY448" s="338"/>
      <c r="CZ448" s="338"/>
    </row>
    <row r="449" spans="1:104" x14ac:dyDescent="0.2">
      <c r="B449" s="337" t="s">
        <v>227</v>
      </c>
      <c r="C449" s="90">
        <v>25400641</v>
      </c>
      <c r="D449" s="339">
        <f t="shared" ref="D449:AI449" si="506">C455</f>
        <v>0</v>
      </c>
      <c r="E449" s="339">
        <f t="shared" si="506"/>
        <v>0</v>
      </c>
      <c r="F449" s="339">
        <f t="shared" si="506"/>
        <v>0</v>
      </c>
      <c r="G449" s="339">
        <f t="shared" si="506"/>
        <v>0</v>
      </c>
      <c r="H449" s="339">
        <f t="shared" si="506"/>
        <v>0</v>
      </c>
      <c r="I449" s="339">
        <f t="shared" si="506"/>
        <v>0</v>
      </c>
      <c r="J449" s="339">
        <f t="shared" si="506"/>
        <v>0</v>
      </c>
      <c r="K449" s="339">
        <f t="shared" si="506"/>
        <v>0</v>
      </c>
      <c r="L449" s="339">
        <f t="shared" si="506"/>
        <v>0</v>
      </c>
      <c r="M449" s="339">
        <f t="shared" si="506"/>
        <v>0</v>
      </c>
      <c r="N449" s="339">
        <f t="shared" si="506"/>
        <v>0</v>
      </c>
      <c r="O449" s="339">
        <f t="shared" si="506"/>
        <v>0</v>
      </c>
      <c r="P449" s="339">
        <f t="shared" si="506"/>
        <v>0</v>
      </c>
      <c r="Q449" s="339">
        <f t="shared" si="506"/>
        <v>0</v>
      </c>
      <c r="R449" s="339">
        <f t="shared" si="506"/>
        <v>0</v>
      </c>
      <c r="S449" s="339">
        <f t="shared" si="506"/>
        <v>0</v>
      </c>
      <c r="T449" s="339">
        <f t="shared" si="506"/>
        <v>0</v>
      </c>
      <c r="U449" s="339">
        <f t="shared" si="506"/>
        <v>0</v>
      </c>
      <c r="V449" s="339">
        <f t="shared" si="506"/>
        <v>0</v>
      </c>
      <c r="W449" s="339">
        <f t="shared" si="506"/>
        <v>0</v>
      </c>
      <c r="X449" s="339">
        <f t="shared" si="506"/>
        <v>0</v>
      </c>
      <c r="Y449" s="339">
        <f t="shared" si="506"/>
        <v>0</v>
      </c>
      <c r="Z449" s="339">
        <f t="shared" si="506"/>
        <v>0</v>
      </c>
      <c r="AA449" s="339">
        <f t="shared" si="506"/>
        <v>0</v>
      </c>
      <c r="AB449" s="339">
        <f t="shared" si="506"/>
        <v>0</v>
      </c>
      <c r="AC449" s="339">
        <f t="shared" si="506"/>
        <v>0</v>
      </c>
      <c r="AD449" s="339">
        <f t="shared" si="506"/>
        <v>0</v>
      </c>
      <c r="AE449" s="339">
        <f t="shared" si="506"/>
        <v>0</v>
      </c>
      <c r="AF449" s="339">
        <f t="shared" si="506"/>
        <v>0</v>
      </c>
      <c r="AG449" s="339">
        <f t="shared" si="506"/>
        <v>0</v>
      </c>
      <c r="AH449" s="339">
        <f t="shared" si="506"/>
        <v>0</v>
      </c>
      <c r="AI449" s="339">
        <f t="shared" si="506"/>
        <v>0</v>
      </c>
      <c r="AJ449" s="339">
        <f t="shared" ref="AJ449:BO449" si="507">AI455</f>
        <v>0</v>
      </c>
      <c r="AK449" s="339">
        <f t="shared" si="507"/>
        <v>0</v>
      </c>
      <c r="AL449" s="339">
        <f t="shared" si="507"/>
        <v>0</v>
      </c>
      <c r="AM449" s="339">
        <f t="shared" si="507"/>
        <v>0</v>
      </c>
      <c r="AN449" s="339">
        <f t="shared" si="507"/>
        <v>0</v>
      </c>
      <c r="AO449" s="339">
        <f t="shared" si="507"/>
        <v>0</v>
      </c>
      <c r="AP449" s="339">
        <f t="shared" si="507"/>
        <v>0</v>
      </c>
      <c r="AQ449" s="339">
        <f t="shared" si="507"/>
        <v>0</v>
      </c>
      <c r="AR449" s="339">
        <f t="shared" si="507"/>
        <v>0</v>
      </c>
      <c r="AS449" s="339">
        <f t="shared" si="507"/>
        <v>0</v>
      </c>
      <c r="AT449" s="339">
        <f t="shared" si="507"/>
        <v>0</v>
      </c>
      <c r="AU449" s="339">
        <f t="shared" si="507"/>
        <v>0</v>
      </c>
      <c r="AV449" s="339">
        <f t="shared" si="507"/>
        <v>0</v>
      </c>
      <c r="AW449" s="339">
        <f t="shared" si="507"/>
        <v>0</v>
      </c>
      <c r="AX449" s="339">
        <f t="shared" si="507"/>
        <v>0</v>
      </c>
      <c r="AY449" s="339">
        <f t="shared" si="507"/>
        <v>0</v>
      </c>
      <c r="AZ449" s="339">
        <f t="shared" si="507"/>
        <v>0</v>
      </c>
      <c r="BA449" s="339">
        <f t="shared" si="507"/>
        <v>0</v>
      </c>
      <c r="BB449" s="339">
        <f t="shared" si="507"/>
        <v>0</v>
      </c>
      <c r="BC449" s="339">
        <f t="shared" si="507"/>
        <v>0</v>
      </c>
      <c r="BD449" s="339">
        <f t="shared" si="507"/>
        <v>0</v>
      </c>
      <c r="BE449" s="339">
        <f t="shared" si="507"/>
        <v>0</v>
      </c>
      <c r="BF449" s="339">
        <f t="shared" si="507"/>
        <v>0</v>
      </c>
      <c r="BG449" s="339">
        <f t="shared" si="507"/>
        <v>0</v>
      </c>
      <c r="BH449" s="339">
        <f t="shared" si="507"/>
        <v>0</v>
      </c>
      <c r="BI449" s="339">
        <f t="shared" si="507"/>
        <v>0</v>
      </c>
      <c r="BJ449" s="339">
        <f t="shared" si="507"/>
        <v>0</v>
      </c>
      <c r="BK449" s="339">
        <f t="shared" si="507"/>
        <v>0</v>
      </c>
      <c r="BL449" s="339">
        <f t="shared" si="507"/>
        <v>-35937.72</v>
      </c>
      <c r="BM449" s="339">
        <f t="shared" si="507"/>
        <v>-240266.59207911001</v>
      </c>
      <c r="BN449" s="339">
        <f t="shared" si="507"/>
        <v>-778802.92207910994</v>
      </c>
      <c r="BO449" s="339">
        <f t="shared" si="507"/>
        <v>-995827.12207911001</v>
      </c>
      <c r="BP449" s="339">
        <f t="shared" ref="BP449:CY449" si="508">BO455</f>
        <v>-1915059.41207911</v>
      </c>
      <c r="BQ449" s="339">
        <f t="shared" si="508"/>
        <v>-2600165.56</v>
      </c>
      <c r="BR449" s="339">
        <f t="shared" si="508"/>
        <v>-2530288.48</v>
      </c>
      <c r="BS449" s="339">
        <f t="shared" si="508"/>
        <v>-3193429.84</v>
      </c>
      <c r="BT449" s="339">
        <f t="shared" si="508"/>
        <v>-3757773.8899999997</v>
      </c>
      <c r="BU449" s="339">
        <f t="shared" si="508"/>
        <v>-3240515.3999999994</v>
      </c>
      <c r="BV449" s="339">
        <f t="shared" si="508"/>
        <v>-3521357.3699999992</v>
      </c>
      <c r="BW449" s="339">
        <f t="shared" si="508"/>
        <v>-3733056.0899999994</v>
      </c>
      <c r="BX449" s="339">
        <f t="shared" si="508"/>
        <v>-3615896.9699999993</v>
      </c>
      <c r="BY449" s="339">
        <f t="shared" si="508"/>
        <v>-3953367.2999999993</v>
      </c>
      <c r="BZ449" s="339">
        <f t="shared" si="508"/>
        <v>-4706935.209999999</v>
      </c>
      <c r="CA449" s="339">
        <f t="shared" si="508"/>
        <v>-4244417.7199999988</v>
      </c>
      <c r="CB449" s="339">
        <f t="shared" si="508"/>
        <v>-4323102.9799999986</v>
      </c>
      <c r="CC449" s="339">
        <f t="shared" si="508"/>
        <v>-351211.43999999948</v>
      </c>
      <c r="CD449" s="339">
        <f t="shared" si="508"/>
        <v>-263504.09999999951</v>
      </c>
      <c r="CE449" s="339">
        <f t="shared" si="508"/>
        <v>-549950.82999999949</v>
      </c>
      <c r="CF449" s="339">
        <f t="shared" si="508"/>
        <v>-1164007.3299999996</v>
      </c>
      <c r="CG449" s="339">
        <f t="shared" si="508"/>
        <v>-1556156.2099999995</v>
      </c>
      <c r="CH449" s="339">
        <f t="shared" si="508"/>
        <v>-778853.99999999953</v>
      </c>
      <c r="CI449" s="339">
        <f t="shared" si="508"/>
        <v>-483665.68999999954</v>
      </c>
      <c r="CJ449" s="339">
        <f t="shared" si="508"/>
        <v>-1784860.1499999994</v>
      </c>
      <c r="CK449" s="339">
        <f t="shared" si="508"/>
        <v>-962364.15999999945</v>
      </c>
      <c r="CL449" s="339">
        <f t="shared" si="508"/>
        <v>-1024954.2699999994</v>
      </c>
      <c r="CM449" s="339">
        <f t="shared" si="508"/>
        <v>-300816.62999999942</v>
      </c>
      <c r="CN449" s="339">
        <f t="shared" si="508"/>
        <v>1238369.3500000006</v>
      </c>
      <c r="CO449" s="339">
        <f t="shared" si="508"/>
        <v>4382889.78</v>
      </c>
      <c r="CP449" s="339">
        <f t="shared" si="508"/>
        <v>5303508.6400000006</v>
      </c>
      <c r="CQ449" s="339">
        <f t="shared" si="508"/>
        <v>5596799.6600000001</v>
      </c>
      <c r="CR449" s="339">
        <f t="shared" si="508"/>
        <v>6312121.1799999997</v>
      </c>
      <c r="CS449" s="339">
        <f t="shared" si="508"/>
        <v>6653752.8499999996</v>
      </c>
      <c r="CT449" s="339">
        <f t="shared" si="508"/>
        <v>6990921.79</v>
      </c>
      <c r="CU449" s="339">
        <f t="shared" si="508"/>
        <v>7334556.6699999999</v>
      </c>
      <c r="CV449" s="339">
        <f t="shared" si="508"/>
        <v>7746045.2999999998</v>
      </c>
      <c r="CW449" s="339">
        <f t="shared" si="508"/>
        <v>8323813.9199999999</v>
      </c>
      <c r="CX449" s="339">
        <f t="shared" si="508"/>
        <v>8468076.6600000001</v>
      </c>
      <c r="CY449" s="339">
        <f t="shared" si="508"/>
        <v>8468076.6600000001</v>
      </c>
    </row>
    <row r="450" spans="1:104" x14ac:dyDescent="0.2">
      <c r="A450" s="96"/>
      <c r="B450" s="91" t="s">
        <v>228</v>
      </c>
      <c r="C450" s="91"/>
      <c r="D450" s="342">
        <v>0</v>
      </c>
      <c r="E450" s="342">
        <v>0</v>
      </c>
      <c r="F450" s="342">
        <v>0</v>
      </c>
      <c r="G450" s="342">
        <v>0</v>
      </c>
      <c r="H450" s="342">
        <v>0</v>
      </c>
      <c r="I450" s="342">
        <v>0</v>
      </c>
      <c r="J450" s="342">
        <v>0</v>
      </c>
      <c r="K450" s="342">
        <v>0</v>
      </c>
      <c r="L450" s="342">
        <v>0</v>
      </c>
      <c r="M450" s="342">
        <v>0</v>
      </c>
      <c r="N450" s="342">
        <v>0</v>
      </c>
      <c r="O450" s="342">
        <v>0</v>
      </c>
      <c r="P450" s="342">
        <v>0</v>
      </c>
      <c r="Q450" s="342">
        <v>0</v>
      </c>
      <c r="R450" s="342">
        <v>0</v>
      </c>
      <c r="S450" s="342">
        <v>0</v>
      </c>
      <c r="T450" s="342">
        <v>0</v>
      </c>
      <c r="U450" s="342">
        <v>0</v>
      </c>
      <c r="V450" s="342">
        <v>0</v>
      </c>
      <c r="W450" s="342">
        <v>0</v>
      </c>
      <c r="X450" s="342">
        <v>0</v>
      </c>
      <c r="Y450" s="342">
        <v>0</v>
      </c>
      <c r="Z450" s="342">
        <v>0</v>
      </c>
      <c r="AA450" s="342">
        <v>0</v>
      </c>
      <c r="AB450" s="342">
        <v>0</v>
      </c>
      <c r="AC450" s="342">
        <v>0</v>
      </c>
      <c r="AD450" s="342">
        <v>0</v>
      </c>
      <c r="AE450" s="342">
        <v>0</v>
      </c>
      <c r="AF450" s="342">
        <v>0</v>
      </c>
      <c r="AG450" s="342">
        <v>0</v>
      </c>
      <c r="AH450" s="342">
        <v>0</v>
      </c>
      <c r="AI450" s="342">
        <v>0</v>
      </c>
      <c r="AJ450" s="342">
        <v>0</v>
      </c>
      <c r="AK450" s="342">
        <v>0</v>
      </c>
      <c r="AL450" s="342">
        <v>0</v>
      </c>
      <c r="AM450" s="342">
        <v>0</v>
      </c>
      <c r="AN450" s="342">
        <v>0</v>
      </c>
      <c r="AO450" s="342">
        <v>0</v>
      </c>
      <c r="AP450" s="342">
        <v>0</v>
      </c>
      <c r="AQ450" s="342">
        <v>0</v>
      </c>
      <c r="AR450" s="342">
        <v>0</v>
      </c>
      <c r="AS450" s="342">
        <v>0</v>
      </c>
      <c r="AT450" s="342">
        <v>0</v>
      </c>
      <c r="AU450" s="342">
        <v>0</v>
      </c>
      <c r="AV450" s="342">
        <v>0</v>
      </c>
      <c r="AW450" s="342">
        <v>0</v>
      </c>
      <c r="AX450" s="342">
        <v>0</v>
      </c>
      <c r="AY450" s="342">
        <v>0</v>
      </c>
      <c r="AZ450" s="342">
        <v>0</v>
      </c>
      <c r="BA450" s="342">
        <v>0</v>
      </c>
      <c r="BB450" s="342">
        <v>0</v>
      </c>
      <c r="BC450" s="342">
        <v>0</v>
      </c>
      <c r="BD450" s="342">
        <v>0</v>
      </c>
      <c r="BE450" s="342">
        <v>0</v>
      </c>
      <c r="BF450" s="342">
        <v>0</v>
      </c>
      <c r="BG450" s="342">
        <v>0</v>
      </c>
      <c r="BH450" s="342">
        <v>0</v>
      </c>
      <c r="BI450" s="342">
        <v>0</v>
      </c>
      <c r="BJ450" s="342">
        <v>0</v>
      </c>
      <c r="BK450" s="342">
        <v>0</v>
      </c>
      <c r="BL450" s="342">
        <v>0</v>
      </c>
      <c r="BM450" s="342">
        <v>0</v>
      </c>
      <c r="BN450" s="342">
        <v>0</v>
      </c>
      <c r="BO450" s="342">
        <v>0</v>
      </c>
      <c r="BP450" s="342">
        <v>-1050.2879208899903</v>
      </c>
      <c r="BQ450" s="342">
        <v>0</v>
      </c>
      <c r="BR450" s="342">
        <v>0</v>
      </c>
      <c r="BS450" s="342">
        <v>0</v>
      </c>
      <c r="BT450" s="342">
        <v>0</v>
      </c>
      <c r="BU450" s="342">
        <v>0</v>
      </c>
      <c r="BV450" s="342">
        <v>0</v>
      </c>
      <c r="BW450" s="342">
        <v>0</v>
      </c>
      <c r="BX450" s="342">
        <v>0</v>
      </c>
      <c r="BY450" s="342">
        <v>0</v>
      </c>
      <c r="BZ450" s="342">
        <v>0</v>
      </c>
      <c r="CA450" s="342">
        <v>0</v>
      </c>
      <c r="CB450" s="342">
        <v>3615896.9699999993</v>
      </c>
      <c r="CC450" s="342">
        <v>0</v>
      </c>
      <c r="CD450" s="342">
        <v>0</v>
      </c>
      <c r="CE450" s="342">
        <v>0</v>
      </c>
      <c r="CF450" s="342">
        <v>0</v>
      </c>
      <c r="CG450" s="342">
        <v>0</v>
      </c>
      <c r="CH450" s="342">
        <v>0</v>
      </c>
      <c r="CI450" s="342">
        <v>0</v>
      </c>
      <c r="CJ450" s="342">
        <v>0</v>
      </c>
      <c r="CK450" s="342">
        <v>0</v>
      </c>
      <c r="CL450" s="342">
        <v>0</v>
      </c>
      <c r="CM450" s="342">
        <v>0</v>
      </c>
      <c r="CN450" s="342">
        <v>1784860.1499999994</v>
      </c>
      <c r="CO450" s="342">
        <v>0</v>
      </c>
      <c r="CP450" s="342">
        <v>0</v>
      </c>
      <c r="CQ450" s="342">
        <v>0</v>
      </c>
      <c r="CR450" s="342">
        <v>0</v>
      </c>
      <c r="CS450" s="342">
        <v>0</v>
      </c>
      <c r="CT450" s="342">
        <v>0</v>
      </c>
      <c r="CU450" s="342">
        <v>0</v>
      </c>
      <c r="CV450" s="342">
        <v>0</v>
      </c>
      <c r="CW450" s="342">
        <v>0</v>
      </c>
      <c r="CX450" s="341"/>
      <c r="CY450" s="341"/>
    </row>
    <row r="451" spans="1:104" x14ac:dyDescent="0.2">
      <c r="A451" s="96"/>
      <c r="B451" s="91" t="s">
        <v>257</v>
      </c>
      <c r="C451" s="91"/>
      <c r="D451" s="342">
        <v>0</v>
      </c>
      <c r="E451" s="342">
        <v>0</v>
      </c>
      <c r="F451" s="342">
        <v>0</v>
      </c>
      <c r="G451" s="342">
        <v>0</v>
      </c>
      <c r="H451" s="342">
        <v>0</v>
      </c>
      <c r="I451" s="342">
        <v>0</v>
      </c>
      <c r="J451" s="342">
        <v>0</v>
      </c>
      <c r="K451" s="342">
        <v>0</v>
      </c>
      <c r="L451" s="342">
        <v>0</v>
      </c>
      <c r="M451" s="342">
        <v>0</v>
      </c>
      <c r="N451" s="342">
        <v>0</v>
      </c>
      <c r="O451" s="342">
        <v>0</v>
      </c>
      <c r="P451" s="342">
        <v>0</v>
      </c>
      <c r="Q451" s="342">
        <v>0</v>
      </c>
      <c r="R451" s="342">
        <v>0</v>
      </c>
      <c r="S451" s="342">
        <v>0</v>
      </c>
      <c r="T451" s="342">
        <v>0</v>
      </c>
      <c r="U451" s="342">
        <v>0</v>
      </c>
      <c r="V451" s="342">
        <v>0</v>
      </c>
      <c r="W451" s="342">
        <v>0</v>
      </c>
      <c r="X451" s="342">
        <v>0</v>
      </c>
      <c r="Y451" s="342">
        <v>0</v>
      </c>
      <c r="Z451" s="342">
        <v>0</v>
      </c>
      <c r="AA451" s="342">
        <v>0</v>
      </c>
      <c r="AB451" s="342">
        <v>0</v>
      </c>
      <c r="AC451" s="342">
        <v>0</v>
      </c>
      <c r="AD451" s="342">
        <v>0</v>
      </c>
      <c r="AE451" s="342">
        <v>0</v>
      </c>
      <c r="AF451" s="342">
        <v>0</v>
      </c>
      <c r="AG451" s="342">
        <v>0</v>
      </c>
      <c r="AH451" s="342">
        <v>0</v>
      </c>
      <c r="AI451" s="342">
        <v>0</v>
      </c>
      <c r="AJ451" s="342">
        <v>0</v>
      </c>
      <c r="AK451" s="342">
        <v>0</v>
      </c>
      <c r="AL451" s="342">
        <v>0</v>
      </c>
      <c r="AM451" s="342">
        <v>0</v>
      </c>
      <c r="AN451" s="342">
        <v>0</v>
      </c>
      <c r="AO451" s="342">
        <v>0</v>
      </c>
      <c r="AP451" s="342">
        <v>0</v>
      </c>
      <c r="AQ451" s="342">
        <v>0</v>
      </c>
      <c r="AR451" s="342">
        <v>0</v>
      </c>
      <c r="AS451" s="342">
        <v>0</v>
      </c>
      <c r="AT451" s="342">
        <v>0</v>
      </c>
      <c r="AU451" s="342">
        <v>0</v>
      </c>
      <c r="AV451" s="342">
        <v>0</v>
      </c>
      <c r="AW451" s="342">
        <v>0</v>
      </c>
      <c r="AX451" s="342">
        <v>0</v>
      </c>
      <c r="AY451" s="342">
        <v>0</v>
      </c>
      <c r="AZ451" s="342">
        <v>0</v>
      </c>
      <c r="BA451" s="342">
        <v>0</v>
      </c>
      <c r="BB451" s="342">
        <v>0</v>
      </c>
      <c r="BC451" s="342">
        <v>0</v>
      </c>
      <c r="BD451" s="342">
        <v>0</v>
      </c>
      <c r="BE451" s="342">
        <v>0</v>
      </c>
      <c r="BF451" s="342">
        <v>0</v>
      </c>
      <c r="BG451" s="342">
        <v>0</v>
      </c>
      <c r="BH451" s="342">
        <v>0</v>
      </c>
      <c r="BI451" s="342">
        <v>0</v>
      </c>
      <c r="BJ451" s="342">
        <v>0</v>
      </c>
      <c r="BK451" s="342">
        <v>0</v>
      </c>
      <c r="BL451" s="342">
        <v>36988.007920889992</v>
      </c>
      <c r="BM451" s="342">
        <v>0</v>
      </c>
      <c r="BN451" s="342">
        <v>0</v>
      </c>
      <c r="BO451" s="342">
        <v>0</v>
      </c>
      <c r="BP451" s="342">
        <v>0</v>
      </c>
      <c r="BQ451" s="342">
        <v>0</v>
      </c>
      <c r="BR451" s="342">
        <v>0</v>
      </c>
      <c r="BS451" s="342">
        <v>0</v>
      </c>
      <c r="BT451" s="342">
        <v>0</v>
      </c>
      <c r="BU451" s="342">
        <v>0</v>
      </c>
      <c r="BV451" s="342">
        <v>0</v>
      </c>
      <c r="BW451" s="342">
        <v>0</v>
      </c>
      <c r="BX451" s="342">
        <v>0</v>
      </c>
      <c r="BY451" s="342">
        <v>0</v>
      </c>
      <c r="BZ451" s="342">
        <v>0</v>
      </c>
      <c r="CA451" s="342">
        <v>0</v>
      </c>
      <c r="CB451" s="342">
        <v>0</v>
      </c>
      <c r="CC451" s="342">
        <v>0</v>
      </c>
      <c r="CD451" s="342">
        <v>0</v>
      </c>
      <c r="CE451" s="342">
        <v>0</v>
      </c>
      <c r="CF451" s="342">
        <v>0</v>
      </c>
      <c r="CG451" s="342">
        <v>0</v>
      </c>
      <c r="CH451" s="342">
        <v>0</v>
      </c>
      <c r="CI451" s="342">
        <v>0</v>
      </c>
      <c r="CJ451" s="341">
        <v>0</v>
      </c>
      <c r="CK451" s="342">
        <v>0</v>
      </c>
      <c r="CL451" s="342">
        <v>0</v>
      </c>
      <c r="CM451" s="342">
        <v>0</v>
      </c>
      <c r="CN451" s="342">
        <v>0</v>
      </c>
      <c r="CO451" s="342">
        <v>0</v>
      </c>
      <c r="CP451" s="342">
        <v>0</v>
      </c>
      <c r="CQ451" s="342">
        <v>0</v>
      </c>
      <c r="CR451" s="342">
        <v>0</v>
      </c>
      <c r="CS451" s="342">
        <v>0</v>
      </c>
      <c r="CT451" s="342">
        <v>0</v>
      </c>
      <c r="CU451" s="342">
        <v>0</v>
      </c>
      <c r="CV451" s="342">
        <v>0</v>
      </c>
      <c r="CW451" s="342">
        <v>0</v>
      </c>
      <c r="CX451" s="341"/>
      <c r="CY451" s="341"/>
    </row>
    <row r="452" spans="1:104" x14ac:dyDescent="0.2">
      <c r="A452" s="338"/>
      <c r="B452" s="98" t="s">
        <v>347</v>
      </c>
      <c r="C452" s="376"/>
      <c r="D452" s="341">
        <v>0</v>
      </c>
      <c r="E452" s="341">
        <v>0</v>
      </c>
      <c r="F452" s="341">
        <v>0</v>
      </c>
      <c r="G452" s="341">
        <v>0</v>
      </c>
      <c r="H452" s="341">
        <v>0</v>
      </c>
      <c r="I452" s="341">
        <v>0</v>
      </c>
      <c r="J452" s="341">
        <v>0</v>
      </c>
      <c r="K452" s="341">
        <v>0</v>
      </c>
      <c r="L452" s="341">
        <v>0</v>
      </c>
      <c r="M452" s="341">
        <v>0</v>
      </c>
      <c r="N452" s="341">
        <v>0</v>
      </c>
      <c r="O452" s="341">
        <v>0</v>
      </c>
      <c r="P452" s="341">
        <v>0</v>
      </c>
      <c r="Q452" s="341">
        <v>0</v>
      </c>
      <c r="R452" s="341">
        <v>0</v>
      </c>
      <c r="S452" s="341">
        <v>0</v>
      </c>
      <c r="T452" s="341">
        <v>0</v>
      </c>
      <c r="U452" s="341">
        <v>0</v>
      </c>
      <c r="V452" s="341">
        <v>0</v>
      </c>
      <c r="W452" s="341">
        <v>0</v>
      </c>
      <c r="X452" s="341">
        <v>0</v>
      </c>
      <c r="Y452" s="341">
        <v>0</v>
      </c>
      <c r="Z452" s="341">
        <v>0</v>
      </c>
      <c r="AA452" s="341">
        <v>0</v>
      </c>
      <c r="AB452" s="341">
        <v>0</v>
      </c>
      <c r="AC452" s="341">
        <v>0</v>
      </c>
      <c r="AD452" s="341">
        <v>0</v>
      </c>
      <c r="AE452" s="341">
        <v>0</v>
      </c>
      <c r="AF452" s="341">
        <v>0</v>
      </c>
      <c r="AG452" s="341">
        <v>0</v>
      </c>
      <c r="AH452" s="341">
        <v>0</v>
      </c>
      <c r="AI452" s="341">
        <v>0</v>
      </c>
      <c r="AJ452" s="341">
        <v>0</v>
      </c>
      <c r="AK452" s="341">
        <v>0</v>
      </c>
      <c r="AL452" s="341">
        <v>0</v>
      </c>
      <c r="AM452" s="341">
        <v>0</v>
      </c>
      <c r="AN452" s="341">
        <v>0</v>
      </c>
      <c r="AO452" s="341">
        <v>0</v>
      </c>
      <c r="AP452" s="341">
        <v>0</v>
      </c>
      <c r="AQ452" s="341">
        <v>0</v>
      </c>
      <c r="AR452" s="341">
        <v>0</v>
      </c>
      <c r="AS452" s="341">
        <v>0</v>
      </c>
      <c r="AT452" s="341">
        <v>0</v>
      </c>
      <c r="AU452" s="341">
        <v>0</v>
      </c>
      <c r="AV452" s="341">
        <v>0</v>
      </c>
      <c r="AW452" s="341">
        <v>0</v>
      </c>
      <c r="AX452" s="341">
        <v>0</v>
      </c>
      <c r="AY452" s="341">
        <v>0</v>
      </c>
      <c r="AZ452" s="341">
        <v>0</v>
      </c>
      <c r="BA452" s="341">
        <v>0</v>
      </c>
      <c r="BB452" s="341">
        <v>0</v>
      </c>
      <c r="BC452" s="341">
        <v>0</v>
      </c>
      <c r="BD452" s="341">
        <v>0</v>
      </c>
      <c r="BE452" s="341">
        <v>0</v>
      </c>
      <c r="BF452" s="341">
        <v>0</v>
      </c>
      <c r="BG452" s="341">
        <v>0</v>
      </c>
      <c r="BH452" s="341">
        <v>0</v>
      </c>
      <c r="BI452" s="341">
        <v>0</v>
      </c>
      <c r="BJ452" s="341">
        <v>0</v>
      </c>
      <c r="BK452" s="341">
        <v>0</v>
      </c>
      <c r="BL452" s="341">
        <v>0</v>
      </c>
      <c r="BM452" s="341">
        <v>0</v>
      </c>
      <c r="BN452" s="341">
        <v>0</v>
      </c>
      <c r="BO452" s="341">
        <v>0</v>
      </c>
      <c r="BP452" s="341">
        <v>0</v>
      </c>
      <c r="BQ452" s="341">
        <v>0</v>
      </c>
      <c r="BR452" s="341">
        <v>0</v>
      </c>
      <c r="BS452" s="341">
        <v>0</v>
      </c>
      <c r="BT452" s="341">
        <v>0</v>
      </c>
      <c r="BU452" s="341">
        <v>0</v>
      </c>
      <c r="BV452" s="341">
        <v>0</v>
      </c>
      <c r="BW452" s="341">
        <v>0</v>
      </c>
      <c r="BX452" s="341">
        <v>0</v>
      </c>
      <c r="BY452" s="341">
        <v>0</v>
      </c>
      <c r="BZ452" s="341">
        <v>0</v>
      </c>
      <c r="CA452" s="341">
        <v>0</v>
      </c>
      <c r="CB452" s="341">
        <v>0</v>
      </c>
      <c r="CC452" s="341">
        <v>0</v>
      </c>
      <c r="CD452" s="341">
        <v>0</v>
      </c>
      <c r="CE452" s="341">
        <v>0</v>
      </c>
      <c r="CF452" s="341">
        <v>0</v>
      </c>
      <c r="CG452" s="341">
        <v>0</v>
      </c>
      <c r="CH452" s="341">
        <v>0</v>
      </c>
      <c r="CI452" s="341">
        <v>0</v>
      </c>
      <c r="CJ452" s="341">
        <v>0</v>
      </c>
      <c r="CK452" s="341">
        <v>0</v>
      </c>
      <c r="CL452" s="341">
        <v>0</v>
      </c>
      <c r="CM452" s="341">
        <v>-391.35</v>
      </c>
      <c r="CN452" s="341">
        <v>0</v>
      </c>
      <c r="CO452" s="341">
        <v>0</v>
      </c>
      <c r="CP452" s="341">
        <v>0</v>
      </c>
      <c r="CQ452" s="341">
        <v>0</v>
      </c>
      <c r="CR452" s="341">
        <v>0</v>
      </c>
      <c r="CS452" s="341">
        <v>0</v>
      </c>
      <c r="CT452" s="341">
        <v>0</v>
      </c>
      <c r="CU452" s="341">
        <v>0</v>
      </c>
      <c r="CV452" s="341">
        <v>0</v>
      </c>
      <c r="CW452" s="341">
        <v>0</v>
      </c>
      <c r="CX452" s="341"/>
      <c r="CY452" s="341"/>
    </row>
    <row r="453" spans="1:104" x14ac:dyDescent="0.2">
      <c r="A453" s="91"/>
      <c r="B453" s="91" t="s">
        <v>240</v>
      </c>
      <c r="C453" s="98"/>
      <c r="D453" s="341">
        <v>0</v>
      </c>
      <c r="E453" s="341">
        <v>0</v>
      </c>
      <c r="F453" s="341">
        <v>0</v>
      </c>
      <c r="G453" s="341">
        <v>0</v>
      </c>
      <c r="H453" s="341">
        <v>0</v>
      </c>
      <c r="I453" s="341">
        <v>0</v>
      </c>
      <c r="J453" s="341">
        <v>0</v>
      </c>
      <c r="K453" s="341">
        <v>0</v>
      </c>
      <c r="L453" s="341">
        <v>0</v>
      </c>
      <c r="M453" s="341">
        <v>0</v>
      </c>
      <c r="N453" s="341">
        <v>0</v>
      </c>
      <c r="O453" s="341">
        <v>0</v>
      </c>
      <c r="P453" s="341">
        <v>0</v>
      </c>
      <c r="Q453" s="341">
        <v>0</v>
      </c>
      <c r="R453" s="341">
        <v>0</v>
      </c>
      <c r="S453" s="341">
        <v>0</v>
      </c>
      <c r="T453" s="341">
        <v>0</v>
      </c>
      <c r="U453" s="341">
        <v>0</v>
      </c>
      <c r="V453" s="341">
        <v>0</v>
      </c>
      <c r="W453" s="341">
        <v>0</v>
      </c>
      <c r="X453" s="341">
        <v>0</v>
      </c>
      <c r="Y453" s="341">
        <v>0</v>
      </c>
      <c r="Z453" s="341">
        <v>0</v>
      </c>
      <c r="AA453" s="341">
        <v>0</v>
      </c>
      <c r="AB453" s="341">
        <v>0</v>
      </c>
      <c r="AC453" s="341">
        <v>0</v>
      </c>
      <c r="AD453" s="341">
        <v>0</v>
      </c>
      <c r="AE453" s="341">
        <v>0</v>
      </c>
      <c r="AF453" s="341">
        <v>0</v>
      </c>
      <c r="AG453" s="341">
        <v>0</v>
      </c>
      <c r="AH453" s="341">
        <v>0</v>
      </c>
      <c r="AI453" s="341">
        <v>0</v>
      </c>
      <c r="AJ453" s="341">
        <v>0</v>
      </c>
      <c r="AK453" s="341">
        <v>0</v>
      </c>
      <c r="AL453" s="341">
        <v>0</v>
      </c>
      <c r="AM453" s="341">
        <v>0</v>
      </c>
      <c r="AN453" s="341">
        <v>0</v>
      </c>
      <c r="AO453" s="341">
        <v>0</v>
      </c>
      <c r="AP453" s="341">
        <v>0</v>
      </c>
      <c r="AQ453" s="341">
        <v>0</v>
      </c>
      <c r="AR453" s="341">
        <v>0</v>
      </c>
      <c r="AS453" s="341">
        <v>0</v>
      </c>
      <c r="AT453" s="341">
        <v>0</v>
      </c>
      <c r="AU453" s="341">
        <v>0</v>
      </c>
      <c r="AV453" s="341">
        <v>0</v>
      </c>
      <c r="AW453" s="341">
        <v>0</v>
      </c>
      <c r="AX453" s="341">
        <v>0</v>
      </c>
      <c r="AY453" s="341">
        <v>0</v>
      </c>
      <c r="AZ453" s="341">
        <v>0</v>
      </c>
      <c r="BA453" s="341">
        <v>0</v>
      </c>
      <c r="BB453" s="341">
        <v>0</v>
      </c>
      <c r="BC453" s="341">
        <v>0</v>
      </c>
      <c r="BD453" s="341">
        <v>0</v>
      </c>
      <c r="BE453" s="341">
        <v>0</v>
      </c>
      <c r="BF453" s="341">
        <v>0</v>
      </c>
      <c r="BG453" s="341">
        <v>0</v>
      </c>
      <c r="BH453" s="341">
        <v>0</v>
      </c>
      <c r="BI453" s="341">
        <v>0</v>
      </c>
      <c r="BJ453" s="341">
        <v>0</v>
      </c>
      <c r="BK453" s="341">
        <v>-35937.72</v>
      </c>
      <c r="BL453" s="341">
        <v>-241316.88</v>
      </c>
      <c r="BM453" s="341">
        <v>-538536.32999999996</v>
      </c>
      <c r="BN453" s="341">
        <v>-217024.2</v>
      </c>
      <c r="BO453" s="341">
        <v>-919232.29</v>
      </c>
      <c r="BP453" s="341">
        <v>-684055.86</v>
      </c>
      <c r="BQ453" s="341">
        <v>69877.08</v>
      </c>
      <c r="BR453" s="341">
        <v>-663141.36</v>
      </c>
      <c r="BS453" s="341">
        <v>-564344.05000000005</v>
      </c>
      <c r="BT453" s="341">
        <v>517258.49</v>
      </c>
      <c r="BU453" s="341">
        <v>-280841.96999999997</v>
      </c>
      <c r="BV453" s="341">
        <v>-211698.72</v>
      </c>
      <c r="BW453" s="341">
        <v>117159.12</v>
      </c>
      <c r="BX453" s="341">
        <v>-337470.33</v>
      </c>
      <c r="BY453" s="341">
        <v>-753567.91</v>
      </c>
      <c r="BZ453" s="341">
        <v>462517.49</v>
      </c>
      <c r="CA453" s="341">
        <v>-78685.259999999995</v>
      </c>
      <c r="CB453" s="341">
        <v>355994.57</v>
      </c>
      <c r="CC453" s="341">
        <v>87707.34</v>
      </c>
      <c r="CD453" s="341">
        <v>-286446.73</v>
      </c>
      <c r="CE453" s="341">
        <v>-614056.5</v>
      </c>
      <c r="CF453" s="341">
        <v>-392148.88</v>
      </c>
      <c r="CG453" s="341">
        <v>777302.21</v>
      </c>
      <c r="CH453" s="341">
        <v>295188.31</v>
      </c>
      <c r="CI453" s="341">
        <v>-1301194.46</v>
      </c>
      <c r="CJ453" s="92">
        <f>'FPC Sch 7A,11,25,29,35,43'!C44</f>
        <v>822495.99</v>
      </c>
      <c r="CK453" s="92">
        <f>'FPC Sch 7A,11,25,29,35,43'!D44</f>
        <v>-62590.11</v>
      </c>
      <c r="CL453" s="92">
        <f>'FPC Sch 7A,11,25,29,35,43'!E44</f>
        <v>724137.64</v>
      </c>
      <c r="CM453" s="92">
        <f>'FPC Sch 7A,11,25,29,35,43'!F44</f>
        <v>1539577.33</v>
      </c>
      <c r="CN453" s="92">
        <f>'FPC Sch 7A,11,25,29,35,43'!G44</f>
        <v>1359660.28</v>
      </c>
      <c r="CO453" s="92">
        <f>'FPC Sch 7A,11,25,29,35,43'!H44</f>
        <v>920618.86</v>
      </c>
      <c r="CP453" s="92">
        <f>'FPC Sch 7A,11,25,29,35,43'!I44</f>
        <v>293291.02</v>
      </c>
      <c r="CQ453" s="92">
        <f>'FPC Sch 7A,11,25,29,35,43'!J44</f>
        <v>715321.52</v>
      </c>
      <c r="CR453" s="92">
        <f>'FPC Sch 7A,11,25,29,35,43'!K44</f>
        <v>341631.67</v>
      </c>
      <c r="CS453" s="92">
        <f>'FPC Sch 7A,11,25,29,35,43'!L44+'FPC Sch 7A,11,25,29,35,43'!M44</f>
        <v>337168.94</v>
      </c>
      <c r="CT453" s="92">
        <f>'FPC Sch 7A,11,25,29,35,43'!N44</f>
        <v>343634.88</v>
      </c>
      <c r="CU453" s="92">
        <f>'FPC Sch 7A,11,25,29,35,43'!P44+'FPC Sch 7A,11,25,29,35,43'!O44</f>
        <v>411488.63</v>
      </c>
      <c r="CV453" s="92">
        <f>'FPC Sch 7A,11,25,29,35,43'!Q44</f>
        <v>577768.62</v>
      </c>
      <c r="CW453" s="92">
        <f>'FPC Sch 7A,11,25,29,35,43'!R44</f>
        <v>144262.74</v>
      </c>
      <c r="CX453" s="341"/>
      <c r="CY453" s="341"/>
    </row>
    <row r="454" spans="1:104" x14ac:dyDescent="0.2">
      <c r="B454" s="337" t="s">
        <v>230</v>
      </c>
      <c r="D454" s="93">
        <f t="shared" ref="D454:AI454" si="509">SUM(D450:D453)</f>
        <v>0</v>
      </c>
      <c r="E454" s="93">
        <f t="shared" si="509"/>
        <v>0</v>
      </c>
      <c r="F454" s="93">
        <f t="shared" si="509"/>
        <v>0</v>
      </c>
      <c r="G454" s="93">
        <f t="shared" si="509"/>
        <v>0</v>
      </c>
      <c r="H454" s="93">
        <f t="shared" si="509"/>
        <v>0</v>
      </c>
      <c r="I454" s="93">
        <f t="shared" si="509"/>
        <v>0</v>
      </c>
      <c r="J454" s="93">
        <f t="shared" si="509"/>
        <v>0</v>
      </c>
      <c r="K454" s="93">
        <f t="shared" si="509"/>
        <v>0</v>
      </c>
      <c r="L454" s="93">
        <f t="shared" si="509"/>
        <v>0</v>
      </c>
      <c r="M454" s="93">
        <f t="shared" si="509"/>
        <v>0</v>
      </c>
      <c r="N454" s="93">
        <f t="shared" si="509"/>
        <v>0</v>
      </c>
      <c r="O454" s="93">
        <f t="shared" si="509"/>
        <v>0</v>
      </c>
      <c r="P454" s="93">
        <f t="shared" si="509"/>
        <v>0</v>
      </c>
      <c r="Q454" s="93">
        <f t="shared" si="509"/>
        <v>0</v>
      </c>
      <c r="R454" s="93">
        <f t="shared" si="509"/>
        <v>0</v>
      </c>
      <c r="S454" s="93">
        <f t="shared" si="509"/>
        <v>0</v>
      </c>
      <c r="T454" s="93">
        <f t="shared" si="509"/>
        <v>0</v>
      </c>
      <c r="U454" s="93">
        <f t="shared" si="509"/>
        <v>0</v>
      </c>
      <c r="V454" s="93">
        <f t="shared" si="509"/>
        <v>0</v>
      </c>
      <c r="W454" s="93">
        <f t="shared" si="509"/>
        <v>0</v>
      </c>
      <c r="X454" s="93">
        <f t="shared" si="509"/>
        <v>0</v>
      </c>
      <c r="Y454" s="93">
        <f t="shared" si="509"/>
        <v>0</v>
      </c>
      <c r="Z454" s="93">
        <f t="shared" si="509"/>
        <v>0</v>
      </c>
      <c r="AA454" s="93">
        <f t="shared" si="509"/>
        <v>0</v>
      </c>
      <c r="AB454" s="93">
        <f t="shared" si="509"/>
        <v>0</v>
      </c>
      <c r="AC454" s="93">
        <f t="shared" si="509"/>
        <v>0</v>
      </c>
      <c r="AD454" s="93">
        <f t="shared" si="509"/>
        <v>0</v>
      </c>
      <c r="AE454" s="93">
        <f t="shared" si="509"/>
        <v>0</v>
      </c>
      <c r="AF454" s="93">
        <f t="shared" si="509"/>
        <v>0</v>
      </c>
      <c r="AG454" s="93">
        <f t="shared" si="509"/>
        <v>0</v>
      </c>
      <c r="AH454" s="93">
        <f t="shared" si="509"/>
        <v>0</v>
      </c>
      <c r="AI454" s="93">
        <f t="shared" si="509"/>
        <v>0</v>
      </c>
      <c r="AJ454" s="93">
        <f t="shared" ref="AJ454:BO454" si="510">SUM(AJ450:AJ453)</f>
        <v>0</v>
      </c>
      <c r="AK454" s="93">
        <f t="shared" si="510"/>
        <v>0</v>
      </c>
      <c r="AL454" s="93">
        <f t="shared" si="510"/>
        <v>0</v>
      </c>
      <c r="AM454" s="93">
        <f t="shared" si="510"/>
        <v>0</v>
      </c>
      <c r="AN454" s="93">
        <f t="shared" si="510"/>
        <v>0</v>
      </c>
      <c r="AO454" s="93">
        <f t="shared" si="510"/>
        <v>0</v>
      </c>
      <c r="AP454" s="93">
        <f t="shared" si="510"/>
        <v>0</v>
      </c>
      <c r="AQ454" s="93">
        <f t="shared" si="510"/>
        <v>0</v>
      </c>
      <c r="AR454" s="93">
        <f t="shared" si="510"/>
        <v>0</v>
      </c>
      <c r="AS454" s="93">
        <f t="shared" si="510"/>
        <v>0</v>
      </c>
      <c r="AT454" s="93">
        <f t="shared" si="510"/>
        <v>0</v>
      </c>
      <c r="AU454" s="93">
        <f t="shared" si="510"/>
        <v>0</v>
      </c>
      <c r="AV454" s="93">
        <f t="shared" si="510"/>
        <v>0</v>
      </c>
      <c r="AW454" s="93">
        <f t="shared" si="510"/>
        <v>0</v>
      </c>
      <c r="AX454" s="93">
        <f t="shared" si="510"/>
        <v>0</v>
      </c>
      <c r="AY454" s="93">
        <f t="shared" si="510"/>
        <v>0</v>
      </c>
      <c r="AZ454" s="93">
        <f t="shared" si="510"/>
        <v>0</v>
      </c>
      <c r="BA454" s="93">
        <f t="shared" si="510"/>
        <v>0</v>
      </c>
      <c r="BB454" s="93">
        <f t="shared" si="510"/>
        <v>0</v>
      </c>
      <c r="BC454" s="93">
        <f t="shared" si="510"/>
        <v>0</v>
      </c>
      <c r="BD454" s="93">
        <f t="shared" si="510"/>
        <v>0</v>
      </c>
      <c r="BE454" s="93">
        <f t="shared" si="510"/>
        <v>0</v>
      </c>
      <c r="BF454" s="93">
        <f t="shared" si="510"/>
        <v>0</v>
      </c>
      <c r="BG454" s="93">
        <f t="shared" si="510"/>
        <v>0</v>
      </c>
      <c r="BH454" s="93">
        <f t="shared" si="510"/>
        <v>0</v>
      </c>
      <c r="BI454" s="93">
        <f t="shared" si="510"/>
        <v>0</v>
      </c>
      <c r="BJ454" s="93">
        <f t="shared" si="510"/>
        <v>0</v>
      </c>
      <c r="BK454" s="93">
        <f t="shared" si="510"/>
        <v>-35937.72</v>
      </c>
      <c r="BL454" s="93">
        <f t="shared" si="510"/>
        <v>-204328.87207911001</v>
      </c>
      <c r="BM454" s="93">
        <f t="shared" si="510"/>
        <v>-538536.32999999996</v>
      </c>
      <c r="BN454" s="93">
        <f t="shared" si="510"/>
        <v>-217024.2</v>
      </c>
      <c r="BO454" s="93">
        <f t="shared" si="510"/>
        <v>-919232.29</v>
      </c>
      <c r="BP454" s="93">
        <f t="shared" ref="BP454:CU454" si="511">SUM(BP450:BP453)</f>
        <v>-685106.14792089001</v>
      </c>
      <c r="BQ454" s="93">
        <f t="shared" si="511"/>
        <v>69877.08</v>
      </c>
      <c r="BR454" s="93">
        <f t="shared" si="511"/>
        <v>-663141.36</v>
      </c>
      <c r="BS454" s="93">
        <f t="shared" si="511"/>
        <v>-564344.05000000005</v>
      </c>
      <c r="BT454" s="93">
        <f t="shared" si="511"/>
        <v>517258.49</v>
      </c>
      <c r="BU454" s="93">
        <f t="shared" si="511"/>
        <v>-280841.96999999997</v>
      </c>
      <c r="BV454" s="93">
        <f t="shared" si="511"/>
        <v>-211698.72</v>
      </c>
      <c r="BW454" s="93">
        <f t="shared" si="511"/>
        <v>117159.12</v>
      </c>
      <c r="BX454" s="93">
        <f t="shared" si="511"/>
        <v>-337470.33</v>
      </c>
      <c r="BY454" s="93">
        <f t="shared" si="511"/>
        <v>-753567.91</v>
      </c>
      <c r="BZ454" s="93">
        <f t="shared" si="511"/>
        <v>462517.49</v>
      </c>
      <c r="CA454" s="93">
        <f t="shared" si="511"/>
        <v>-78685.259999999995</v>
      </c>
      <c r="CB454" s="93">
        <f t="shared" si="511"/>
        <v>3971891.5399999991</v>
      </c>
      <c r="CC454" s="93">
        <f t="shared" si="511"/>
        <v>87707.34</v>
      </c>
      <c r="CD454" s="93">
        <f t="shared" si="511"/>
        <v>-286446.73</v>
      </c>
      <c r="CE454" s="93">
        <f t="shared" si="511"/>
        <v>-614056.5</v>
      </c>
      <c r="CF454" s="93">
        <f t="shared" si="511"/>
        <v>-392148.88</v>
      </c>
      <c r="CG454" s="93">
        <f t="shared" si="511"/>
        <v>777302.21</v>
      </c>
      <c r="CH454" s="93">
        <f t="shared" si="511"/>
        <v>295188.31</v>
      </c>
      <c r="CI454" s="93">
        <f t="shared" si="511"/>
        <v>-1301194.46</v>
      </c>
      <c r="CJ454" s="93">
        <f t="shared" si="511"/>
        <v>822495.99</v>
      </c>
      <c r="CK454" s="93">
        <f t="shared" si="511"/>
        <v>-62590.11</v>
      </c>
      <c r="CL454" s="93">
        <f t="shared" si="511"/>
        <v>724137.64</v>
      </c>
      <c r="CM454" s="93">
        <f t="shared" si="511"/>
        <v>1539185.98</v>
      </c>
      <c r="CN454" s="93">
        <f t="shared" si="511"/>
        <v>3144520.4299999997</v>
      </c>
      <c r="CO454" s="93">
        <f t="shared" si="511"/>
        <v>920618.86</v>
      </c>
      <c r="CP454" s="93">
        <f t="shared" si="511"/>
        <v>293291.02</v>
      </c>
      <c r="CQ454" s="93">
        <f t="shared" si="511"/>
        <v>715321.52</v>
      </c>
      <c r="CR454" s="93">
        <f t="shared" si="511"/>
        <v>341631.67</v>
      </c>
      <c r="CS454" s="93">
        <f t="shared" si="511"/>
        <v>337168.94</v>
      </c>
      <c r="CT454" s="93">
        <f t="shared" si="511"/>
        <v>343634.88</v>
      </c>
      <c r="CU454" s="93">
        <f t="shared" si="511"/>
        <v>411488.63</v>
      </c>
      <c r="CV454" s="93">
        <f t="shared" ref="CV454:CY454" si="512">SUM(CV450:CV453)</f>
        <v>577768.62</v>
      </c>
      <c r="CW454" s="93">
        <f t="shared" si="512"/>
        <v>144262.74</v>
      </c>
      <c r="CX454" s="93">
        <f t="shared" si="512"/>
        <v>0</v>
      </c>
      <c r="CY454" s="93">
        <f t="shared" si="512"/>
        <v>0</v>
      </c>
    </row>
    <row r="455" spans="1:104" x14ac:dyDescent="0.2">
      <c r="B455" s="337" t="s">
        <v>231</v>
      </c>
      <c r="D455" s="339">
        <f t="shared" ref="D455:AI455" si="513">D449+D454</f>
        <v>0</v>
      </c>
      <c r="E455" s="339">
        <f t="shared" si="513"/>
        <v>0</v>
      </c>
      <c r="F455" s="339">
        <f t="shared" si="513"/>
        <v>0</v>
      </c>
      <c r="G455" s="339">
        <f t="shared" si="513"/>
        <v>0</v>
      </c>
      <c r="H455" s="339">
        <f t="shared" si="513"/>
        <v>0</v>
      </c>
      <c r="I455" s="339">
        <f t="shared" si="513"/>
        <v>0</v>
      </c>
      <c r="J455" s="339">
        <f t="shared" si="513"/>
        <v>0</v>
      </c>
      <c r="K455" s="339">
        <f t="shared" si="513"/>
        <v>0</v>
      </c>
      <c r="L455" s="339">
        <f t="shared" si="513"/>
        <v>0</v>
      </c>
      <c r="M455" s="339">
        <f t="shared" si="513"/>
        <v>0</v>
      </c>
      <c r="N455" s="339">
        <f t="shared" si="513"/>
        <v>0</v>
      </c>
      <c r="O455" s="339">
        <f t="shared" si="513"/>
        <v>0</v>
      </c>
      <c r="P455" s="339">
        <f t="shared" si="513"/>
        <v>0</v>
      </c>
      <c r="Q455" s="339">
        <f t="shared" si="513"/>
        <v>0</v>
      </c>
      <c r="R455" s="339">
        <f t="shared" si="513"/>
        <v>0</v>
      </c>
      <c r="S455" s="339">
        <f t="shared" si="513"/>
        <v>0</v>
      </c>
      <c r="T455" s="339">
        <f t="shared" si="513"/>
        <v>0</v>
      </c>
      <c r="U455" s="339">
        <f t="shared" si="513"/>
        <v>0</v>
      </c>
      <c r="V455" s="339">
        <f t="shared" si="513"/>
        <v>0</v>
      </c>
      <c r="W455" s="339">
        <f t="shared" si="513"/>
        <v>0</v>
      </c>
      <c r="X455" s="339">
        <f t="shared" si="513"/>
        <v>0</v>
      </c>
      <c r="Y455" s="339">
        <f t="shared" si="513"/>
        <v>0</v>
      </c>
      <c r="Z455" s="339">
        <f t="shared" si="513"/>
        <v>0</v>
      </c>
      <c r="AA455" s="339">
        <f t="shared" si="513"/>
        <v>0</v>
      </c>
      <c r="AB455" s="339">
        <f t="shared" si="513"/>
        <v>0</v>
      </c>
      <c r="AC455" s="339">
        <f t="shared" si="513"/>
        <v>0</v>
      </c>
      <c r="AD455" s="339">
        <f t="shared" si="513"/>
        <v>0</v>
      </c>
      <c r="AE455" s="339">
        <f t="shared" si="513"/>
        <v>0</v>
      </c>
      <c r="AF455" s="339">
        <f t="shared" si="513"/>
        <v>0</v>
      </c>
      <c r="AG455" s="339">
        <f t="shared" si="513"/>
        <v>0</v>
      </c>
      <c r="AH455" s="339">
        <f t="shared" si="513"/>
        <v>0</v>
      </c>
      <c r="AI455" s="339">
        <f t="shared" si="513"/>
        <v>0</v>
      </c>
      <c r="AJ455" s="339">
        <f t="shared" ref="AJ455:BO455" si="514">AJ449+AJ454</f>
        <v>0</v>
      </c>
      <c r="AK455" s="339">
        <f t="shared" si="514"/>
        <v>0</v>
      </c>
      <c r="AL455" s="339">
        <f t="shared" si="514"/>
        <v>0</v>
      </c>
      <c r="AM455" s="339">
        <f t="shared" si="514"/>
        <v>0</v>
      </c>
      <c r="AN455" s="339">
        <f t="shared" si="514"/>
        <v>0</v>
      </c>
      <c r="AO455" s="339">
        <f t="shared" si="514"/>
        <v>0</v>
      </c>
      <c r="AP455" s="339">
        <f t="shared" si="514"/>
        <v>0</v>
      </c>
      <c r="AQ455" s="339">
        <f t="shared" si="514"/>
        <v>0</v>
      </c>
      <c r="AR455" s="339">
        <f t="shared" si="514"/>
        <v>0</v>
      </c>
      <c r="AS455" s="339">
        <f t="shared" si="514"/>
        <v>0</v>
      </c>
      <c r="AT455" s="339">
        <f t="shared" si="514"/>
        <v>0</v>
      </c>
      <c r="AU455" s="339">
        <f t="shared" si="514"/>
        <v>0</v>
      </c>
      <c r="AV455" s="339">
        <f t="shared" si="514"/>
        <v>0</v>
      </c>
      <c r="AW455" s="339">
        <f t="shared" si="514"/>
        <v>0</v>
      </c>
      <c r="AX455" s="339">
        <f t="shared" si="514"/>
        <v>0</v>
      </c>
      <c r="AY455" s="339">
        <f t="shared" si="514"/>
        <v>0</v>
      </c>
      <c r="AZ455" s="339">
        <f t="shared" si="514"/>
        <v>0</v>
      </c>
      <c r="BA455" s="339">
        <f t="shared" si="514"/>
        <v>0</v>
      </c>
      <c r="BB455" s="339">
        <f t="shared" si="514"/>
        <v>0</v>
      </c>
      <c r="BC455" s="339">
        <f t="shared" si="514"/>
        <v>0</v>
      </c>
      <c r="BD455" s="339">
        <f t="shared" si="514"/>
        <v>0</v>
      </c>
      <c r="BE455" s="339">
        <f t="shared" si="514"/>
        <v>0</v>
      </c>
      <c r="BF455" s="339">
        <f t="shared" si="514"/>
        <v>0</v>
      </c>
      <c r="BG455" s="339">
        <f t="shared" si="514"/>
        <v>0</v>
      </c>
      <c r="BH455" s="339">
        <f t="shared" si="514"/>
        <v>0</v>
      </c>
      <c r="BI455" s="339">
        <f t="shared" si="514"/>
        <v>0</v>
      </c>
      <c r="BJ455" s="339">
        <f t="shared" si="514"/>
        <v>0</v>
      </c>
      <c r="BK455" s="339">
        <f t="shared" si="514"/>
        <v>-35937.72</v>
      </c>
      <c r="BL455" s="339">
        <f t="shared" si="514"/>
        <v>-240266.59207911001</v>
      </c>
      <c r="BM455" s="339">
        <f t="shared" si="514"/>
        <v>-778802.92207910994</v>
      </c>
      <c r="BN455" s="339">
        <f t="shared" si="514"/>
        <v>-995827.12207911001</v>
      </c>
      <c r="BO455" s="339">
        <f t="shared" si="514"/>
        <v>-1915059.41207911</v>
      </c>
      <c r="BP455" s="339">
        <f t="shared" ref="BP455:CU455" si="515">BP449+BP454</f>
        <v>-2600165.56</v>
      </c>
      <c r="BQ455" s="339">
        <f t="shared" si="515"/>
        <v>-2530288.48</v>
      </c>
      <c r="BR455" s="339">
        <f t="shared" si="515"/>
        <v>-3193429.84</v>
      </c>
      <c r="BS455" s="339">
        <f t="shared" si="515"/>
        <v>-3757773.8899999997</v>
      </c>
      <c r="BT455" s="339">
        <f t="shared" si="515"/>
        <v>-3240515.3999999994</v>
      </c>
      <c r="BU455" s="339">
        <f t="shared" si="515"/>
        <v>-3521357.3699999992</v>
      </c>
      <c r="BV455" s="339">
        <f t="shared" si="515"/>
        <v>-3733056.0899999994</v>
      </c>
      <c r="BW455" s="339">
        <f t="shared" si="515"/>
        <v>-3615896.9699999993</v>
      </c>
      <c r="BX455" s="339">
        <f t="shared" si="515"/>
        <v>-3953367.2999999993</v>
      </c>
      <c r="BY455" s="339">
        <f t="shared" si="515"/>
        <v>-4706935.209999999</v>
      </c>
      <c r="BZ455" s="339">
        <f t="shared" si="515"/>
        <v>-4244417.7199999988</v>
      </c>
      <c r="CA455" s="339">
        <f t="shared" si="515"/>
        <v>-4323102.9799999986</v>
      </c>
      <c r="CB455" s="339">
        <f t="shared" si="515"/>
        <v>-351211.43999999948</v>
      </c>
      <c r="CC455" s="339">
        <f t="shared" si="515"/>
        <v>-263504.09999999951</v>
      </c>
      <c r="CD455" s="339">
        <f t="shared" si="515"/>
        <v>-549950.82999999949</v>
      </c>
      <c r="CE455" s="339">
        <f t="shared" si="515"/>
        <v>-1164007.3299999996</v>
      </c>
      <c r="CF455" s="339">
        <f t="shared" si="515"/>
        <v>-1556156.2099999995</v>
      </c>
      <c r="CG455" s="339">
        <f t="shared" si="515"/>
        <v>-778853.99999999953</v>
      </c>
      <c r="CH455" s="339">
        <f t="shared" si="515"/>
        <v>-483665.68999999954</v>
      </c>
      <c r="CI455" s="339">
        <f t="shared" si="515"/>
        <v>-1784860.1499999994</v>
      </c>
      <c r="CJ455" s="339">
        <f t="shared" si="515"/>
        <v>-962364.15999999945</v>
      </c>
      <c r="CK455" s="339">
        <f t="shared" si="515"/>
        <v>-1024954.2699999994</v>
      </c>
      <c r="CL455" s="339">
        <f t="shared" si="515"/>
        <v>-300816.62999999942</v>
      </c>
      <c r="CM455" s="339">
        <f t="shared" si="515"/>
        <v>1238369.3500000006</v>
      </c>
      <c r="CN455" s="339">
        <f t="shared" si="515"/>
        <v>4382889.78</v>
      </c>
      <c r="CO455" s="339">
        <f t="shared" si="515"/>
        <v>5303508.6400000006</v>
      </c>
      <c r="CP455" s="339">
        <f t="shared" si="515"/>
        <v>5596799.6600000001</v>
      </c>
      <c r="CQ455" s="339">
        <f t="shared" si="515"/>
        <v>6312121.1799999997</v>
      </c>
      <c r="CR455" s="339">
        <f t="shared" si="515"/>
        <v>6653752.8499999996</v>
      </c>
      <c r="CS455" s="339">
        <f t="shared" si="515"/>
        <v>6990921.79</v>
      </c>
      <c r="CT455" s="339">
        <f t="shared" si="515"/>
        <v>7334556.6699999999</v>
      </c>
      <c r="CU455" s="339">
        <f t="shared" si="515"/>
        <v>7746045.2999999998</v>
      </c>
      <c r="CV455" s="339">
        <f t="shared" ref="CV455:CY455" si="516">CV449+CV454</f>
        <v>8323813.9199999999</v>
      </c>
      <c r="CW455" s="339">
        <f t="shared" si="516"/>
        <v>8468076.6600000001</v>
      </c>
      <c r="CX455" s="339">
        <f t="shared" si="516"/>
        <v>8468076.6600000001</v>
      </c>
      <c r="CY455" s="339">
        <f t="shared" si="516"/>
        <v>8468076.6600000001</v>
      </c>
    </row>
    <row r="456" spans="1:104" x14ac:dyDescent="0.2"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  <c r="AA456" s="90"/>
      <c r="AB456" s="90"/>
      <c r="AC456" s="90"/>
      <c r="AD456" s="90"/>
      <c r="AE456" s="90"/>
      <c r="AF456" s="90"/>
      <c r="AG456" s="90"/>
      <c r="AH456" s="90"/>
      <c r="AI456" s="90"/>
      <c r="AJ456" s="90"/>
      <c r="AK456" s="90"/>
      <c r="AL456" s="90"/>
      <c r="AM456" s="90"/>
      <c r="AN456" s="90"/>
      <c r="AO456" s="90"/>
      <c r="AP456" s="90"/>
      <c r="AQ456" s="90"/>
      <c r="AR456" s="90"/>
      <c r="AS456" s="90"/>
      <c r="AT456" s="90"/>
      <c r="AU456" s="90"/>
      <c r="AV456" s="90"/>
      <c r="AW456" s="90"/>
      <c r="AX456" s="90"/>
      <c r="AY456" s="90"/>
      <c r="AZ456" s="90"/>
      <c r="BA456" s="90"/>
      <c r="BB456" s="90"/>
      <c r="BC456" s="90"/>
      <c r="BD456" s="90"/>
      <c r="BE456" s="90"/>
      <c r="BF456" s="90"/>
      <c r="BG456" s="90"/>
      <c r="BH456" s="90"/>
      <c r="BI456" s="90"/>
      <c r="BJ456" s="90"/>
      <c r="BK456" s="90"/>
      <c r="BL456" s="90"/>
      <c r="BM456" s="90"/>
      <c r="BN456" s="90"/>
      <c r="BO456" s="90"/>
      <c r="BP456" s="90"/>
      <c r="BQ456" s="90"/>
      <c r="BR456" s="90"/>
      <c r="BS456" s="90"/>
      <c r="BT456" s="90"/>
      <c r="BU456" s="90"/>
      <c r="BV456" s="90"/>
      <c r="BW456" s="90"/>
      <c r="BX456" s="90"/>
      <c r="BY456" s="90"/>
      <c r="BZ456" s="90"/>
      <c r="CA456" s="90"/>
      <c r="CB456" s="90"/>
      <c r="CC456" s="90"/>
      <c r="CD456" s="90"/>
      <c r="CE456" s="90"/>
      <c r="CF456" s="90"/>
      <c r="CG456" s="90"/>
      <c r="CH456" s="95"/>
      <c r="CI456" s="95"/>
      <c r="CJ456" s="95"/>
      <c r="CK456" s="95"/>
      <c r="CL456" s="95"/>
      <c r="CM456" s="95"/>
      <c r="CN456" s="95"/>
      <c r="CO456" s="95"/>
      <c r="CP456" s="95"/>
      <c r="CQ456" s="95"/>
      <c r="CR456" s="95"/>
      <c r="CS456" s="95"/>
      <c r="CT456" s="95"/>
      <c r="CU456" s="95"/>
      <c r="CV456" s="95"/>
      <c r="CW456" s="95"/>
      <c r="CX456" s="95"/>
      <c r="CY456" s="95"/>
      <c r="CZ456" s="95"/>
    </row>
    <row r="457" spans="1:104" x14ac:dyDescent="0.2">
      <c r="A457" s="353" t="s">
        <v>351</v>
      </c>
      <c r="B457" s="338"/>
      <c r="C457" s="90">
        <v>18237281</v>
      </c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  <c r="BY457" s="91"/>
      <c r="BZ457" s="91"/>
      <c r="CA457" s="91"/>
      <c r="CB457" s="91"/>
      <c r="CC457" s="91"/>
      <c r="CD457" s="91"/>
      <c r="CE457" s="91"/>
      <c r="CF457" s="91"/>
      <c r="CG457" s="91"/>
      <c r="CX457" s="338"/>
      <c r="CY457" s="338"/>
      <c r="CZ457" s="338"/>
    </row>
    <row r="458" spans="1:104" x14ac:dyDescent="0.2">
      <c r="A458" s="338"/>
      <c r="B458" s="338" t="s">
        <v>227</v>
      </c>
      <c r="C458" s="90">
        <v>25400681</v>
      </c>
      <c r="D458" s="339">
        <f t="shared" ref="D458:AI458" si="517">C465</f>
        <v>0</v>
      </c>
      <c r="E458" s="339">
        <f t="shared" si="517"/>
        <v>0</v>
      </c>
      <c r="F458" s="339">
        <f t="shared" si="517"/>
        <v>0</v>
      </c>
      <c r="G458" s="339">
        <f t="shared" si="517"/>
        <v>0</v>
      </c>
      <c r="H458" s="339">
        <f t="shared" si="517"/>
        <v>0</v>
      </c>
      <c r="I458" s="339">
        <f t="shared" si="517"/>
        <v>0</v>
      </c>
      <c r="J458" s="339">
        <f t="shared" si="517"/>
        <v>0</v>
      </c>
      <c r="K458" s="339">
        <f t="shared" si="517"/>
        <v>0</v>
      </c>
      <c r="L458" s="339">
        <f t="shared" si="517"/>
        <v>0</v>
      </c>
      <c r="M458" s="339">
        <f t="shared" si="517"/>
        <v>0</v>
      </c>
      <c r="N458" s="339">
        <f t="shared" si="517"/>
        <v>0</v>
      </c>
      <c r="O458" s="339">
        <f t="shared" si="517"/>
        <v>0</v>
      </c>
      <c r="P458" s="339">
        <f t="shared" si="517"/>
        <v>0</v>
      </c>
      <c r="Q458" s="339">
        <f t="shared" si="517"/>
        <v>0</v>
      </c>
      <c r="R458" s="339">
        <f t="shared" si="517"/>
        <v>0</v>
      </c>
      <c r="S458" s="339">
        <f t="shared" si="517"/>
        <v>0</v>
      </c>
      <c r="T458" s="339">
        <f t="shared" si="517"/>
        <v>0</v>
      </c>
      <c r="U458" s="339">
        <f t="shared" si="517"/>
        <v>0</v>
      </c>
      <c r="V458" s="339">
        <f t="shared" si="517"/>
        <v>0</v>
      </c>
      <c r="W458" s="339">
        <f t="shared" si="517"/>
        <v>0</v>
      </c>
      <c r="X458" s="339">
        <f t="shared" si="517"/>
        <v>0</v>
      </c>
      <c r="Y458" s="339">
        <f t="shared" si="517"/>
        <v>0</v>
      </c>
      <c r="Z458" s="339">
        <f t="shared" si="517"/>
        <v>0</v>
      </c>
      <c r="AA458" s="339">
        <f t="shared" si="517"/>
        <v>0</v>
      </c>
      <c r="AB458" s="339">
        <f t="shared" si="517"/>
        <v>0</v>
      </c>
      <c r="AC458" s="339">
        <f t="shared" si="517"/>
        <v>0</v>
      </c>
      <c r="AD458" s="339">
        <f t="shared" si="517"/>
        <v>0</v>
      </c>
      <c r="AE458" s="339">
        <f t="shared" si="517"/>
        <v>0</v>
      </c>
      <c r="AF458" s="339">
        <f t="shared" si="517"/>
        <v>0</v>
      </c>
      <c r="AG458" s="339">
        <f t="shared" si="517"/>
        <v>0</v>
      </c>
      <c r="AH458" s="339">
        <f t="shared" si="517"/>
        <v>0</v>
      </c>
      <c r="AI458" s="339">
        <f t="shared" si="517"/>
        <v>0</v>
      </c>
      <c r="AJ458" s="339">
        <f t="shared" ref="AJ458:BO458" si="518">AI465</f>
        <v>0</v>
      </c>
      <c r="AK458" s="339">
        <f t="shared" si="518"/>
        <v>0</v>
      </c>
      <c r="AL458" s="339">
        <f t="shared" si="518"/>
        <v>0</v>
      </c>
      <c r="AM458" s="339">
        <f t="shared" si="518"/>
        <v>0</v>
      </c>
      <c r="AN458" s="339">
        <f t="shared" si="518"/>
        <v>0</v>
      </c>
      <c r="AO458" s="339">
        <f t="shared" si="518"/>
        <v>0</v>
      </c>
      <c r="AP458" s="339">
        <f t="shared" si="518"/>
        <v>0</v>
      </c>
      <c r="AQ458" s="339">
        <f t="shared" si="518"/>
        <v>0</v>
      </c>
      <c r="AR458" s="339">
        <f t="shared" si="518"/>
        <v>0</v>
      </c>
      <c r="AS458" s="339">
        <f t="shared" si="518"/>
        <v>0</v>
      </c>
      <c r="AT458" s="339">
        <f t="shared" si="518"/>
        <v>0</v>
      </c>
      <c r="AU458" s="339">
        <f t="shared" si="518"/>
        <v>0</v>
      </c>
      <c r="AV458" s="339">
        <f t="shared" si="518"/>
        <v>0</v>
      </c>
      <c r="AW458" s="339">
        <f t="shared" si="518"/>
        <v>0</v>
      </c>
      <c r="AX458" s="339">
        <f t="shared" si="518"/>
        <v>0</v>
      </c>
      <c r="AY458" s="339">
        <f t="shared" si="518"/>
        <v>0</v>
      </c>
      <c r="AZ458" s="339">
        <f t="shared" si="518"/>
        <v>0</v>
      </c>
      <c r="BA458" s="339">
        <f t="shared" si="518"/>
        <v>0</v>
      </c>
      <c r="BB458" s="339">
        <f t="shared" si="518"/>
        <v>0</v>
      </c>
      <c r="BC458" s="339">
        <f t="shared" si="518"/>
        <v>0</v>
      </c>
      <c r="BD458" s="339">
        <f t="shared" si="518"/>
        <v>0</v>
      </c>
      <c r="BE458" s="339">
        <f t="shared" si="518"/>
        <v>0</v>
      </c>
      <c r="BF458" s="339">
        <f t="shared" si="518"/>
        <v>0</v>
      </c>
      <c r="BG458" s="339">
        <f t="shared" si="518"/>
        <v>0</v>
      </c>
      <c r="BH458" s="339">
        <f t="shared" si="518"/>
        <v>0</v>
      </c>
      <c r="BI458" s="339">
        <f t="shared" si="518"/>
        <v>0</v>
      </c>
      <c r="BJ458" s="339">
        <f t="shared" si="518"/>
        <v>0</v>
      </c>
      <c r="BK458" s="339">
        <f t="shared" si="518"/>
        <v>0</v>
      </c>
      <c r="BL458" s="339">
        <f t="shared" si="518"/>
        <v>129130.56</v>
      </c>
      <c r="BM458" s="339">
        <f t="shared" si="518"/>
        <v>472597.07665573998</v>
      </c>
      <c r="BN458" s="339">
        <f t="shared" si="518"/>
        <v>591966.05665574002</v>
      </c>
      <c r="BO458" s="339">
        <f t="shared" si="518"/>
        <v>714105.77665573999</v>
      </c>
      <c r="BP458" s="339">
        <f t="shared" ref="BP458:CY458" si="519">BO465</f>
        <v>737066.40665573999</v>
      </c>
      <c r="BQ458" s="339">
        <f t="shared" si="519"/>
        <v>978828.97</v>
      </c>
      <c r="BR458" s="339">
        <f t="shared" si="519"/>
        <v>1242985.24</v>
      </c>
      <c r="BS458" s="339">
        <f t="shared" si="519"/>
        <v>1286555.77</v>
      </c>
      <c r="BT458" s="339">
        <f t="shared" si="519"/>
        <v>1804217.42</v>
      </c>
      <c r="BU458" s="339">
        <f t="shared" si="519"/>
        <v>1916277.13</v>
      </c>
      <c r="BV458" s="339">
        <f t="shared" si="519"/>
        <v>2194751.36</v>
      </c>
      <c r="BW458" s="339">
        <f t="shared" si="519"/>
        <v>2464422.69</v>
      </c>
      <c r="BX458" s="339">
        <f t="shared" si="519"/>
        <v>2784489.89</v>
      </c>
      <c r="BY458" s="339">
        <f t="shared" si="519"/>
        <v>930252.48047123291</v>
      </c>
      <c r="BZ458" s="339">
        <f t="shared" si="519"/>
        <v>947498.675557193</v>
      </c>
      <c r="CA458" s="339">
        <f t="shared" si="519"/>
        <v>980814.73553985415</v>
      </c>
      <c r="CB458" s="339">
        <f t="shared" si="519"/>
        <v>331700.63553985418</v>
      </c>
      <c r="CC458" s="339">
        <f t="shared" si="519"/>
        <v>-38967.833419422677</v>
      </c>
      <c r="CD458" s="339">
        <f t="shared" si="519"/>
        <v>-145584.25341942266</v>
      </c>
      <c r="CE458" s="339">
        <f t="shared" si="519"/>
        <v>-127485.34341942266</v>
      </c>
      <c r="CF458" s="339">
        <f t="shared" si="519"/>
        <v>-23075.743419422652</v>
      </c>
      <c r="CG458" s="339">
        <f t="shared" si="519"/>
        <v>-105125.16341942265</v>
      </c>
      <c r="CH458" s="339">
        <f t="shared" si="519"/>
        <v>-69479.063419422659</v>
      </c>
      <c r="CI458" s="339">
        <f t="shared" si="519"/>
        <v>53078.776580577338</v>
      </c>
      <c r="CJ458" s="339">
        <f t="shared" si="519"/>
        <v>-68975.03341942266</v>
      </c>
      <c r="CK458" s="339">
        <f t="shared" si="519"/>
        <v>-92364.913419422664</v>
      </c>
      <c r="CL458" s="339">
        <f t="shared" si="519"/>
        <v>-41551.043419422662</v>
      </c>
      <c r="CM458" s="339">
        <f t="shared" si="519"/>
        <v>-151817.76341942267</v>
      </c>
      <c r="CN458" s="339">
        <f t="shared" si="519"/>
        <v>-43611.243419422681</v>
      </c>
      <c r="CO458" s="339">
        <f t="shared" si="519"/>
        <v>43258.919999999984</v>
      </c>
      <c r="CP458" s="339">
        <f t="shared" si="519"/>
        <v>-17397.770000000019</v>
      </c>
      <c r="CQ458" s="339">
        <f t="shared" si="519"/>
        <v>-20858.480000000018</v>
      </c>
      <c r="CR458" s="339">
        <f t="shared" si="519"/>
        <v>42348.14999999998</v>
      </c>
      <c r="CS458" s="339">
        <f t="shared" si="519"/>
        <v>79240.299999999988</v>
      </c>
      <c r="CT458" s="339">
        <f t="shared" si="519"/>
        <v>158464.15</v>
      </c>
      <c r="CU458" s="339">
        <f t="shared" si="519"/>
        <v>158464.15</v>
      </c>
      <c r="CV458" s="339">
        <f t="shared" si="519"/>
        <v>158464.15</v>
      </c>
      <c r="CW458" s="339">
        <f t="shared" si="519"/>
        <v>158464.15</v>
      </c>
      <c r="CX458" s="339">
        <f t="shared" si="519"/>
        <v>158464.15</v>
      </c>
      <c r="CY458" s="339">
        <f t="shared" si="519"/>
        <v>158464.15</v>
      </c>
    </row>
    <row r="459" spans="1:104" x14ac:dyDescent="0.2">
      <c r="A459" s="97"/>
      <c r="B459" s="98" t="s">
        <v>228</v>
      </c>
      <c r="C459" s="91"/>
      <c r="D459" s="341">
        <v>0</v>
      </c>
      <c r="E459" s="341">
        <v>0</v>
      </c>
      <c r="F459" s="341">
        <v>0</v>
      </c>
      <c r="G459" s="341">
        <v>0</v>
      </c>
      <c r="H459" s="341">
        <v>0</v>
      </c>
      <c r="I459" s="341">
        <v>0</v>
      </c>
      <c r="J459" s="341">
        <v>0</v>
      </c>
      <c r="K459" s="341">
        <v>0</v>
      </c>
      <c r="L459" s="341">
        <v>0</v>
      </c>
      <c r="M459" s="341">
        <v>0</v>
      </c>
      <c r="N459" s="341">
        <v>0</v>
      </c>
      <c r="O459" s="341">
        <v>0</v>
      </c>
      <c r="P459" s="341">
        <v>0</v>
      </c>
      <c r="Q459" s="341">
        <v>0</v>
      </c>
      <c r="R459" s="341">
        <v>0</v>
      </c>
      <c r="S459" s="341">
        <v>0</v>
      </c>
      <c r="T459" s="341">
        <v>0</v>
      </c>
      <c r="U459" s="341">
        <v>0</v>
      </c>
      <c r="V459" s="341">
        <v>0</v>
      </c>
      <c r="W459" s="341">
        <v>0</v>
      </c>
      <c r="X459" s="341">
        <v>0</v>
      </c>
      <c r="Y459" s="341">
        <v>0</v>
      </c>
      <c r="Z459" s="341">
        <v>0</v>
      </c>
      <c r="AA459" s="341">
        <v>0</v>
      </c>
      <c r="AB459" s="341">
        <v>0</v>
      </c>
      <c r="AC459" s="341">
        <v>0</v>
      </c>
      <c r="AD459" s="341">
        <v>0</v>
      </c>
      <c r="AE459" s="341">
        <v>0</v>
      </c>
      <c r="AF459" s="341">
        <v>0</v>
      </c>
      <c r="AG459" s="341">
        <v>0</v>
      </c>
      <c r="AH459" s="341">
        <v>0</v>
      </c>
      <c r="AI459" s="341">
        <v>0</v>
      </c>
      <c r="AJ459" s="341">
        <v>0</v>
      </c>
      <c r="AK459" s="341">
        <v>0</v>
      </c>
      <c r="AL459" s="341">
        <v>0</v>
      </c>
      <c r="AM459" s="341">
        <v>0</v>
      </c>
      <c r="AN459" s="341">
        <v>0</v>
      </c>
      <c r="AO459" s="341">
        <v>0</v>
      </c>
      <c r="AP459" s="341">
        <v>0</v>
      </c>
      <c r="AQ459" s="341">
        <v>0</v>
      </c>
      <c r="AR459" s="341">
        <v>0</v>
      </c>
      <c r="AS459" s="341">
        <v>0</v>
      </c>
      <c r="AT459" s="341">
        <v>0</v>
      </c>
      <c r="AU459" s="341">
        <v>0</v>
      </c>
      <c r="AV459" s="341">
        <v>0</v>
      </c>
      <c r="AW459" s="341">
        <v>0</v>
      </c>
      <c r="AX459" s="341">
        <v>0</v>
      </c>
      <c r="AY459" s="341">
        <v>0</v>
      </c>
      <c r="AZ459" s="341">
        <v>0</v>
      </c>
      <c r="BA459" s="341">
        <v>0</v>
      </c>
      <c r="BB459" s="341">
        <v>0</v>
      </c>
      <c r="BC459" s="341">
        <v>0</v>
      </c>
      <c r="BD459" s="341">
        <v>0</v>
      </c>
      <c r="BE459" s="341">
        <v>0</v>
      </c>
      <c r="BF459" s="341">
        <v>0</v>
      </c>
      <c r="BG459" s="341">
        <v>0</v>
      </c>
      <c r="BH459" s="341">
        <v>0</v>
      </c>
      <c r="BI459" s="341">
        <v>0</v>
      </c>
      <c r="BJ459" s="341">
        <v>0</v>
      </c>
      <c r="BK459" s="341">
        <v>0</v>
      </c>
      <c r="BL459" s="341">
        <v>0</v>
      </c>
      <c r="BM459" s="341">
        <v>0</v>
      </c>
      <c r="BN459" s="341">
        <v>0</v>
      </c>
      <c r="BO459" s="341">
        <v>0</v>
      </c>
      <c r="BP459" s="341">
        <v>-136333.21665573999</v>
      </c>
      <c r="BQ459" s="341">
        <v>0</v>
      </c>
      <c r="BR459" s="341">
        <v>0</v>
      </c>
      <c r="BS459" s="341">
        <v>0</v>
      </c>
      <c r="BT459" s="341">
        <v>0</v>
      </c>
      <c r="BU459" s="341">
        <v>0</v>
      </c>
      <c r="BV459" s="341">
        <v>0</v>
      </c>
      <c r="BW459" s="341">
        <v>0</v>
      </c>
      <c r="BX459" s="341">
        <v>0</v>
      </c>
      <c r="BY459" s="341">
        <v>0</v>
      </c>
      <c r="BZ459" s="341">
        <v>0</v>
      </c>
      <c r="CA459" s="341">
        <v>0</v>
      </c>
      <c r="CB459" s="341">
        <v>-1245916.6233706197</v>
      </c>
      <c r="CC459" s="341">
        <v>0</v>
      </c>
      <c r="CD459" s="341">
        <v>0</v>
      </c>
      <c r="CE459" s="341">
        <v>0</v>
      </c>
      <c r="CF459" s="341">
        <v>0</v>
      </c>
      <c r="CG459" s="341">
        <v>0</v>
      </c>
      <c r="CH459" s="341">
        <v>0</v>
      </c>
      <c r="CI459" s="341">
        <v>0</v>
      </c>
      <c r="CJ459" s="341">
        <v>0</v>
      </c>
      <c r="CK459" s="341">
        <v>0</v>
      </c>
      <c r="CL459" s="341">
        <v>0</v>
      </c>
      <c r="CM459" s="341">
        <v>0</v>
      </c>
      <c r="CN459" s="341">
        <v>68975.03341942266</v>
      </c>
      <c r="CO459" s="341">
        <v>0</v>
      </c>
      <c r="CP459" s="341">
        <v>0</v>
      </c>
      <c r="CQ459" s="341">
        <v>0</v>
      </c>
      <c r="CR459" s="341">
        <v>0</v>
      </c>
      <c r="CS459" s="341">
        <v>0</v>
      </c>
      <c r="CT459" s="341">
        <v>0</v>
      </c>
      <c r="CU459" s="341">
        <v>0</v>
      </c>
      <c r="CV459" s="341">
        <v>0</v>
      </c>
      <c r="CW459" s="341">
        <v>0</v>
      </c>
      <c r="CX459" s="341"/>
      <c r="CY459" s="341"/>
    </row>
    <row r="460" spans="1:104" x14ac:dyDescent="0.2">
      <c r="A460" s="97"/>
      <c r="B460" s="98" t="s">
        <v>363</v>
      </c>
      <c r="C460" s="91"/>
      <c r="D460" s="341">
        <v>0</v>
      </c>
      <c r="E460" s="341">
        <v>0</v>
      </c>
      <c r="F460" s="341">
        <v>0</v>
      </c>
      <c r="G460" s="341">
        <v>0</v>
      </c>
      <c r="H460" s="341">
        <v>0</v>
      </c>
      <c r="I460" s="341">
        <v>0</v>
      </c>
      <c r="J460" s="341">
        <v>0</v>
      </c>
      <c r="K460" s="341">
        <v>0</v>
      </c>
      <c r="L460" s="341">
        <v>0</v>
      </c>
      <c r="M460" s="341">
        <v>0</v>
      </c>
      <c r="N460" s="341">
        <v>0</v>
      </c>
      <c r="O460" s="341">
        <v>0</v>
      </c>
      <c r="P460" s="341">
        <v>0</v>
      </c>
      <c r="Q460" s="341">
        <v>0</v>
      </c>
      <c r="R460" s="341">
        <v>0</v>
      </c>
      <c r="S460" s="341">
        <v>0</v>
      </c>
      <c r="T460" s="341">
        <v>0</v>
      </c>
      <c r="U460" s="341">
        <v>0</v>
      </c>
      <c r="V460" s="341">
        <v>0</v>
      </c>
      <c r="W460" s="341">
        <v>0</v>
      </c>
      <c r="X460" s="341">
        <v>0</v>
      </c>
      <c r="Y460" s="341">
        <v>0</v>
      </c>
      <c r="Z460" s="341">
        <v>0</v>
      </c>
      <c r="AA460" s="341">
        <v>0</v>
      </c>
      <c r="AB460" s="341">
        <v>0</v>
      </c>
      <c r="AC460" s="341">
        <v>0</v>
      </c>
      <c r="AD460" s="341">
        <v>0</v>
      </c>
      <c r="AE460" s="341">
        <v>0</v>
      </c>
      <c r="AF460" s="341">
        <v>0</v>
      </c>
      <c r="AG460" s="341">
        <v>0</v>
      </c>
      <c r="AH460" s="341">
        <v>0</v>
      </c>
      <c r="AI460" s="341">
        <v>0</v>
      </c>
      <c r="AJ460" s="341">
        <v>0</v>
      </c>
      <c r="AK460" s="341">
        <v>0</v>
      </c>
      <c r="AL460" s="341">
        <v>0</v>
      </c>
      <c r="AM460" s="341">
        <v>0</v>
      </c>
      <c r="AN460" s="341">
        <v>0</v>
      </c>
      <c r="AO460" s="341">
        <v>0</v>
      </c>
      <c r="AP460" s="341">
        <v>0</v>
      </c>
      <c r="AQ460" s="341">
        <v>0</v>
      </c>
      <c r="AR460" s="341">
        <v>0</v>
      </c>
      <c r="AS460" s="341">
        <v>0</v>
      </c>
      <c r="AT460" s="341">
        <v>0</v>
      </c>
      <c r="AU460" s="341">
        <v>0</v>
      </c>
      <c r="AV460" s="341">
        <v>0</v>
      </c>
      <c r="AW460" s="341">
        <v>0</v>
      </c>
      <c r="AX460" s="341">
        <v>0</v>
      </c>
      <c r="AY460" s="341">
        <v>0</v>
      </c>
      <c r="AZ460" s="341">
        <v>0</v>
      </c>
      <c r="BA460" s="341">
        <v>0</v>
      </c>
      <c r="BB460" s="341">
        <v>0</v>
      </c>
      <c r="BC460" s="341">
        <v>0</v>
      </c>
      <c r="BD460" s="341">
        <v>0</v>
      </c>
      <c r="BE460" s="341">
        <v>0</v>
      </c>
      <c r="BF460" s="341">
        <v>0</v>
      </c>
      <c r="BG460" s="341">
        <v>0</v>
      </c>
      <c r="BH460" s="341">
        <v>0</v>
      </c>
      <c r="BI460" s="341">
        <v>0</v>
      </c>
      <c r="BJ460" s="341">
        <v>0</v>
      </c>
      <c r="BK460" s="341">
        <v>0</v>
      </c>
      <c r="BL460" s="341">
        <v>0</v>
      </c>
      <c r="BM460" s="341">
        <v>0</v>
      </c>
      <c r="BN460" s="341">
        <v>0</v>
      </c>
      <c r="BO460" s="341">
        <v>0</v>
      </c>
      <c r="BP460" s="341">
        <v>0</v>
      </c>
      <c r="BQ460" s="341">
        <v>0</v>
      </c>
      <c r="BR460" s="341">
        <v>0</v>
      </c>
      <c r="BS460" s="341">
        <v>0</v>
      </c>
      <c r="BT460" s="341">
        <v>0</v>
      </c>
      <c r="BU460" s="341">
        <v>0</v>
      </c>
      <c r="BV460" s="341">
        <v>0</v>
      </c>
      <c r="BW460" s="341">
        <v>0</v>
      </c>
      <c r="BX460" s="341">
        <v>-1967242.1072850002</v>
      </c>
      <c r="BY460" s="341">
        <v>0</v>
      </c>
      <c r="BZ460" s="341">
        <v>0</v>
      </c>
      <c r="CA460" s="341">
        <v>0</v>
      </c>
      <c r="CB460" s="341">
        <v>880240.09441134287</v>
      </c>
      <c r="CC460" s="341">
        <v>0</v>
      </c>
      <c r="CD460" s="341">
        <v>0</v>
      </c>
      <c r="CE460" s="341">
        <v>0</v>
      </c>
      <c r="CF460" s="341">
        <v>0</v>
      </c>
      <c r="CG460" s="341">
        <v>0</v>
      </c>
      <c r="CH460" s="341">
        <v>0</v>
      </c>
      <c r="CI460" s="341">
        <v>0</v>
      </c>
      <c r="CJ460" s="341">
        <v>0</v>
      </c>
      <c r="CK460" s="341">
        <v>0</v>
      </c>
      <c r="CL460" s="341">
        <v>0</v>
      </c>
      <c r="CM460" s="341">
        <v>0</v>
      </c>
      <c r="CN460" s="341">
        <v>0</v>
      </c>
      <c r="CO460" s="341">
        <v>0</v>
      </c>
      <c r="CP460" s="341">
        <v>0</v>
      </c>
      <c r="CQ460" s="341">
        <v>0</v>
      </c>
      <c r="CR460" s="341">
        <v>0</v>
      </c>
      <c r="CS460" s="341">
        <v>0</v>
      </c>
      <c r="CT460" s="341">
        <v>0</v>
      </c>
      <c r="CU460" s="341">
        <v>0</v>
      </c>
      <c r="CV460" s="341">
        <v>0</v>
      </c>
      <c r="CW460" s="341">
        <v>0</v>
      </c>
      <c r="CX460" s="341"/>
      <c r="CY460" s="341"/>
    </row>
    <row r="461" spans="1:104" x14ac:dyDescent="0.2">
      <c r="A461" s="97"/>
      <c r="B461" s="98" t="s">
        <v>257</v>
      </c>
      <c r="C461" s="91"/>
      <c r="D461" s="341">
        <v>0</v>
      </c>
      <c r="E461" s="341">
        <v>0</v>
      </c>
      <c r="F461" s="341">
        <v>0</v>
      </c>
      <c r="G461" s="341">
        <v>0</v>
      </c>
      <c r="H461" s="341">
        <v>0</v>
      </c>
      <c r="I461" s="341">
        <v>0</v>
      </c>
      <c r="J461" s="341">
        <v>0</v>
      </c>
      <c r="K461" s="341">
        <v>0</v>
      </c>
      <c r="L461" s="341">
        <v>0</v>
      </c>
      <c r="M461" s="341">
        <v>0</v>
      </c>
      <c r="N461" s="341">
        <v>0</v>
      </c>
      <c r="O461" s="341">
        <v>0</v>
      </c>
      <c r="P461" s="341">
        <v>0</v>
      </c>
      <c r="Q461" s="341">
        <v>0</v>
      </c>
      <c r="R461" s="341">
        <v>0</v>
      </c>
      <c r="S461" s="341">
        <v>0</v>
      </c>
      <c r="T461" s="341">
        <v>0</v>
      </c>
      <c r="U461" s="341">
        <v>0</v>
      </c>
      <c r="V461" s="341">
        <v>0</v>
      </c>
      <c r="W461" s="341">
        <v>0</v>
      </c>
      <c r="X461" s="341">
        <v>0</v>
      </c>
      <c r="Y461" s="341">
        <v>0</v>
      </c>
      <c r="Z461" s="341">
        <v>0</v>
      </c>
      <c r="AA461" s="341">
        <v>0</v>
      </c>
      <c r="AB461" s="341">
        <v>0</v>
      </c>
      <c r="AC461" s="341">
        <v>0</v>
      </c>
      <c r="AD461" s="341">
        <v>0</v>
      </c>
      <c r="AE461" s="341">
        <v>0</v>
      </c>
      <c r="AF461" s="341">
        <v>0</v>
      </c>
      <c r="AG461" s="341">
        <v>0</v>
      </c>
      <c r="AH461" s="341">
        <v>0</v>
      </c>
      <c r="AI461" s="341">
        <v>0</v>
      </c>
      <c r="AJ461" s="341">
        <v>0</v>
      </c>
      <c r="AK461" s="341">
        <v>0</v>
      </c>
      <c r="AL461" s="341">
        <v>0</v>
      </c>
      <c r="AM461" s="341">
        <v>0</v>
      </c>
      <c r="AN461" s="341">
        <v>0</v>
      </c>
      <c r="AO461" s="341">
        <v>0</v>
      </c>
      <c r="AP461" s="341">
        <v>0</v>
      </c>
      <c r="AQ461" s="341">
        <v>0</v>
      </c>
      <c r="AR461" s="341">
        <v>0</v>
      </c>
      <c r="AS461" s="341">
        <v>0</v>
      </c>
      <c r="AT461" s="341">
        <v>0</v>
      </c>
      <c r="AU461" s="341">
        <v>0</v>
      </c>
      <c r="AV461" s="341">
        <v>0</v>
      </c>
      <c r="AW461" s="341">
        <v>0</v>
      </c>
      <c r="AX461" s="341">
        <v>0</v>
      </c>
      <c r="AY461" s="341">
        <v>0</v>
      </c>
      <c r="AZ461" s="341">
        <v>0</v>
      </c>
      <c r="BA461" s="341">
        <v>0</v>
      </c>
      <c r="BB461" s="341">
        <v>0</v>
      </c>
      <c r="BC461" s="341">
        <v>0</v>
      </c>
      <c r="BD461" s="341">
        <v>0</v>
      </c>
      <c r="BE461" s="341">
        <v>0</v>
      </c>
      <c r="BF461" s="341">
        <v>0</v>
      </c>
      <c r="BG461" s="341">
        <v>0</v>
      </c>
      <c r="BH461" s="341">
        <v>0</v>
      </c>
      <c r="BI461" s="341">
        <v>0</v>
      </c>
      <c r="BJ461" s="341">
        <v>0</v>
      </c>
      <c r="BK461" s="341">
        <v>0</v>
      </c>
      <c r="BL461" s="341">
        <v>7202.6566557400001</v>
      </c>
      <c r="BM461" s="341">
        <v>0</v>
      </c>
      <c r="BN461" s="341">
        <v>0</v>
      </c>
      <c r="BO461" s="341">
        <v>0</v>
      </c>
      <c r="BP461" s="341">
        <v>0</v>
      </c>
      <c r="BQ461" s="341">
        <v>0</v>
      </c>
      <c r="BR461" s="341">
        <v>0</v>
      </c>
      <c r="BS461" s="341">
        <v>0</v>
      </c>
      <c r="BT461" s="341">
        <v>0</v>
      </c>
      <c r="BU461" s="341">
        <v>0</v>
      </c>
      <c r="BV461" s="341">
        <v>0</v>
      </c>
      <c r="BW461" s="341">
        <v>0</v>
      </c>
      <c r="BX461" s="341">
        <v>0</v>
      </c>
      <c r="BY461" s="341">
        <v>0</v>
      </c>
      <c r="BZ461" s="341">
        <v>0</v>
      </c>
      <c r="CA461" s="341">
        <v>0</v>
      </c>
      <c r="CB461" s="341">
        <v>0</v>
      </c>
      <c r="CC461" s="341">
        <v>0</v>
      </c>
      <c r="CD461" s="341">
        <v>0</v>
      </c>
      <c r="CE461" s="341">
        <v>0</v>
      </c>
      <c r="CF461" s="341">
        <v>0</v>
      </c>
      <c r="CG461" s="341">
        <v>0</v>
      </c>
      <c r="CH461" s="341">
        <v>0</v>
      </c>
      <c r="CI461" s="341">
        <v>0</v>
      </c>
      <c r="CJ461" s="341">
        <v>0</v>
      </c>
      <c r="CK461" s="341">
        <v>0</v>
      </c>
      <c r="CL461" s="341">
        <v>0</v>
      </c>
      <c r="CM461" s="341">
        <v>0</v>
      </c>
      <c r="CN461" s="341">
        <v>0</v>
      </c>
      <c r="CO461" s="341">
        <v>0</v>
      </c>
      <c r="CP461" s="341">
        <v>0</v>
      </c>
      <c r="CQ461" s="341">
        <v>0</v>
      </c>
      <c r="CR461" s="341">
        <v>0</v>
      </c>
      <c r="CS461" s="341">
        <v>0</v>
      </c>
      <c r="CT461" s="341">
        <v>0</v>
      </c>
      <c r="CU461" s="341">
        <v>0</v>
      </c>
      <c r="CV461" s="341">
        <v>0</v>
      </c>
      <c r="CW461" s="341">
        <v>0</v>
      </c>
      <c r="CX461" s="341"/>
      <c r="CY461" s="341"/>
    </row>
    <row r="462" spans="1:104" x14ac:dyDescent="0.2">
      <c r="A462" s="338"/>
      <c r="B462" s="98" t="s">
        <v>347</v>
      </c>
      <c r="C462" s="376"/>
      <c r="D462" s="341">
        <v>0</v>
      </c>
      <c r="E462" s="341">
        <v>0</v>
      </c>
      <c r="F462" s="341">
        <v>0</v>
      </c>
      <c r="G462" s="341">
        <v>0</v>
      </c>
      <c r="H462" s="341">
        <v>0</v>
      </c>
      <c r="I462" s="341">
        <v>0</v>
      </c>
      <c r="J462" s="341">
        <v>0</v>
      </c>
      <c r="K462" s="341">
        <v>0</v>
      </c>
      <c r="L462" s="341">
        <v>0</v>
      </c>
      <c r="M462" s="341">
        <v>0</v>
      </c>
      <c r="N462" s="341">
        <v>0</v>
      </c>
      <c r="O462" s="341">
        <v>0</v>
      </c>
      <c r="P462" s="341">
        <v>0</v>
      </c>
      <c r="Q462" s="341">
        <v>0</v>
      </c>
      <c r="R462" s="341">
        <v>0</v>
      </c>
      <c r="S462" s="341">
        <v>0</v>
      </c>
      <c r="T462" s="341">
        <v>0</v>
      </c>
      <c r="U462" s="341">
        <v>0</v>
      </c>
      <c r="V462" s="341">
        <v>0</v>
      </c>
      <c r="W462" s="341">
        <v>0</v>
      </c>
      <c r="X462" s="341">
        <v>0</v>
      </c>
      <c r="Y462" s="341">
        <v>0</v>
      </c>
      <c r="Z462" s="341">
        <v>0</v>
      </c>
      <c r="AA462" s="341">
        <v>0</v>
      </c>
      <c r="AB462" s="341">
        <v>0</v>
      </c>
      <c r="AC462" s="341">
        <v>0</v>
      </c>
      <c r="AD462" s="341">
        <v>0</v>
      </c>
      <c r="AE462" s="341">
        <v>0</v>
      </c>
      <c r="AF462" s="341">
        <v>0</v>
      </c>
      <c r="AG462" s="341">
        <v>0</v>
      </c>
      <c r="AH462" s="341">
        <v>0</v>
      </c>
      <c r="AI462" s="341">
        <v>0</v>
      </c>
      <c r="AJ462" s="341">
        <v>0</v>
      </c>
      <c r="AK462" s="341">
        <v>0</v>
      </c>
      <c r="AL462" s="341">
        <v>0</v>
      </c>
      <c r="AM462" s="341">
        <v>0</v>
      </c>
      <c r="AN462" s="341">
        <v>0</v>
      </c>
      <c r="AO462" s="341">
        <v>0</v>
      </c>
      <c r="AP462" s="341">
        <v>0</v>
      </c>
      <c r="AQ462" s="341">
        <v>0</v>
      </c>
      <c r="AR462" s="341">
        <v>0</v>
      </c>
      <c r="AS462" s="341">
        <v>0</v>
      </c>
      <c r="AT462" s="341">
        <v>0</v>
      </c>
      <c r="AU462" s="341">
        <v>0</v>
      </c>
      <c r="AV462" s="341">
        <v>0</v>
      </c>
      <c r="AW462" s="341">
        <v>0</v>
      </c>
      <c r="AX462" s="341">
        <v>0</v>
      </c>
      <c r="AY462" s="341">
        <v>0</v>
      </c>
      <c r="AZ462" s="341">
        <v>0</v>
      </c>
      <c r="BA462" s="341">
        <v>0</v>
      </c>
      <c r="BB462" s="341">
        <v>0</v>
      </c>
      <c r="BC462" s="341">
        <v>0</v>
      </c>
      <c r="BD462" s="341">
        <v>0</v>
      </c>
      <c r="BE462" s="341">
        <v>0</v>
      </c>
      <c r="BF462" s="341">
        <v>0</v>
      </c>
      <c r="BG462" s="341">
        <v>0</v>
      </c>
      <c r="BH462" s="341">
        <v>0</v>
      </c>
      <c r="BI462" s="341">
        <v>0</v>
      </c>
      <c r="BJ462" s="341">
        <v>0</v>
      </c>
      <c r="BK462" s="341">
        <v>0</v>
      </c>
      <c r="BL462" s="341">
        <v>0</v>
      </c>
      <c r="BM462" s="341">
        <v>0</v>
      </c>
      <c r="BN462" s="341">
        <v>0</v>
      </c>
      <c r="BO462" s="341">
        <v>0</v>
      </c>
      <c r="BP462" s="341">
        <v>0</v>
      </c>
      <c r="BQ462" s="341">
        <v>0</v>
      </c>
      <c r="BR462" s="341">
        <v>0</v>
      </c>
      <c r="BS462" s="341">
        <v>0</v>
      </c>
      <c r="BT462" s="341">
        <v>0</v>
      </c>
      <c r="BU462" s="341">
        <v>0</v>
      </c>
      <c r="BV462" s="341">
        <v>0</v>
      </c>
      <c r="BW462" s="341">
        <v>0</v>
      </c>
      <c r="BX462" s="341">
        <v>0</v>
      </c>
      <c r="BY462" s="341">
        <v>0</v>
      </c>
      <c r="BZ462" s="341">
        <v>0</v>
      </c>
      <c r="CA462" s="341">
        <v>0</v>
      </c>
      <c r="CB462" s="341">
        <v>0</v>
      </c>
      <c r="CC462" s="341">
        <v>0</v>
      </c>
      <c r="CD462" s="341">
        <v>0</v>
      </c>
      <c r="CE462" s="341">
        <v>0</v>
      </c>
      <c r="CF462" s="341">
        <v>0</v>
      </c>
      <c r="CG462" s="341">
        <v>0</v>
      </c>
      <c r="CH462" s="341">
        <v>0</v>
      </c>
      <c r="CI462" s="341">
        <v>0</v>
      </c>
      <c r="CJ462" s="341">
        <v>0</v>
      </c>
      <c r="CK462" s="341">
        <v>0</v>
      </c>
      <c r="CL462" s="341">
        <v>0</v>
      </c>
      <c r="CM462" s="341">
        <v>0.01</v>
      </c>
      <c r="CN462" s="341">
        <v>0</v>
      </c>
      <c r="CO462" s="341">
        <v>0</v>
      </c>
      <c r="CP462" s="341">
        <v>0</v>
      </c>
      <c r="CQ462" s="341">
        <v>0</v>
      </c>
      <c r="CR462" s="341">
        <v>0</v>
      </c>
      <c r="CS462" s="341">
        <v>0</v>
      </c>
      <c r="CT462" s="341">
        <v>0</v>
      </c>
      <c r="CU462" s="341">
        <v>0</v>
      </c>
      <c r="CV462" s="341">
        <v>0</v>
      </c>
      <c r="CW462" s="341">
        <v>0</v>
      </c>
      <c r="CX462" s="341"/>
      <c r="CY462" s="341"/>
    </row>
    <row r="463" spans="1:104" x14ac:dyDescent="0.2">
      <c r="A463" s="98"/>
      <c r="B463" s="98" t="s">
        <v>240</v>
      </c>
      <c r="C463" s="98"/>
      <c r="D463" s="341">
        <v>0</v>
      </c>
      <c r="E463" s="341">
        <v>0</v>
      </c>
      <c r="F463" s="341">
        <v>0</v>
      </c>
      <c r="G463" s="341">
        <v>0</v>
      </c>
      <c r="H463" s="341">
        <v>0</v>
      </c>
      <c r="I463" s="341">
        <v>0</v>
      </c>
      <c r="J463" s="341">
        <v>0</v>
      </c>
      <c r="K463" s="341">
        <v>0</v>
      </c>
      <c r="L463" s="341">
        <v>0</v>
      </c>
      <c r="M463" s="341">
        <v>0</v>
      </c>
      <c r="N463" s="341">
        <v>0</v>
      </c>
      <c r="O463" s="341">
        <v>0</v>
      </c>
      <c r="P463" s="341">
        <v>0</v>
      </c>
      <c r="Q463" s="341">
        <v>0</v>
      </c>
      <c r="R463" s="341">
        <v>0</v>
      </c>
      <c r="S463" s="341">
        <v>0</v>
      </c>
      <c r="T463" s="341">
        <v>0</v>
      </c>
      <c r="U463" s="341">
        <v>0</v>
      </c>
      <c r="V463" s="341">
        <v>0</v>
      </c>
      <c r="W463" s="341">
        <v>0</v>
      </c>
      <c r="X463" s="341">
        <v>0</v>
      </c>
      <c r="Y463" s="341">
        <v>0</v>
      </c>
      <c r="Z463" s="341">
        <v>0</v>
      </c>
      <c r="AA463" s="341">
        <v>0</v>
      </c>
      <c r="AB463" s="341">
        <v>0</v>
      </c>
      <c r="AC463" s="341">
        <v>0</v>
      </c>
      <c r="AD463" s="341">
        <v>0</v>
      </c>
      <c r="AE463" s="341">
        <v>0</v>
      </c>
      <c r="AF463" s="341">
        <v>0</v>
      </c>
      <c r="AG463" s="341">
        <v>0</v>
      </c>
      <c r="AH463" s="341">
        <v>0</v>
      </c>
      <c r="AI463" s="341">
        <v>0</v>
      </c>
      <c r="AJ463" s="341">
        <v>0</v>
      </c>
      <c r="AK463" s="341">
        <v>0</v>
      </c>
      <c r="AL463" s="341">
        <v>0</v>
      </c>
      <c r="AM463" s="341">
        <v>0</v>
      </c>
      <c r="AN463" s="341">
        <v>0</v>
      </c>
      <c r="AO463" s="341">
        <v>0</v>
      </c>
      <c r="AP463" s="341">
        <v>0</v>
      </c>
      <c r="AQ463" s="341">
        <v>0</v>
      </c>
      <c r="AR463" s="341">
        <v>0</v>
      </c>
      <c r="AS463" s="341">
        <v>0</v>
      </c>
      <c r="AT463" s="341">
        <v>0</v>
      </c>
      <c r="AU463" s="341">
        <v>0</v>
      </c>
      <c r="AV463" s="341">
        <v>0</v>
      </c>
      <c r="AW463" s="341">
        <v>0</v>
      </c>
      <c r="AX463" s="341">
        <v>0</v>
      </c>
      <c r="AY463" s="341">
        <v>0</v>
      </c>
      <c r="AZ463" s="341">
        <v>0</v>
      </c>
      <c r="BA463" s="341">
        <v>0</v>
      </c>
      <c r="BB463" s="341">
        <v>0</v>
      </c>
      <c r="BC463" s="341">
        <v>0</v>
      </c>
      <c r="BD463" s="341">
        <v>0</v>
      </c>
      <c r="BE463" s="341">
        <v>0</v>
      </c>
      <c r="BF463" s="341">
        <v>0</v>
      </c>
      <c r="BG463" s="341">
        <v>0</v>
      </c>
      <c r="BH463" s="341">
        <v>0</v>
      </c>
      <c r="BI463" s="341">
        <v>0</v>
      </c>
      <c r="BJ463" s="341">
        <v>0</v>
      </c>
      <c r="BK463" s="341">
        <v>129130.56</v>
      </c>
      <c r="BL463" s="341">
        <v>336263.86</v>
      </c>
      <c r="BM463" s="341">
        <v>119368.98</v>
      </c>
      <c r="BN463" s="341">
        <v>122139.72</v>
      </c>
      <c r="BO463" s="341">
        <v>22960.63</v>
      </c>
      <c r="BP463" s="341">
        <v>378095.78</v>
      </c>
      <c r="BQ463" s="341">
        <v>264156.27</v>
      </c>
      <c r="BR463" s="341">
        <v>43570.53</v>
      </c>
      <c r="BS463" s="341">
        <v>517661.65</v>
      </c>
      <c r="BT463" s="341">
        <v>112059.71</v>
      </c>
      <c r="BU463" s="341">
        <v>278474.23</v>
      </c>
      <c r="BV463" s="341">
        <v>269671.33</v>
      </c>
      <c r="BW463" s="341">
        <v>320067.20000000001</v>
      </c>
      <c r="BX463" s="341">
        <v>113004.69775623282</v>
      </c>
      <c r="BY463" s="341">
        <v>17246.195085960055</v>
      </c>
      <c r="BZ463" s="341">
        <v>33316.059982661187</v>
      </c>
      <c r="CA463" s="341">
        <v>-649114.1</v>
      </c>
      <c r="CB463" s="341">
        <v>-4991.9399999999996</v>
      </c>
      <c r="CC463" s="341">
        <v>-106616.42</v>
      </c>
      <c r="CD463" s="341">
        <v>18098.91</v>
      </c>
      <c r="CE463" s="341">
        <v>104409.60000000001</v>
      </c>
      <c r="CF463" s="341">
        <v>-82049.42</v>
      </c>
      <c r="CG463" s="341">
        <v>35646.1</v>
      </c>
      <c r="CH463" s="341">
        <v>122557.84</v>
      </c>
      <c r="CI463" s="341">
        <v>-122053.81</v>
      </c>
      <c r="CJ463" s="92">
        <f>'FPC Sch 40'!C44</f>
        <v>-23389.88</v>
      </c>
      <c r="CK463" s="92">
        <f>'FPC Sch 40'!D44</f>
        <v>50813.87</v>
      </c>
      <c r="CL463" s="92">
        <f>'FPC Sch 40'!E44</f>
        <v>-110266.72</v>
      </c>
      <c r="CM463" s="92">
        <f>'FPC Sch 40'!F44</f>
        <v>108206.51</v>
      </c>
      <c r="CN463" s="92">
        <f>'FPC Sch 40'!G44</f>
        <v>17895.13</v>
      </c>
      <c r="CO463" s="92">
        <f>'FPC Sch 40'!H44</f>
        <v>-60656.69</v>
      </c>
      <c r="CP463" s="92">
        <f>'FPC Sch 40'!I44</f>
        <v>-3460.71</v>
      </c>
      <c r="CQ463" s="92">
        <f>'FPC Sch 40'!J44</f>
        <v>63206.63</v>
      </c>
      <c r="CR463" s="92">
        <f>'FPC Sch 40'!K44</f>
        <v>36892.15</v>
      </c>
      <c r="CS463" s="92">
        <f>'FPC Sch 40'!L44+'FPC Sch 40'!M44</f>
        <v>79223.850000000006</v>
      </c>
      <c r="CT463" s="92">
        <f>'FPC Sch 40'!N44</f>
        <v>0</v>
      </c>
      <c r="CU463" s="92">
        <f>'FPC Sch 40'!P44+'FPC Sch 40'!O44</f>
        <v>0</v>
      </c>
      <c r="CV463" s="92">
        <f>'FPC Sch 40'!Q44</f>
        <v>0</v>
      </c>
      <c r="CW463" s="92">
        <f>'FPC Sch 40'!R44</f>
        <v>0</v>
      </c>
      <c r="CX463" s="341"/>
      <c r="CY463" s="341"/>
    </row>
    <row r="464" spans="1:104" x14ac:dyDescent="0.2">
      <c r="A464" s="338"/>
      <c r="B464" s="338" t="s">
        <v>230</v>
      </c>
      <c r="D464" s="93">
        <f t="shared" ref="D464:AI464" si="520">SUM(D459:D463)</f>
        <v>0</v>
      </c>
      <c r="E464" s="93">
        <f t="shared" si="520"/>
        <v>0</v>
      </c>
      <c r="F464" s="93">
        <f t="shared" si="520"/>
        <v>0</v>
      </c>
      <c r="G464" s="93">
        <f t="shared" si="520"/>
        <v>0</v>
      </c>
      <c r="H464" s="93">
        <f t="shared" si="520"/>
        <v>0</v>
      </c>
      <c r="I464" s="93">
        <f t="shared" si="520"/>
        <v>0</v>
      </c>
      <c r="J464" s="93">
        <f t="shared" si="520"/>
        <v>0</v>
      </c>
      <c r="K464" s="93">
        <f t="shared" si="520"/>
        <v>0</v>
      </c>
      <c r="L464" s="93">
        <f t="shared" si="520"/>
        <v>0</v>
      </c>
      <c r="M464" s="93">
        <f t="shared" si="520"/>
        <v>0</v>
      </c>
      <c r="N464" s="93">
        <f t="shared" si="520"/>
        <v>0</v>
      </c>
      <c r="O464" s="93">
        <f t="shared" si="520"/>
        <v>0</v>
      </c>
      <c r="P464" s="93">
        <f t="shared" si="520"/>
        <v>0</v>
      </c>
      <c r="Q464" s="93">
        <f t="shared" si="520"/>
        <v>0</v>
      </c>
      <c r="R464" s="93">
        <f t="shared" si="520"/>
        <v>0</v>
      </c>
      <c r="S464" s="93">
        <f t="shared" si="520"/>
        <v>0</v>
      </c>
      <c r="T464" s="93">
        <f t="shared" si="520"/>
        <v>0</v>
      </c>
      <c r="U464" s="93">
        <f t="shared" si="520"/>
        <v>0</v>
      </c>
      <c r="V464" s="93">
        <f t="shared" si="520"/>
        <v>0</v>
      </c>
      <c r="W464" s="93">
        <f t="shared" si="520"/>
        <v>0</v>
      </c>
      <c r="X464" s="93">
        <f t="shared" si="520"/>
        <v>0</v>
      </c>
      <c r="Y464" s="93">
        <f t="shared" si="520"/>
        <v>0</v>
      </c>
      <c r="Z464" s="93">
        <f t="shared" si="520"/>
        <v>0</v>
      </c>
      <c r="AA464" s="93">
        <f t="shared" si="520"/>
        <v>0</v>
      </c>
      <c r="AB464" s="93">
        <f t="shared" si="520"/>
        <v>0</v>
      </c>
      <c r="AC464" s="93">
        <f t="shared" si="520"/>
        <v>0</v>
      </c>
      <c r="AD464" s="93">
        <f t="shared" si="520"/>
        <v>0</v>
      </c>
      <c r="AE464" s="93">
        <f t="shared" si="520"/>
        <v>0</v>
      </c>
      <c r="AF464" s="93">
        <f t="shared" si="520"/>
        <v>0</v>
      </c>
      <c r="AG464" s="93">
        <f t="shared" si="520"/>
        <v>0</v>
      </c>
      <c r="AH464" s="93">
        <f t="shared" si="520"/>
        <v>0</v>
      </c>
      <c r="AI464" s="93">
        <f t="shared" si="520"/>
        <v>0</v>
      </c>
      <c r="AJ464" s="93">
        <f t="shared" ref="AJ464:BO464" si="521">SUM(AJ459:AJ463)</f>
        <v>0</v>
      </c>
      <c r="AK464" s="93">
        <f t="shared" si="521"/>
        <v>0</v>
      </c>
      <c r="AL464" s="93">
        <f t="shared" si="521"/>
        <v>0</v>
      </c>
      <c r="AM464" s="93">
        <f t="shared" si="521"/>
        <v>0</v>
      </c>
      <c r="AN464" s="93">
        <f t="shared" si="521"/>
        <v>0</v>
      </c>
      <c r="AO464" s="93">
        <f t="shared" si="521"/>
        <v>0</v>
      </c>
      <c r="AP464" s="93">
        <f t="shared" si="521"/>
        <v>0</v>
      </c>
      <c r="AQ464" s="93">
        <f t="shared" si="521"/>
        <v>0</v>
      </c>
      <c r="AR464" s="93">
        <f t="shared" si="521"/>
        <v>0</v>
      </c>
      <c r="AS464" s="93">
        <f t="shared" si="521"/>
        <v>0</v>
      </c>
      <c r="AT464" s="93">
        <f t="shared" si="521"/>
        <v>0</v>
      </c>
      <c r="AU464" s="93">
        <f t="shared" si="521"/>
        <v>0</v>
      </c>
      <c r="AV464" s="93">
        <f t="shared" si="521"/>
        <v>0</v>
      </c>
      <c r="AW464" s="93">
        <f t="shared" si="521"/>
        <v>0</v>
      </c>
      <c r="AX464" s="93">
        <f t="shared" si="521"/>
        <v>0</v>
      </c>
      <c r="AY464" s="93">
        <f t="shared" si="521"/>
        <v>0</v>
      </c>
      <c r="AZ464" s="93">
        <f t="shared" si="521"/>
        <v>0</v>
      </c>
      <c r="BA464" s="93">
        <f t="shared" si="521"/>
        <v>0</v>
      </c>
      <c r="BB464" s="93">
        <f t="shared" si="521"/>
        <v>0</v>
      </c>
      <c r="BC464" s="93">
        <f t="shared" si="521"/>
        <v>0</v>
      </c>
      <c r="BD464" s="93">
        <f t="shared" si="521"/>
        <v>0</v>
      </c>
      <c r="BE464" s="93">
        <f t="shared" si="521"/>
        <v>0</v>
      </c>
      <c r="BF464" s="93">
        <f t="shared" si="521"/>
        <v>0</v>
      </c>
      <c r="BG464" s="93">
        <f t="shared" si="521"/>
        <v>0</v>
      </c>
      <c r="BH464" s="93">
        <f t="shared" si="521"/>
        <v>0</v>
      </c>
      <c r="BI464" s="93">
        <f t="shared" si="521"/>
        <v>0</v>
      </c>
      <c r="BJ464" s="93">
        <f t="shared" si="521"/>
        <v>0</v>
      </c>
      <c r="BK464" s="93">
        <f t="shared" si="521"/>
        <v>129130.56</v>
      </c>
      <c r="BL464" s="93">
        <f t="shared" si="521"/>
        <v>343466.51665573998</v>
      </c>
      <c r="BM464" s="93">
        <f t="shared" si="521"/>
        <v>119368.98</v>
      </c>
      <c r="BN464" s="93">
        <f t="shared" si="521"/>
        <v>122139.72</v>
      </c>
      <c r="BO464" s="93">
        <f t="shared" si="521"/>
        <v>22960.63</v>
      </c>
      <c r="BP464" s="93">
        <f t="shared" ref="BP464:CU464" si="522">SUM(BP459:BP463)</f>
        <v>241762.56334426004</v>
      </c>
      <c r="BQ464" s="93">
        <f t="shared" si="522"/>
        <v>264156.27</v>
      </c>
      <c r="BR464" s="93">
        <f t="shared" si="522"/>
        <v>43570.53</v>
      </c>
      <c r="BS464" s="93">
        <f t="shared" si="522"/>
        <v>517661.65</v>
      </c>
      <c r="BT464" s="93">
        <f t="shared" si="522"/>
        <v>112059.71</v>
      </c>
      <c r="BU464" s="93">
        <f t="shared" si="522"/>
        <v>278474.23</v>
      </c>
      <c r="BV464" s="93">
        <f t="shared" si="522"/>
        <v>269671.33</v>
      </c>
      <c r="BW464" s="93">
        <f t="shared" si="522"/>
        <v>320067.20000000001</v>
      </c>
      <c r="BX464" s="93">
        <f t="shared" si="522"/>
        <v>-1854237.4095287672</v>
      </c>
      <c r="BY464" s="93">
        <f t="shared" si="522"/>
        <v>17246.195085960055</v>
      </c>
      <c r="BZ464" s="93">
        <f t="shared" si="522"/>
        <v>33316.059982661187</v>
      </c>
      <c r="CA464" s="93">
        <f t="shared" si="522"/>
        <v>-649114.1</v>
      </c>
      <c r="CB464" s="93">
        <f t="shared" si="522"/>
        <v>-370668.46895927686</v>
      </c>
      <c r="CC464" s="93">
        <f t="shared" si="522"/>
        <v>-106616.42</v>
      </c>
      <c r="CD464" s="93">
        <f t="shared" si="522"/>
        <v>18098.91</v>
      </c>
      <c r="CE464" s="93">
        <f t="shared" si="522"/>
        <v>104409.60000000001</v>
      </c>
      <c r="CF464" s="93">
        <f t="shared" si="522"/>
        <v>-82049.42</v>
      </c>
      <c r="CG464" s="93">
        <f t="shared" si="522"/>
        <v>35646.1</v>
      </c>
      <c r="CH464" s="93">
        <f t="shared" si="522"/>
        <v>122557.84</v>
      </c>
      <c r="CI464" s="93">
        <f t="shared" si="522"/>
        <v>-122053.81</v>
      </c>
      <c r="CJ464" s="93">
        <f t="shared" si="522"/>
        <v>-23389.88</v>
      </c>
      <c r="CK464" s="93">
        <f t="shared" si="522"/>
        <v>50813.87</v>
      </c>
      <c r="CL464" s="93">
        <f t="shared" si="522"/>
        <v>-110266.72</v>
      </c>
      <c r="CM464" s="93">
        <f t="shared" si="522"/>
        <v>108206.51999999999</v>
      </c>
      <c r="CN464" s="93">
        <f t="shared" si="522"/>
        <v>86870.163419422664</v>
      </c>
      <c r="CO464" s="93">
        <f t="shared" si="522"/>
        <v>-60656.69</v>
      </c>
      <c r="CP464" s="93">
        <f t="shared" si="522"/>
        <v>-3460.71</v>
      </c>
      <c r="CQ464" s="93">
        <f t="shared" si="522"/>
        <v>63206.63</v>
      </c>
      <c r="CR464" s="93">
        <f t="shared" si="522"/>
        <v>36892.15</v>
      </c>
      <c r="CS464" s="93">
        <f t="shared" si="522"/>
        <v>79223.850000000006</v>
      </c>
      <c r="CT464" s="93">
        <f t="shared" si="522"/>
        <v>0</v>
      </c>
      <c r="CU464" s="93">
        <f t="shared" si="522"/>
        <v>0</v>
      </c>
      <c r="CV464" s="93">
        <f t="shared" ref="CV464:CY464" si="523">SUM(CV459:CV463)</f>
        <v>0</v>
      </c>
      <c r="CW464" s="93">
        <f t="shared" si="523"/>
        <v>0</v>
      </c>
      <c r="CX464" s="93">
        <f t="shared" si="523"/>
        <v>0</v>
      </c>
      <c r="CY464" s="93">
        <f t="shared" si="523"/>
        <v>0</v>
      </c>
    </row>
    <row r="465" spans="1:104" x14ac:dyDescent="0.2">
      <c r="A465" s="338"/>
      <c r="B465" s="338" t="s">
        <v>231</v>
      </c>
      <c r="D465" s="339">
        <f t="shared" ref="D465:AI465" si="524">D458+D464</f>
        <v>0</v>
      </c>
      <c r="E465" s="339">
        <f t="shared" si="524"/>
        <v>0</v>
      </c>
      <c r="F465" s="339">
        <f t="shared" si="524"/>
        <v>0</v>
      </c>
      <c r="G465" s="339">
        <f t="shared" si="524"/>
        <v>0</v>
      </c>
      <c r="H465" s="339">
        <f t="shared" si="524"/>
        <v>0</v>
      </c>
      <c r="I465" s="339">
        <f t="shared" si="524"/>
        <v>0</v>
      </c>
      <c r="J465" s="339">
        <f t="shared" si="524"/>
        <v>0</v>
      </c>
      <c r="K465" s="339">
        <f t="shared" si="524"/>
        <v>0</v>
      </c>
      <c r="L465" s="339">
        <f t="shared" si="524"/>
        <v>0</v>
      </c>
      <c r="M465" s="339">
        <f t="shared" si="524"/>
        <v>0</v>
      </c>
      <c r="N465" s="339">
        <f t="shared" si="524"/>
        <v>0</v>
      </c>
      <c r="O465" s="339">
        <f t="shared" si="524"/>
        <v>0</v>
      </c>
      <c r="P465" s="339">
        <f t="shared" si="524"/>
        <v>0</v>
      </c>
      <c r="Q465" s="339">
        <f t="shared" si="524"/>
        <v>0</v>
      </c>
      <c r="R465" s="339">
        <f t="shared" si="524"/>
        <v>0</v>
      </c>
      <c r="S465" s="339">
        <f t="shared" si="524"/>
        <v>0</v>
      </c>
      <c r="T465" s="339">
        <f t="shared" si="524"/>
        <v>0</v>
      </c>
      <c r="U465" s="339">
        <f t="shared" si="524"/>
        <v>0</v>
      </c>
      <c r="V465" s="339">
        <f t="shared" si="524"/>
        <v>0</v>
      </c>
      <c r="W465" s="339">
        <f t="shared" si="524"/>
        <v>0</v>
      </c>
      <c r="X465" s="339">
        <f t="shared" si="524"/>
        <v>0</v>
      </c>
      <c r="Y465" s="339">
        <f t="shared" si="524"/>
        <v>0</v>
      </c>
      <c r="Z465" s="339">
        <f t="shared" si="524"/>
        <v>0</v>
      </c>
      <c r="AA465" s="339">
        <f t="shared" si="524"/>
        <v>0</v>
      </c>
      <c r="AB465" s="339">
        <f t="shared" si="524"/>
        <v>0</v>
      </c>
      <c r="AC465" s="339">
        <f t="shared" si="524"/>
        <v>0</v>
      </c>
      <c r="AD465" s="339">
        <f t="shared" si="524"/>
        <v>0</v>
      </c>
      <c r="AE465" s="339">
        <f t="shared" si="524"/>
        <v>0</v>
      </c>
      <c r="AF465" s="339">
        <f t="shared" si="524"/>
        <v>0</v>
      </c>
      <c r="AG465" s="339">
        <f t="shared" si="524"/>
        <v>0</v>
      </c>
      <c r="AH465" s="339">
        <f t="shared" si="524"/>
        <v>0</v>
      </c>
      <c r="AI465" s="339">
        <f t="shared" si="524"/>
        <v>0</v>
      </c>
      <c r="AJ465" s="339">
        <f t="shared" ref="AJ465:BO465" si="525">AJ458+AJ464</f>
        <v>0</v>
      </c>
      <c r="AK465" s="339">
        <f t="shared" si="525"/>
        <v>0</v>
      </c>
      <c r="AL465" s="339">
        <f t="shared" si="525"/>
        <v>0</v>
      </c>
      <c r="AM465" s="339">
        <f t="shared" si="525"/>
        <v>0</v>
      </c>
      <c r="AN465" s="339">
        <f t="shared" si="525"/>
        <v>0</v>
      </c>
      <c r="AO465" s="339">
        <f t="shared" si="525"/>
        <v>0</v>
      </c>
      <c r="AP465" s="339">
        <f t="shared" si="525"/>
        <v>0</v>
      </c>
      <c r="AQ465" s="339">
        <f t="shared" si="525"/>
        <v>0</v>
      </c>
      <c r="AR465" s="339">
        <f t="shared" si="525"/>
        <v>0</v>
      </c>
      <c r="AS465" s="339">
        <f t="shared" si="525"/>
        <v>0</v>
      </c>
      <c r="AT465" s="339">
        <f t="shared" si="525"/>
        <v>0</v>
      </c>
      <c r="AU465" s="339">
        <f t="shared" si="525"/>
        <v>0</v>
      </c>
      <c r="AV465" s="339">
        <f t="shared" si="525"/>
        <v>0</v>
      </c>
      <c r="AW465" s="339">
        <f t="shared" si="525"/>
        <v>0</v>
      </c>
      <c r="AX465" s="339">
        <f t="shared" si="525"/>
        <v>0</v>
      </c>
      <c r="AY465" s="339">
        <f t="shared" si="525"/>
        <v>0</v>
      </c>
      <c r="AZ465" s="339">
        <f t="shared" si="525"/>
        <v>0</v>
      </c>
      <c r="BA465" s="339">
        <f t="shared" si="525"/>
        <v>0</v>
      </c>
      <c r="BB465" s="339">
        <f t="shared" si="525"/>
        <v>0</v>
      </c>
      <c r="BC465" s="339">
        <f t="shared" si="525"/>
        <v>0</v>
      </c>
      <c r="BD465" s="339">
        <f t="shared" si="525"/>
        <v>0</v>
      </c>
      <c r="BE465" s="339">
        <f t="shared" si="525"/>
        <v>0</v>
      </c>
      <c r="BF465" s="339">
        <f t="shared" si="525"/>
        <v>0</v>
      </c>
      <c r="BG465" s="339">
        <f t="shared" si="525"/>
        <v>0</v>
      </c>
      <c r="BH465" s="339">
        <f t="shared" si="525"/>
        <v>0</v>
      </c>
      <c r="BI465" s="339">
        <f t="shared" si="525"/>
        <v>0</v>
      </c>
      <c r="BJ465" s="339">
        <f t="shared" si="525"/>
        <v>0</v>
      </c>
      <c r="BK465" s="339">
        <f t="shared" si="525"/>
        <v>129130.56</v>
      </c>
      <c r="BL465" s="339">
        <f t="shared" si="525"/>
        <v>472597.07665573998</v>
      </c>
      <c r="BM465" s="339">
        <f t="shared" si="525"/>
        <v>591966.05665574002</v>
      </c>
      <c r="BN465" s="339">
        <f t="shared" si="525"/>
        <v>714105.77665573999</v>
      </c>
      <c r="BO465" s="339">
        <f t="shared" si="525"/>
        <v>737066.40665573999</v>
      </c>
      <c r="BP465" s="339">
        <f t="shared" ref="BP465:CU465" si="526">BP458+BP464</f>
        <v>978828.97</v>
      </c>
      <c r="BQ465" s="339">
        <f t="shared" si="526"/>
        <v>1242985.24</v>
      </c>
      <c r="BR465" s="339">
        <f t="shared" si="526"/>
        <v>1286555.77</v>
      </c>
      <c r="BS465" s="339">
        <f t="shared" si="526"/>
        <v>1804217.42</v>
      </c>
      <c r="BT465" s="339">
        <f t="shared" si="526"/>
        <v>1916277.13</v>
      </c>
      <c r="BU465" s="339">
        <f t="shared" si="526"/>
        <v>2194751.36</v>
      </c>
      <c r="BV465" s="339">
        <f t="shared" si="526"/>
        <v>2464422.69</v>
      </c>
      <c r="BW465" s="339">
        <f t="shared" si="526"/>
        <v>2784489.89</v>
      </c>
      <c r="BX465" s="339">
        <f t="shared" si="526"/>
        <v>930252.48047123291</v>
      </c>
      <c r="BY465" s="339">
        <f t="shared" si="526"/>
        <v>947498.675557193</v>
      </c>
      <c r="BZ465" s="339">
        <f t="shared" si="526"/>
        <v>980814.73553985415</v>
      </c>
      <c r="CA465" s="339">
        <f t="shared" si="526"/>
        <v>331700.63553985418</v>
      </c>
      <c r="CB465" s="339">
        <f t="shared" si="526"/>
        <v>-38967.833419422677</v>
      </c>
      <c r="CC465" s="339">
        <f t="shared" si="526"/>
        <v>-145584.25341942266</v>
      </c>
      <c r="CD465" s="339">
        <f t="shared" si="526"/>
        <v>-127485.34341942266</v>
      </c>
      <c r="CE465" s="339">
        <f t="shared" si="526"/>
        <v>-23075.743419422652</v>
      </c>
      <c r="CF465" s="339">
        <f t="shared" si="526"/>
        <v>-105125.16341942265</v>
      </c>
      <c r="CG465" s="339">
        <f t="shared" si="526"/>
        <v>-69479.063419422659</v>
      </c>
      <c r="CH465" s="339">
        <f t="shared" si="526"/>
        <v>53078.776580577338</v>
      </c>
      <c r="CI465" s="339">
        <f t="shared" si="526"/>
        <v>-68975.03341942266</v>
      </c>
      <c r="CJ465" s="339">
        <f t="shared" si="526"/>
        <v>-92364.913419422664</v>
      </c>
      <c r="CK465" s="339">
        <f t="shared" si="526"/>
        <v>-41551.043419422662</v>
      </c>
      <c r="CL465" s="339">
        <f t="shared" si="526"/>
        <v>-151817.76341942267</v>
      </c>
      <c r="CM465" s="339">
        <f t="shared" si="526"/>
        <v>-43611.243419422681</v>
      </c>
      <c r="CN465" s="339">
        <f t="shared" si="526"/>
        <v>43258.919999999984</v>
      </c>
      <c r="CO465" s="339">
        <f t="shared" si="526"/>
        <v>-17397.770000000019</v>
      </c>
      <c r="CP465" s="339">
        <f t="shared" si="526"/>
        <v>-20858.480000000018</v>
      </c>
      <c r="CQ465" s="339">
        <f t="shared" si="526"/>
        <v>42348.14999999998</v>
      </c>
      <c r="CR465" s="339">
        <f t="shared" si="526"/>
        <v>79240.299999999988</v>
      </c>
      <c r="CS465" s="339">
        <f t="shared" si="526"/>
        <v>158464.15</v>
      </c>
      <c r="CT465" s="339">
        <f t="shared" si="526"/>
        <v>158464.15</v>
      </c>
      <c r="CU465" s="339">
        <f t="shared" si="526"/>
        <v>158464.15</v>
      </c>
      <c r="CV465" s="339">
        <f t="shared" ref="CV465:CY465" si="527">CV458+CV464</f>
        <v>158464.15</v>
      </c>
      <c r="CW465" s="339">
        <f t="shared" si="527"/>
        <v>158464.15</v>
      </c>
      <c r="CX465" s="339">
        <f t="shared" si="527"/>
        <v>158464.15</v>
      </c>
      <c r="CY465" s="339">
        <f t="shared" si="527"/>
        <v>158464.15</v>
      </c>
    </row>
    <row r="466" spans="1:104" x14ac:dyDescent="0.2">
      <c r="A466" s="338"/>
      <c r="B466" s="338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  <c r="AA466" s="90"/>
      <c r="AB466" s="90"/>
      <c r="AC466" s="90"/>
      <c r="AD466" s="90"/>
      <c r="AE466" s="90"/>
      <c r="AF466" s="90"/>
      <c r="AG466" s="90"/>
      <c r="AH466" s="90"/>
      <c r="AI466" s="90"/>
      <c r="AJ466" s="90"/>
      <c r="AK466" s="90"/>
      <c r="AL466" s="90"/>
      <c r="AM466" s="90"/>
      <c r="AN466" s="90"/>
      <c r="AO466" s="90"/>
      <c r="AP466" s="90"/>
      <c r="AQ466" s="90"/>
      <c r="AR466" s="90"/>
      <c r="AS466" s="90"/>
      <c r="AT466" s="90"/>
      <c r="AU466" s="90"/>
      <c r="AV466" s="90"/>
      <c r="AW466" s="90"/>
      <c r="AX466" s="90"/>
      <c r="AY466" s="90"/>
      <c r="AZ466" s="90"/>
      <c r="BA466" s="90"/>
      <c r="BB466" s="90"/>
      <c r="BC466" s="90"/>
      <c r="BD466" s="90"/>
      <c r="BE466" s="90"/>
      <c r="BF466" s="90"/>
      <c r="BG466" s="90"/>
      <c r="BH466" s="90"/>
      <c r="BI466" s="90"/>
      <c r="BJ466" s="90"/>
      <c r="BK466" s="90"/>
      <c r="BL466" s="90"/>
      <c r="BM466" s="90"/>
      <c r="BN466" s="90"/>
      <c r="BO466" s="90"/>
      <c r="BP466" s="90"/>
      <c r="BQ466" s="90"/>
      <c r="BR466" s="90"/>
      <c r="BS466" s="90"/>
      <c r="BT466" s="90"/>
      <c r="BU466" s="90"/>
      <c r="BV466" s="90"/>
      <c r="BW466" s="90"/>
      <c r="BX466" s="90"/>
      <c r="BY466" s="90"/>
      <c r="BZ466" s="90"/>
      <c r="CA466" s="90"/>
      <c r="CB466" s="90"/>
      <c r="CC466" s="90"/>
      <c r="CD466" s="90"/>
      <c r="CE466" s="90"/>
      <c r="CF466" s="90"/>
      <c r="CG466" s="90"/>
      <c r="CH466" s="95"/>
      <c r="CI466" s="95"/>
      <c r="CJ466" s="95"/>
      <c r="CK466" s="95"/>
      <c r="CL466" s="95"/>
      <c r="CM466" s="95"/>
      <c r="CN466" s="95"/>
      <c r="CO466" s="95"/>
      <c r="CP466" s="95"/>
      <c r="CQ466" s="95"/>
      <c r="CR466" s="95"/>
      <c r="CS466" s="95"/>
      <c r="CT466" s="95"/>
      <c r="CU466" s="95"/>
      <c r="CV466" s="95"/>
      <c r="CW466" s="95"/>
      <c r="CX466" s="95"/>
      <c r="CY466" s="95"/>
      <c r="CZ466" s="95"/>
    </row>
    <row r="467" spans="1:104" x14ac:dyDescent="0.2">
      <c r="A467" s="353" t="s">
        <v>384</v>
      </c>
      <c r="B467" s="338"/>
      <c r="C467" s="575">
        <v>18239331</v>
      </c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  <c r="BY467" s="91"/>
      <c r="BZ467" s="91"/>
      <c r="CA467" s="91"/>
      <c r="CB467" s="91"/>
      <c r="CC467" s="91"/>
      <c r="CD467" s="91"/>
      <c r="CE467" s="91"/>
      <c r="CF467" s="91"/>
      <c r="CG467" s="91"/>
      <c r="CX467" s="338"/>
      <c r="CY467" s="338"/>
      <c r="CZ467" s="338"/>
    </row>
    <row r="468" spans="1:104" x14ac:dyDescent="0.2">
      <c r="A468" s="338"/>
      <c r="B468" s="338" t="s">
        <v>227</v>
      </c>
      <c r="C468" s="575">
        <v>25400961</v>
      </c>
      <c r="D468" s="339">
        <f t="shared" ref="D468:AI468" si="528">C474</f>
        <v>0</v>
      </c>
      <c r="E468" s="339">
        <f t="shared" si="528"/>
        <v>0</v>
      </c>
      <c r="F468" s="339">
        <f t="shared" si="528"/>
        <v>0</v>
      </c>
      <c r="G468" s="339">
        <f t="shared" si="528"/>
        <v>0</v>
      </c>
      <c r="H468" s="339">
        <f t="shared" si="528"/>
        <v>0</v>
      </c>
      <c r="I468" s="339">
        <f t="shared" si="528"/>
        <v>0</v>
      </c>
      <c r="J468" s="339">
        <f t="shared" si="528"/>
        <v>0</v>
      </c>
      <c r="K468" s="339">
        <f t="shared" si="528"/>
        <v>0</v>
      </c>
      <c r="L468" s="339">
        <f t="shared" si="528"/>
        <v>0</v>
      </c>
      <c r="M468" s="339">
        <f t="shared" si="528"/>
        <v>0</v>
      </c>
      <c r="N468" s="339">
        <f t="shared" si="528"/>
        <v>0</v>
      </c>
      <c r="O468" s="339">
        <f t="shared" si="528"/>
        <v>0</v>
      </c>
      <c r="P468" s="339">
        <f t="shared" si="528"/>
        <v>0</v>
      </c>
      <c r="Q468" s="339">
        <f t="shared" si="528"/>
        <v>0</v>
      </c>
      <c r="R468" s="339">
        <f t="shared" si="528"/>
        <v>0</v>
      </c>
      <c r="S468" s="339">
        <f t="shared" si="528"/>
        <v>0</v>
      </c>
      <c r="T468" s="339">
        <f t="shared" si="528"/>
        <v>0</v>
      </c>
      <c r="U468" s="339">
        <f t="shared" si="528"/>
        <v>0</v>
      </c>
      <c r="V468" s="339">
        <f t="shared" si="528"/>
        <v>0</v>
      </c>
      <c r="W468" s="339">
        <f t="shared" si="528"/>
        <v>0</v>
      </c>
      <c r="X468" s="339">
        <f t="shared" si="528"/>
        <v>0</v>
      </c>
      <c r="Y468" s="339">
        <f t="shared" si="528"/>
        <v>0</v>
      </c>
      <c r="Z468" s="339">
        <f t="shared" si="528"/>
        <v>0</v>
      </c>
      <c r="AA468" s="339">
        <f t="shared" si="528"/>
        <v>0</v>
      </c>
      <c r="AB468" s="339">
        <f t="shared" si="528"/>
        <v>0</v>
      </c>
      <c r="AC468" s="339">
        <f t="shared" si="528"/>
        <v>0</v>
      </c>
      <c r="AD468" s="339">
        <f t="shared" si="528"/>
        <v>0</v>
      </c>
      <c r="AE468" s="339">
        <f t="shared" si="528"/>
        <v>0</v>
      </c>
      <c r="AF468" s="339">
        <f t="shared" si="528"/>
        <v>0</v>
      </c>
      <c r="AG468" s="339">
        <f t="shared" si="528"/>
        <v>0</v>
      </c>
      <c r="AH468" s="339">
        <f t="shared" si="528"/>
        <v>0</v>
      </c>
      <c r="AI468" s="339">
        <f t="shared" si="528"/>
        <v>0</v>
      </c>
      <c r="AJ468" s="339">
        <f t="shared" ref="AJ468:BO468" si="529">AI474</f>
        <v>0</v>
      </c>
      <c r="AK468" s="339">
        <f t="shared" si="529"/>
        <v>0</v>
      </c>
      <c r="AL468" s="339">
        <f t="shared" si="529"/>
        <v>0</v>
      </c>
      <c r="AM468" s="339">
        <f t="shared" si="529"/>
        <v>0</v>
      </c>
      <c r="AN468" s="339">
        <f t="shared" si="529"/>
        <v>0</v>
      </c>
      <c r="AO468" s="339">
        <f t="shared" si="529"/>
        <v>0</v>
      </c>
      <c r="AP468" s="339">
        <f t="shared" si="529"/>
        <v>0</v>
      </c>
      <c r="AQ468" s="339">
        <f t="shared" si="529"/>
        <v>0</v>
      </c>
      <c r="AR468" s="339">
        <f t="shared" si="529"/>
        <v>0</v>
      </c>
      <c r="AS468" s="339">
        <f t="shared" si="529"/>
        <v>0</v>
      </c>
      <c r="AT468" s="339">
        <f t="shared" si="529"/>
        <v>0</v>
      </c>
      <c r="AU468" s="339">
        <f t="shared" si="529"/>
        <v>0</v>
      </c>
      <c r="AV468" s="339">
        <f t="shared" si="529"/>
        <v>0</v>
      </c>
      <c r="AW468" s="339">
        <f t="shared" si="529"/>
        <v>0</v>
      </c>
      <c r="AX468" s="339">
        <f t="shared" si="529"/>
        <v>0</v>
      </c>
      <c r="AY468" s="339">
        <f t="shared" si="529"/>
        <v>0</v>
      </c>
      <c r="AZ468" s="339">
        <f t="shared" si="529"/>
        <v>0</v>
      </c>
      <c r="BA468" s="339">
        <f t="shared" si="529"/>
        <v>0</v>
      </c>
      <c r="BB468" s="339">
        <f t="shared" si="529"/>
        <v>0</v>
      </c>
      <c r="BC468" s="339">
        <f t="shared" si="529"/>
        <v>0</v>
      </c>
      <c r="BD468" s="339">
        <f t="shared" si="529"/>
        <v>0</v>
      </c>
      <c r="BE468" s="339">
        <f t="shared" si="529"/>
        <v>0</v>
      </c>
      <c r="BF468" s="339">
        <f t="shared" si="529"/>
        <v>0</v>
      </c>
      <c r="BG468" s="339">
        <f t="shared" si="529"/>
        <v>0</v>
      </c>
      <c r="BH468" s="339">
        <f t="shared" si="529"/>
        <v>0</v>
      </c>
      <c r="BI468" s="339">
        <f t="shared" si="529"/>
        <v>0</v>
      </c>
      <c r="BJ468" s="339">
        <f t="shared" si="529"/>
        <v>0</v>
      </c>
      <c r="BK468" s="339">
        <f t="shared" si="529"/>
        <v>0</v>
      </c>
      <c r="BL468" s="339">
        <f t="shared" si="529"/>
        <v>0</v>
      </c>
      <c r="BM468" s="339">
        <f t="shared" si="529"/>
        <v>0</v>
      </c>
      <c r="BN468" s="339">
        <f t="shared" si="529"/>
        <v>0</v>
      </c>
      <c r="BO468" s="339">
        <f t="shared" si="529"/>
        <v>0</v>
      </c>
      <c r="BP468" s="339">
        <f t="shared" ref="BP468:CY468" si="530">BO474</f>
        <v>0</v>
      </c>
      <c r="BQ468" s="339">
        <f t="shared" si="530"/>
        <v>0</v>
      </c>
      <c r="BR468" s="339">
        <f t="shared" si="530"/>
        <v>0</v>
      </c>
      <c r="BS468" s="339">
        <f t="shared" si="530"/>
        <v>0</v>
      </c>
      <c r="BT468" s="339">
        <f t="shared" si="530"/>
        <v>0</v>
      </c>
      <c r="BU468" s="339">
        <f t="shared" si="530"/>
        <v>0</v>
      </c>
      <c r="BV468" s="339">
        <f t="shared" si="530"/>
        <v>0</v>
      </c>
      <c r="BW468" s="339">
        <f t="shared" si="530"/>
        <v>0</v>
      </c>
      <c r="BX468" s="339">
        <f t="shared" si="530"/>
        <v>0</v>
      </c>
      <c r="BY468" s="339">
        <f t="shared" si="530"/>
        <v>2252327.6295287674</v>
      </c>
      <c r="BZ468" s="339">
        <f t="shared" si="530"/>
        <v>2286971.3444428071</v>
      </c>
      <c r="CA468" s="339">
        <f t="shared" si="530"/>
        <v>2355982.1744601461</v>
      </c>
      <c r="CB468" s="339">
        <f t="shared" si="530"/>
        <v>2355982.1744601461</v>
      </c>
      <c r="CC468" s="339">
        <f t="shared" si="530"/>
        <v>1475742.0800488032</v>
      </c>
      <c r="CD468" s="339">
        <f t="shared" si="530"/>
        <v>1475742.0800488032</v>
      </c>
      <c r="CE468" s="339">
        <f t="shared" si="530"/>
        <v>1475742.0800488032</v>
      </c>
      <c r="CF468" s="339">
        <f t="shared" si="530"/>
        <v>1475742.0800488032</v>
      </c>
      <c r="CG468" s="339">
        <f t="shared" si="530"/>
        <v>1475742.0800488032</v>
      </c>
      <c r="CH468" s="339">
        <f t="shared" si="530"/>
        <v>1475742.0800488032</v>
      </c>
      <c r="CI468" s="339">
        <f t="shared" si="530"/>
        <v>1475742.0800488032</v>
      </c>
      <c r="CJ468" s="339">
        <f t="shared" si="530"/>
        <v>1475742.0800488032</v>
      </c>
      <c r="CK468" s="339">
        <f t="shared" si="530"/>
        <v>1475742.0800488032</v>
      </c>
      <c r="CL468" s="339">
        <f t="shared" si="530"/>
        <v>1475742.0800488032</v>
      </c>
      <c r="CM468" s="339">
        <f t="shared" si="530"/>
        <v>1475742.0800488032</v>
      </c>
      <c r="CN468" s="339">
        <f t="shared" si="530"/>
        <v>1475742.0800488032</v>
      </c>
      <c r="CO468" s="339">
        <f t="shared" si="530"/>
        <v>328055.40508728917</v>
      </c>
      <c r="CP468" s="339">
        <f t="shared" si="530"/>
        <v>328055.40508728917</v>
      </c>
      <c r="CQ468" s="339">
        <f t="shared" si="530"/>
        <v>328055.40508728917</v>
      </c>
      <c r="CR468" s="339">
        <f t="shared" si="530"/>
        <v>328055.40508728917</v>
      </c>
      <c r="CS468" s="339">
        <f t="shared" si="530"/>
        <v>328055.40508728917</v>
      </c>
      <c r="CT468" s="339">
        <f t="shared" si="530"/>
        <v>328055.40508728917</v>
      </c>
      <c r="CU468" s="339">
        <f t="shared" si="530"/>
        <v>328055.40508728917</v>
      </c>
      <c r="CV468" s="339">
        <f t="shared" si="530"/>
        <v>328055.40508728917</v>
      </c>
      <c r="CW468" s="339">
        <f t="shared" si="530"/>
        <v>328055.40508728917</v>
      </c>
      <c r="CX468" s="339">
        <f t="shared" si="530"/>
        <v>328055.40508728917</v>
      </c>
      <c r="CY468" s="339">
        <f t="shared" si="530"/>
        <v>328055.40508728917</v>
      </c>
    </row>
    <row r="469" spans="1:104" x14ac:dyDescent="0.2">
      <c r="A469" s="97"/>
      <c r="B469" s="98" t="s">
        <v>228</v>
      </c>
      <c r="C469" s="91"/>
      <c r="D469" s="341">
        <v>0</v>
      </c>
      <c r="E469" s="341">
        <v>0</v>
      </c>
      <c r="F469" s="341">
        <v>0</v>
      </c>
      <c r="G469" s="341">
        <v>0</v>
      </c>
      <c r="H469" s="341">
        <v>0</v>
      </c>
      <c r="I469" s="341">
        <v>0</v>
      </c>
      <c r="J469" s="341">
        <v>0</v>
      </c>
      <c r="K469" s="341">
        <v>0</v>
      </c>
      <c r="L469" s="341">
        <v>0</v>
      </c>
      <c r="M469" s="341">
        <v>0</v>
      </c>
      <c r="N469" s="341">
        <v>0</v>
      </c>
      <c r="O469" s="341">
        <v>0</v>
      </c>
      <c r="P469" s="341">
        <v>0</v>
      </c>
      <c r="Q469" s="341">
        <v>0</v>
      </c>
      <c r="R469" s="341">
        <v>0</v>
      </c>
      <c r="S469" s="341">
        <v>0</v>
      </c>
      <c r="T469" s="341">
        <v>0</v>
      </c>
      <c r="U469" s="341">
        <v>0</v>
      </c>
      <c r="V469" s="341">
        <v>0</v>
      </c>
      <c r="W469" s="341">
        <v>0</v>
      </c>
      <c r="X469" s="341">
        <v>0</v>
      </c>
      <c r="Y469" s="341">
        <v>0</v>
      </c>
      <c r="Z469" s="341">
        <v>0</v>
      </c>
      <c r="AA469" s="341">
        <v>0</v>
      </c>
      <c r="AB469" s="341">
        <v>0</v>
      </c>
      <c r="AC469" s="341">
        <v>0</v>
      </c>
      <c r="AD469" s="341">
        <v>0</v>
      </c>
      <c r="AE469" s="341">
        <v>0</v>
      </c>
      <c r="AF469" s="341">
        <v>0</v>
      </c>
      <c r="AG469" s="341">
        <v>0</v>
      </c>
      <c r="AH469" s="341">
        <v>0</v>
      </c>
      <c r="AI469" s="341">
        <v>0</v>
      </c>
      <c r="AJ469" s="341">
        <v>0</v>
      </c>
      <c r="AK469" s="341">
        <v>0</v>
      </c>
      <c r="AL469" s="341">
        <v>0</v>
      </c>
      <c r="AM469" s="341">
        <v>0</v>
      </c>
      <c r="AN469" s="341">
        <v>0</v>
      </c>
      <c r="AO469" s="341">
        <v>0</v>
      </c>
      <c r="AP469" s="341">
        <v>0</v>
      </c>
      <c r="AQ469" s="341">
        <v>0</v>
      </c>
      <c r="AR469" s="341">
        <v>0</v>
      </c>
      <c r="AS469" s="341">
        <v>0</v>
      </c>
      <c r="AT469" s="341">
        <v>0</v>
      </c>
      <c r="AU469" s="341">
        <v>0</v>
      </c>
      <c r="AV469" s="341">
        <v>0</v>
      </c>
      <c r="AW469" s="341">
        <v>0</v>
      </c>
      <c r="AX469" s="341">
        <v>0</v>
      </c>
      <c r="AY469" s="341">
        <v>0</v>
      </c>
      <c r="AZ469" s="341">
        <v>0</v>
      </c>
      <c r="BA469" s="341">
        <v>0</v>
      </c>
      <c r="BB469" s="341">
        <v>0</v>
      </c>
      <c r="BC469" s="341">
        <v>0</v>
      </c>
      <c r="BD469" s="341">
        <v>0</v>
      </c>
      <c r="BE469" s="341">
        <v>0</v>
      </c>
      <c r="BF469" s="341">
        <v>0</v>
      </c>
      <c r="BG469" s="341">
        <v>0</v>
      </c>
      <c r="BH469" s="341">
        <v>0</v>
      </c>
      <c r="BI469" s="341">
        <v>0</v>
      </c>
      <c r="BJ469" s="341">
        <v>0</v>
      </c>
      <c r="BK469" s="341">
        <v>0</v>
      </c>
      <c r="BL469" s="341">
        <v>0</v>
      </c>
      <c r="BM469" s="341">
        <v>0</v>
      </c>
      <c r="BN469" s="341">
        <v>0</v>
      </c>
      <c r="BO469" s="341">
        <v>0</v>
      </c>
      <c r="BP469" s="341">
        <v>0</v>
      </c>
      <c r="BQ469" s="341">
        <v>0</v>
      </c>
      <c r="BR469" s="341">
        <v>0</v>
      </c>
      <c r="BS469" s="341">
        <v>0</v>
      </c>
      <c r="BT469" s="341">
        <v>0</v>
      </c>
      <c r="BU469" s="341">
        <v>0</v>
      </c>
      <c r="BV469" s="341">
        <v>0</v>
      </c>
      <c r="BW469" s="341">
        <v>0</v>
      </c>
      <c r="BX469" s="341">
        <v>0</v>
      </c>
      <c r="BY469" s="341">
        <v>0</v>
      </c>
      <c r="BZ469" s="341">
        <v>0</v>
      </c>
      <c r="CA469" s="341">
        <v>0</v>
      </c>
      <c r="CB469" s="341">
        <v>0</v>
      </c>
      <c r="CC469" s="341">
        <v>0</v>
      </c>
      <c r="CD469" s="341">
        <v>0</v>
      </c>
      <c r="CE469" s="341">
        <v>0</v>
      </c>
      <c r="CF469" s="341">
        <v>0</v>
      </c>
      <c r="CG469" s="341">
        <v>0</v>
      </c>
      <c r="CH469" s="341">
        <v>0</v>
      </c>
      <c r="CI469" s="341">
        <v>0</v>
      </c>
      <c r="CJ469" s="341">
        <v>0</v>
      </c>
      <c r="CK469" s="341">
        <v>0</v>
      </c>
      <c r="CL469" s="341">
        <v>0</v>
      </c>
      <c r="CM469" s="341">
        <v>0</v>
      </c>
      <c r="CN469" s="341">
        <v>-1147686.6749615141</v>
      </c>
      <c r="CO469" s="341">
        <v>0</v>
      </c>
      <c r="CP469" s="341">
        <v>0</v>
      </c>
      <c r="CQ469" s="341">
        <v>0</v>
      </c>
      <c r="CR469" s="341">
        <v>0</v>
      </c>
      <c r="CS469" s="341">
        <v>0</v>
      </c>
      <c r="CT469" s="341">
        <v>0</v>
      </c>
      <c r="CU469" s="341">
        <v>0</v>
      </c>
      <c r="CV469" s="341">
        <v>0</v>
      </c>
      <c r="CW469" s="341">
        <v>0</v>
      </c>
      <c r="CX469" s="341"/>
      <c r="CY469" s="341"/>
    </row>
    <row r="470" spans="1:104" x14ac:dyDescent="0.2">
      <c r="A470" s="97"/>
      <c r="B470" s="98" t="s">
        <v>363</v>
      </c>
      <c r="C470" s="91"/>
      <c r="D470" s="341">
        <v>0</v>
      </c>
      <c r="E470" s="341">
        <v>0</v>
      </c>
      <c r="F470" s="341">
        <v>0</v>
      </c>
      <c r="G470" s="341">
        <v>0</v>
      </c>
      <c r="H470" s="341">
        <v>0</v>
      </c>
      <c r="I470" s="341">
        <v>0</v>
      </c>
      <c r="J470" s="341">
        <v>0</v>
      </c>
      <c r="K470" s="341">
        <v>0</v>
      </c>
      <c r="L470" s="341">
        <v>0</v>
      </c>
      <c r="M470" s="341">
        <v>0</v>
      </c>
      <c r="N470" s="341">
        <v>0</v>
      </c>
      <c r="O470" s="341">
        <v>0</v>
      </c>
      <c r="P470" s="341">
        <v>0</v>
      </c>
      <c r="Q470" s="341">
        <v>0</v>
      </c>
      <c r="R470" s="341">
        <v>0</v>
      </c>
      <c r="S470" s="341">
        <v>0</v>
      </c>
      <c r="T470" s="341">
        <v>0</v>
      </c>
      <c r="U470" s="341">
        <v>0</v>
      </c>
      <c r="V470" s="341">
        <v>0</v>
      </c>
      <c r="W470" s="341">
        <v>0</v>
      </c>
      <c r="X470" s="341">
        <v>0</v>
      </c>
      <c r="Y470" s="341">
        <v>0</v>
      </c>
      <c r="Z470" s="341">
        <v>0</v>
      </c>
      <c r="AA470" s="341">
        <v>0</v>
      </c>
      <c r="AB470" s="341">
        <v>0</v>
      </c>
      <c r="AC470" s="341">
        <v>0</v>
      </c>
      <c r="AD470" s="341">
        <v>0</v>
      </c>
      <c r="AE470" s="341">
        <v>0</v>
      </c>
      <c r="AF470" s="341">
        <v>0</v>
      </c>
      <c r="AG470" s="341">
        <v>0</v>
      </c>
      <c r="AH470" s="341">
        <v>0</v>
      </c>
      <c r="AI470" s="341">
        <v>0</v>
      </c>
      <c r="AJ470" s="341">
        <v>0</v>
      </c>
      <c r="AK470" s="341">
        <v>0</v>
      </c>
      <c r="AL470" s="341">
        <v>0</v>
      </c>
      <c r="AM470" s="341">
        <v>0</v>
      </c>
      <c r="AN470" s="341">
        <v>0</v>
      </c>
      <c r="AO470" s="341">
        <v>0</v>
      </c>
      <c r="AP470" s="341">
        <v>0</v>
      </c>
      <c r="AQ470" s="341">
        <v>0</v>
      </c>
      <c r="AR470" s="341">
        <v>0</v>
      </c>
      <c r="AS470" s="341">
        <v>0</v>
      </c>
      <c r="AT470" s="341">
        <v>0</v>
      </c>
      <c r="AU470" s="341">
        <v>0</v>
      </c>
      <c r="AV470" s="341">
        <v>0</v>
      </c>
      <c r="AW470" s="341">
        <v>0</v>
      </c>
      <c r="AX470" s="341">
        <v>0</v>
      </c>
      <c r="AY470" s="341">
        <v>0</v>
      </c>
      <c r="AZ470" s="341">
        <v>0</v>
      </c>
      <c r="BA470" s="341">
        <v>0</v>
      </c>
      <c r="BB470" s="341">
        <v>0</v>
      </c>
      <c r="BC470" s="341">
        <v>0</v>
      </c>
      <c r="BD470" s="341">
        <v>0</v>
      </c>
      <c r="BE470" s="341">
        <v>0</v>
      </c>
      <c r="BF470" s="341">
        <v>0</v>
      </c>
      <c r="BG470" s="341">
        <v>0</v>
      </c>
      <c r="BH470" s="341">
        <v>0</v>
      </c>
      <c r="BI470" s="341">
        <v>0</v>
      </c>
      <c r="BJ470" s="341">
        <v>0</v>
      </c>
      <c r="BK470" s="341">
        <v>0</v>
      </c>
      <c r="BL470" s="341">
        <v>0</v>
      </c>
      <c r="BM470" s="341">
        <v>0</v>
      </c>
      <c r="BN470" s="341">
        <v>0</v>
      </c>
      <c r="BO470" s="341">
        <v>0</v>
      </c>
      <c r="BP470" s="341">
        <v>0</v>
      </c>
      <c r="BQ470" s="341">
        <v>0</v>
      </c>
      <c r="BR470" s="341">
        <v>0</v>
      </c>
      <c r="BS470" s="341">
        <v>0</v>
      </c>
      <c r="BT470" s="341">
        <v>0</v>
      </c>
      <c r="BU470" s="341">
        <v>0</v>
      </c>
      <c r="BV470" s="341">
        <v>0</v>
      </c>
      <c r="BW470" s="341">
        <v>0</v>
      </c>
      <c r="BX470" s="341">
        <v>1967242.1072850002</v>
      </c>
      <c r="BY470" s="341">
        <v>0</v>
      </c>
      <c r="BZ470" s="341">
        <v>0</v>
      </c>
      <c r="CA470" s="341">
        <v>0</v>
      </c>
      <c r="CB470" s="341">
        <v>-880240.09441134287</v>
      </c>
      <c r="CC470" s="341">
        <v>0</v>
      </c>
      <c r="CD470" s="341">
        <v>0</v>
      </c>
      <c r="CE470" s="341">
        <v>0</v>
      </c>
      <c r="CF470" s="341">
        <v>0</v>
      </c>
      <c r="CG470" s="341">
        <v>0</v>
      </c>
      <c r="CH470" s="341">
        <v>0</v>
      </c>
      <c r="CI470" s="341">
        <v>0</v>
      </c>
      <c r="CJ470" s="341">
        <v>0</v>
      </c>
      <c r="CK470" s="341">
        <v>0</v>
      </c>
      <c r="CL470" s="341">
        <v>0</v>
      </c>
      <c r="CM470" s="341">
        <v>0</v>
      </c>
      <c r="CN470" s="341">
        <v>0</v>
      </c>
      <c r="CO470" s="341">
        <v>0</v>
      </c>
      <c r="CP470" s="341">
        <v>0</v>
      </c>
      <c r="CQ470" s="341">
        <v>0</v>
      </c>
      <c r="CR470" s="341">
        <v>0</v>
      </c>
      <c r="CS470" s="341">
        <v>0</v>
      </c>
      <c r="CT470" s="341">
        <v>0</v>
      </c>
      <c r="CU470" s="341">
        <v>0</v>
      </c>
      <c r="CV470" s="341">
        <v>0</v>
      </c>
      <c r="CW470" s="341">
        <v>0</v>
      </c>
      <c r="CX470" s="341"/>
      <c r="CY470" s="341"/>
    </row>
    <row r="471" spans="1:104" x14ac:dyDescent="0.2">
      <c r="A471" s="97"/>
      <c r="B471" s="98" t="s">
        <v>257</v>
      </c>
      <c r="C471" s="91"/>
      <c r="D471" s="341">
        <v>0</v>
      </c>
      <c r="E471" s="341">
        <v>0</v>
      </c>
      <c r="F471" s="341">
        <v>0</v>
      </c>
      <c r="G471" s="341">
        <v>0</v>
      </c>
      <c r="H471" s="341">
        <v>0</v>
      </c>
      <c r="I471" s="341">
        <v>0</v>
      </c>
      <c r="J471" s="341">
        <v>0</v>
      </c>
      <c r="K471" s="341">
        <v>0</v>
      </c>
      <c r="L471" s="341">
        <v>0</v>
      </c>
      <c r="M471" s="341">
        <v>0</v>
      </c>
      <c r="N471" s="341">
        <v>0</v>
      </c>
      <c r="O471" s="341">
        <v>0</v>
      </c>
      <c r="P471" s="341">
        <v>0</v>
      </c>
      <c r="Q471" s="341">
        <v>0</v>
      </c>
      <c r="R471" s="341">
        <v>0</v>
      </c>
      <c r="S471" s="341">
        <v>0</v>
      </c>
      <c r="T471" s="341">
        <v>0</v>
      </c>
      <c r="U471" s="341">
        <v>0</v>
      </c>
      <c r="V471" s="341">
        <v>0</v>
      </c>
      <c r="W471" s="341">
        <v>0</v>
      </c>
      <c r="X471" s="341">
        <v>0</v>
      </c>
      <c r="Y471" s="341">
        <v>0</v>
      </c>
      <c r="Z471" s="341">
        <v>0</v>
      </c>
      <c r="AA471" s="341">
        <v>0</v>
      </c>
      <c r="AB471" s="341">
        <v>0</v>
      </c>
      <c r="AC471" s="341">
        <v>0</v>
      </c>
      <c r="AD471" s="341">
        <v>0</v>
      </c>
      <c r="AE471" s="341">
        <v>0</v>
      </c>
      <c r="AF471" s="341">
        <v>0</v>
      </c>
      <c r="AG471" s="341">
        <v>0</v>
      </c>
      <c r="AH471" s="341">
        <v>0</v>
      </c>
      <c r="AI471" s="341">
        <v>0</v>
      </c>
      <c r="AJ471" s="341">
        <v>0</v>
      </c>
      <c r="AK471" s="341">
        <v>0</v>
      </c>
      <c r="AL471" s="341">
        <v>0</v>
      </c>
      <c r="AM471" s="341">
        <v>0</v>
      </c>
      <c r="AN471" s="341">
        <v>0</v>
      </c>
      <c r="AO471" s="341">
        <v>0</v>
      </c>
      <c r="AP471" s="341">
        <v>0</v>
      </c>
      <c r="AQ471" s="341">
        <v>0</v>
      </c>
      <c r="AR471" s="341">
        <v>0</v>
      </c>
      <c r="AS471" s="341">
        <v>0</v>
      </c>
      <c r="AT471" s="341">
        <v>0</v>
      </c>
      <c r="AU471" s="341">
        <v>0</v>
      </c>
      <c r="AV471" s="341">
        <v>0</v>
      </c>
      <c r="AW471" s="341">
        <v>0</v>
      </c>
      <c r="AX471" s="341">
        <v>0</v>
      </c>
      <c r="AY471" s="341">
        <v>0</v>
      </c>
      <c r="AZ471" s="341">
        <v>0</v>
      </c>
      <c r="BA471" s="341">
        <v>0</v>
      </c>
      <c r="BB471" s="341">
        <v>0</v>
      </c>
      <c r="BC471" s="341">
        <v>0</v>
      </c>
      <c r="BD471" s="341">
        <v>0</v>
      </c>
      <c r="BE471" s="341">
        <v>0</v>
      </c>
      <c r="BF471" s="341">
        <v>0</v>
      </c>
      <c r="BG471" s="341">
        <v>0</v>
      </c>
      <c r="BH471" s="341">
        <v>0</v>
      </c>
      <c r="BI471" s="341">
        <v>0</v>
      </c>
      <c r="BJ471" s="341">
        <v>0</v>
      </c>
      <c r="BK471" s="341">
        <v>0</v>
      </c>
      <c r="BL471" s="341">
        <v>0</v>
      </c>
      <c r="BM471" s="341">
        <v>0</v>
      </c>
      <c r="BN471" s="341">
        <v>0</v>
      </c>
      <c r="BO471" s="341">
        <v>0</v>
      </c>
      <c r="BP471" s="341">
        <v>0</v>
      </c>
      <c r="BQ471" s="341">
        <v>0</v>
      </c>
      <c r="BR471" s="341">
        <v>0</v>
      </c>
      <c r="BS471" s="341">
        <v>0</v>
      </c>
      <c r="BT471" s="341">
        <v>0</v>
      </c>
      <c r="BU471" s="341">
        <v>0</v>
      </c>
      <c r="BV471" s="341">
        <v>0</v>
      </c>
      <c r="BW471" s="341">
        <v>0</v>
      </c>
      <c r="BX471" s="341">
        <v>0</v>
      </c>
      <c r="BY471" s="341">
        <v>0</v>
      </c>
      <c r="BZ471" s="341">
        <v>0</v>
      </c>
      <c r="CA471" s="341">
        <v>0</v>
      </c>
      <c r="CB471" s="341">
        <v>0</v>
      </c>
      <c r="CC471" s="341">
        <v>0</v>
      </c>
      <c r="CD471" s="341">
        <v>0</v>
      </c>
      <c r="CE471" s="341">
        <v>0</v>
      </c>
      <c r="CF471" s="341">
        <v>0</v>
      </c>
      <c r="CG471" s="341">
        <v>0</v>
      </c>
      <c r="CH471" s="341">
        <v>0</v>
      </c>
      <c r="CI471" s="341">
        <v>0</v>
      </c>
      <c r="CJ471" s="341">
        <v>0</v>
      </c>
      <c r="CK471" s="341">
        <v>0</v>
      </c>
      <c r="CL471" s="341">
        <v>0</v>
      </c>
      <c r="CM471" s="341">
        <v>0</v>
      </c>
      <c r="CN471" s="341">
        <v>0</v>
      </c>
      <c r="CO471" s="341">
        <v>0</v>
      </c>
      <c r="CP471" s="341">
        <v>0</v>
      </c>
      <c r="CQ471" s="341">
        <v>0</v>
      </c>
      <c r="CR471" s="341">
        <v>0</v>
      </c>
      <c r="CS471" s="341">
        <v>0</v>
      </c>
      <c r="CT471" s="341">
        <v>0</v>
      </c>
      <c r="CU471" s="341">
        <v>0</v>
      </c>
      <c r="CV471" s="341">
        <v>0</v>
      </c>
      <c r="CW471" s="341">
        <v>0</v>
      </c>
      <c r="CX471" s="341"/>
      <c r="CY471" s="341"/>
    </row>
    <row r="472" spans="1:104" x14ac:dyDescent="0.2">
      <c r="A472" s="91"/>
      <c r="B472" s="91" t="s">
        <v>240</v>
      </c>
      <c r="C472" s="98"/>
      <c r="D472" s="341">
        <v>0</v>
      </c>
      <c r="E472" s="341">
        <v>0</v>
      </c>
      <c r="F472" s="341">
        <v>0</v>
      </c>
      <c r="G472" s="341">
        <v>0</v>
      </c>
      <c r="H472" s="341">
        <v>0</v>
      </c>
      <c r="I472" s="341">
        <v>0</v>
      </c>
      <c r="J472" s="341">
        <v>0</v>
      </c>
      <c r="K472" s="341">
        <v>0</v>
      </c>
      <c r="L472" s="341">
        <v>0</v>
      </c>
      <c r="M472" s="341">
        <v>0</v>
      </c>
      <c r="N472" s="341">
        <v>0</v>
      </c>
      <c r="O472" s="341">
        <v>0</v>
      </c>
      <c r="P472" s="341">
        <v>0</v>
      </c>
      <c r="Q472" s="341">
        <v>0</v>
      </c>
      <c r="R472" s="341">
        <v>0</v>
      </c>
      <c r="S472" s="341">
        <v>0</v>
      </c>
      <c r="T472" s="341">
        <v>0</v>
      </c>
      <c r="U472" s="341">
        <v>0</v>
      </c>
      <c r="V472" s="341">
        <v>0</v>
      </c>
      <c r="W472" s="341">
        <v>0</v>
      </c>
      <c r="X472" s="341">
        <v>0</v>
      </c>
      <c r="Y472" s="341">
        <v>0</v>
      </c>
      <c r="Z472" s="341">
        <v>0</v>
      </c>
      <c r="AA472" s="341">
        <v>0</v>
      </c>
      <c r="AB472" s="341">
        <v>0</v>
      </c>
      <c r="AC472" s="341">
        <v>0</v>
      </c>
      <c r="AD472" s="341">
        <v>0</v>
      </c>
      <c r="AE472" s="341">
        <v>0</v>
      </c>
      <c r="AF472" s="341">
        <v>0</v>
      </c>
      <c r="AG472" s="341">
        <v>0</v>
      </c>
      <c r="AH472" s="341">
        <v>0</v>
      </c>
      <c r="AI472" s="341">
        <v>0</v>
      </c>
      <c r="AJ472" s="341">
        <v>0</v>
      </c>
      <c r="AK472" s="341">
        <v>0</v>
      </c>
      <c r="AL472" s="341">
        <v>0</v>
      </c>
      <c r="AM472" s="341">
        <v>0</v>
      </c>
      <c r="AN472" s="341">
        <v>0</v>
      </c>
      <c r="AO472" s="341">
        <v>0</v>
      </c>
      <c r="AP472" s="341">
        <v>0</v>
      </c>
      <c r="AQ472" s="341">
        <v>0</v>
      </c>
      <c r="AR472" s="341">
        <v>0</v>
      </c>
      <c r="AS472" s="341">
        <v>0</v>
      </c>
      <c r="AT472" s="341">
        <v>0</v>
      </c>
      <c r="AU472" s="341">
        <v>0</v>
      </c>
      <c r="AV472" s="341">
        <v>0</v>
      </c>
      <c r="AW472" s="341">
        <v>0</v>
      </c>
      <c r="AX472" s="341">
        <v>0</v>
      </c>
      <c r="AY472" s="341">
        <v>0</v>
      </c>
      <c r="AZ472" s="341">
        <v>0</v>
      </c>
      <c r="BA472" s="341">
        <v>0</v>
      </c>
      <c r="BB472" s="341">
        <v>0</v>
      </c>
      <c r="BC472" s="341">
        <v>0</v>
      </c>
      <c r="BD472" s="341">
        <v>0</v>
      </c>
      <c r="BE472" s="341">
        <v>0</v>
      </c>
      <c r="BF472" s="341">
        <v>0</v>
      </c>
      <c r="BG472" s="341">
        <v>0</v>
      </c>
      <c r="BH472" s="341">
        <v>0</v>
      </c>
      <c r="BI472" s="341">
        <v>0</v>
      </c>
      <c r="BJ472" s="341">
        <v>0</v>
      </c>
      <c r="BK472" s="341">
        <v>0</v>
      </c>
      <c r="BL472" s="341">
        <v>0</v>
      </c>
      <c r="BM472" s="341">
        <v>0</v>
      </c>
      <c r="BN472" s="341">
        <v>0</v>
      </c>
      <c r="BO472" s="341">
        <v>0</v>
      </c>
      <c r="BP472" s="341">
        <v>0</v>
      </c>
      <c r="BQ472" s="341">
        <v>0</v>
      </c>
      <c r="BR472" s="341">
        <v>0</v>
      </c>
      <c r="BS472" s="341">
        <v>0</v>
      </c>
      <c r="BT472" s="341">
        <v>0</v>
      </c>
      <c r="BU472" s="341">
        <v>0</v>
      </c>
      <c r="BV472" s="341">
        <v>0</v>
      </c>
      <c r="BW472" s="341">
        <v>0</v>
      </c>
      <c r="BX472" s="341">
        <v>285085.52224376716</v>
      </c>
      <c r="BY472" s="341">
        <v>34643.714914039942</v>
      </c>
      <c r="BZ472" s="341">
        <v>69010.830017338827</v>
      </c>
      <c r="CA472" s="341">
        <v>0</v>
      </c>
      <c r="CB472" s="341">
        <v>0</v>
      </c>
      <c r="CC472" s="341">
        <v>0</v>
      </c>
      <c r="CD472" s="341">
        <v>0</v>
      </c>
      <c r="CE472" s="341">
        <v>0</v>
      </c>
      <c r="CF472" s="341">
        <v>0</v>
      </c>
      <c r="CG472" s="341">
        <v>0</v>
      </c>
      <c r="CH472" s="341">
        <v>0</v>
      </c>
      <c r="CI472" s="341">
        <v>0</v>
      </c>
      <c r="CJ472" s="92">
        <f>'FPC Sch SC'!C44</f>
        <v>0</v>
      </c>
      <c r="CK472" s="92">
        <f>'FPC Sch SC'!D44</f>
        <v>0</v>
      </c>
      <c r="CL472" s="92">
        <f>'FPC Sch SC'!E44</f>
        <v>0</v>
      </c>
      <c r="CM472" s="92">
        <f>'FPC Sch SC'!F44</f>
        <v>0</v>
      </c>
      <c r="CN472" s="92">
        <f>'FPC Sch SC'!G44</f>
        <v>0</v>
      </c>
      <c r="CO472" s="92">
        <f>'FPC Sch SC'!H44</f>
        <v>0</v>
      </c>
      <c r="CP472" s="92">
        <f>'FPC Sch SC'!I44</f>
        <v>0</v>
      </c>
      <c r="CQ472" s="92">
        <f>'FPC Sch SC'!J44</f>
        <v>0</v>
      </c>
      <c r="CR472" s="92">
        <f>'FPC Sch SC'!K44</f>
        <v>0</v>
      </c>
      <c r="CS472" s="92">
        <f>'FPC Sch SC'!L44+'FPC Sch SC'!M44</f>
        <v>0</v>
      </c>
      <c r="CT472" s="92">
        <f>'FPC Sch SC'!N44</f>
        <v>0</v>
      </c>
      <c r="CU472" s="92">
        <f>'FPC Sch SC'!P44+'FPC Sch SC'!O44</f>
        <v>0</v>
      </c>
      <c r="CV472" s="92">
        <f>'FPC Sch SC'!Q44</f>
        <v>0</v>
      </c>
      <c r="CW472" s="92">
        <f>'FPC Sch SC'!R44</f>
        <v>0</v>
      </c>
      <c r="CX472" s="341"/>
      <c r="CY472" s="341"/>
    </row>
    <row r="473" spans="1:104" x14ac:dyDescent="0.2">
      <c r="B473" s="337" t="s">
        <v>230</v>
      </c>
      <c r="D473" s="93">
        <f t="shared" ref="D473:AI473" si="531">SUM(D469:D472)</f>
        <v>0</v>
      </c>
      <c r="E473" s="93">
        <f t="shared" si="531"/>
        <v>0</v>
      </c>
      <c r="F473" s="93">
        <f t="shared" si="531"/>
        <v>0</v>
      </c>
      <c r="G473" s="93">
        <f t="shared" si="531"/>
        <v>0</v>
      </c>
      <c r="H473" s="93">
        <f t="shared" si="531"/>
        <v>0</v>
      </c>
      <c r="I473" s="93">
        <f t="shared" si="531"/>
        <v>0</v>
      </c>
      <c r="J473" s="93">
        <f t="shared" si="531"/>
        <v>0</v>
      </c>
      <c r="K473" s="93">
        <f t="shared" si="531"/>
        <v>0</v>
      </c>
      <c r="L473" s="93">
        <f t="shared" si="531"/>
        <v>0</v>
      </c>
      <c r="M473" s="93">
        <f t="shared" si="531"/>
        <v>0</v>
      </c>
      <c r="N473" s="93">
        <f t="shared" si="531"/>
        <v>0</v>
      </c>
      <c r="O473" s="93">
        <f t="shared" si="531"/>
        <v>0</v>
      </c>
      <c r="P473" s="93">
        <f t="shared" si="531"/>
        <v>0</v>
      </c>
      <c r="Q473" s="93">
        <f t="shared" si="531"/>
        <v>0</v>
      </c>
      <c r="R473" s="93">
        <f t="shared" si="531"/>
        <v>0</v>
      </c>
      <c r="S473" s="93">
        <f t="shared" si="531"/>
        <v>0</v>
      </c>
      <c r="T473" s="93">
        <f t="shared" si="531"/>
        <v>0</v>
      </c>
      <c r="U473" s="93">
        <f t="shared" si="531"/>
        <v>0</v>
      </c>
      <c r="V473" s="93">
        <f t="shared" si="531"/>
        <v>0</v>
      </c>
      <c r="W473" s="93">
        <f t="shared" si="531"/>
        <v>0</v>
      </c>
      <c r="X473" s="93">
        <f t="shared" si="531"/>
        <v>0</v>
      </c>
      <c r="Y473" s="93">
        <f t="shared" si="531"/>
        <v>0</v>
      </c>
      <c r="Z473" s="93">
        <f t="shared" si="531"/>
        <v>0</v>
      </c>
      <c r="AA473" s="93">
        <f t="shared" si="531"/>
        <v>0</v>
      </c>
      <c r="AB473" s="93">
        <f t="shared" si="531"/>
        <v>0</v>
      </c>
      <c r="AC473" s="93">
        <f t="shared" si="531"/>
        <v>0</v>
      </c>
      <c r="AD473" s="93">
        <f t="shared" si="531"/>
        <v>0</v>
      </c>
      <c r="AE473" s="93">
        <f t="shared" si="531"/>
        <v>0</v>
      </c>
      <c r="AF473" s="93">
        <f t="shared" si="531"/>
        <v>0</v>
      </c>
      <c r="AG473" s="93">
        <f t="shared" si="531"/>
        <v>0</v>
      </c>
      <c r="AH473" s="93">
        <f t="shared" si="531"/>
        <v>0</v>
      </c>
      <c r="AI473" s="93">
        <f t="shared" si="531"/>
        <v>0</v>
      </c>
      <c r="AJ473" s="93">
        <f t="shared" ref="AJ473:BO473" si="532">SUM(AJ469:AJ472)</f>
        <v>0</v>
      </c>
      <c r="AK473" s="93">
        <f t="shared" si="532"/>
        <v>0</v>
      </c>
      <c r="AL473" s="93">
        <f t="shared" si="532"/>
        <v>0</v>
      </c>
      <c r="AM473" s="93">
        <f t="shared" si="532"/>
        <v>0</v>
      </c>
      <c r="AN473" s="93">
        <f t="shared" si="532"/>
        <v>0</v>
      </c>
      <c r="AO473" s="93">
        <f t="shared" si="532"/>
        <v>0</v>
      </c>
      <c r="AP473" s="93">
        <f t="shared" si="532"/>
        <v>0</v>
      </c>
      <c r="AQ473" s="93">
        <f t="shared" si="532"/>
        <v>0</v>
      </c>
      <c r="AR473" s="93">
        <f t="shared" si="532"/>
        <v>0</v>
      </c>
      <c r="AS473" s="93">
        <f t="shared" si="532"/>
        <v>0</v>
      </c>
      <c r="AT473" s="93">
        <f t="shared" si="532"/>
        <v>0</v>
      </c>
      <c r="AU473" s="93">
        <f t="shared" si="532"/>
        <v>0</v>
      </c>
      <c r="AV473" s="93">
        <f t="shared" si="532"/>
        <v>0</v>
      </c>
      <c r="AW473" s="93">
        <f t="shared" si="532"/>
        <v>0</v>
      </c>
      <c r="AX473" s="93">
        <f t="shared" si="532"/>
        <v>0</v>
      </c>
      <c r="AY473" s="93">
        <f t="shared" si="532"/>
        <v>0</v>
      </c>
      <c r="AZ473" s="93">
        <f t="shared" si="532"/>
        <v>0</v>
      </c>
      <c r="BA473" s="93">
        <f t="shared" si="532"/>
        <v>0</v>
      </c>
      <c r="BB473" s="93">
        <f t="shared" si="532"/>
        <v>0</v>
      </c>
      <c r="BC473" s="93">
        <f t="shared" si="532"/>
        <v>0</v>
      </c>
      <c r="BD473" s="93">
        <f t="shared" si="532"/>
        <v>0</v>
      </c>
      <c r="BE473" s="93">
        <f t="shared" si="532"/>
        <v>0</v>
      </c>
      <c r="BF473" s="93">
        <f t="shared" si="532"/>
        <v>0</v>
      </c>
      <c r="BG473" s="93">
        <f t="shared" si="532"/>
        <v>0</v>
      </c>
      <c r="BH473" s="93">
        <f t="shared" si="532"/>
        <v>0</v>
      </c>
      <c r="BI473" s="93">
        <f t="shared" si="532"/>
        <v>0</v>
      </c>
      <c r="BJ473" s="93">
        <f t="shared" si="532"/>
        <v>0</v>
      </c>
      <c r="BK473" s="93">
        <f t="shared" si="532"/>
        <v>0</v>
      </c>
      <c r="BL473" s="93">
        <f t="shared" si="532"/>
        <v>0</v>
      </c>
      <c r="BM473" s="93">
        <f t="shared" si="532"/>
        <v>0</v>
      </c>
      <c r="BN473" s="93">
        <f t="shared" si="532"/>
        <v>0</v>
      </c>
      <c r="BO473" s="93">
        <f t="shared" si="532"/>
        <v>0</v>
      </c>
      <c r="BP473" s="93">
        <f t="shared" ref="BP473:CU473" si="533">SUM(BP469:BP472)</f>
        <v>0</v>
      </c>
      <c r="BQ473" s="93">
        <f t="shared" si="533"/>
        <v>0</v>
      </c>
      <c r="BR473" s="93">
        <f t="shared" si="533"/>
        <v>0</v>
      </c>
      <c r="BS473" s="93">
        <f t="shared" si="533"/>
        <v>0</v>
      </c>
      <c r="BT473" s="93">
        <f t="shared" si="533"/>
        <v>0</v>
      </c>
      <c r="BU473" s="93">
        <f t="shared" si="533"/>
        <v>0</v>
      </c>
      <c r="BV473" s="93">
        <f t="shared" si="533"/>
        <v>0</v>
      </c>
      <c r="BW473" s="93">
        <f t="shared" si="533"/>
        <v>0</v>
      </c>
      <c r="BX473" s="93">
        <f t="shared" si="533"/>
        <v>2252327.6295287674</v>
      </c>
      <c r="BY473" s="93">
        <f t="shared" si="533"/>
        <v>34643.714914039942</v>
      </c>
      <c r="BZ473" s="93">
        <f t="shared" si="533"/>
        <v>69010.830017338827</v>
      </c>
      <c r="CA473" s="93">
        <f t="shared" si="533"/>
        <v>0</v>
      </c>
      <c r="CB473" s="93">
        <f t="shared" si="533"/>
        <v>-880240.09441134287</v>
      </c>
      <c r="CC473" s="93">
        <f t="shared" si="533"/>
        <v>0</v>
      </c>
      <c r="CD473" s="93">
        <f t="shared" si="533"/>
        <v>0</v>
      </c>
      <c r="CE473" s="93">
        <f t="shared" si="533"/>
        <v>0</v>
      </c>
      <c r="CF473" s="93">
        <f t="shared" si="533"/>
        <v>0</v>
      </c>
      <c r="CG473" s="93">
        <f t="shared" si="533"/>
        <v>0</v>
      </c>
      <c r="CH473" s="93">
        <f t="shared" si="533"/>
        <v>0</v>
      </c>
      <c r="CI473" s="93">
        <f t="shared" si="533"/>
        <v>0</v>
      </c>
      <c r="CJ473" s="93">
        <f t="shared" si="533"/>
        <v>0</v>
      </c>
      <c r="CK473" s="93">
        <f t="shared" si="533"/>
        <v>0</v>
      </c>
      <c r="CL473" s="93">
        <f t="shared" si="533"/>
        <v>0</v>
      </c>
      <c r="CM473" s="93">
        <f t="shared" si="533"/>
        <v>0</v>
      </c>
      <c r="CN473" s="93">
        <f t="shared" si="533"/>
        <v>-1147686.6749615141</v>
      </c>
      <c r="CO473" s="93">
        <f t="shared" si="533"/>
        <v>0</v>
      </c>
      <c r="CP473" s="93">
        <f t="shared" si="533"/>
        <v>0</v>
      </c>
      <c r="CQ473" s="93">
        <f t="shared" si="533"/>
        <v>0</v>
      </c>
      <c r="CR473" s="93">
        <f t="shared" si="533"/>
        <v>0</v>
      </c>
      <c r="CS473" s="93">
        <f t="shared" si="533"/>
        <v>0</v>
      </c>
      <c r="CT473" s="93">
        <f t="shared" si="533"/>
        <v>0</v>
      </c>
      <c r="CU473" s="93">
        <f t="shared" si="533"/>
        <v>0</v>
      </c>
      <c r="CV473" s="93">
        <f t="shared" ref="CV473:CY473" si="534">SUM(CV469:CV472)</f>
        <v>0</v>
      </c>
      <c r="CW473" s="93">
        <f t="shared" si="534"/>
        <v>0</v>
      </c>
      <c r="CX473" s="93">
        <f t="shared" si="534"/>
        <v>0</v>
      </c>
      <c r="CY473" s="93">
        <f t="shared" si="534"/>
        <v>0</v>
      </c>
    </row>
    <row r="474" spans="1:104" x14ac:dyDescent="0.2">
      <c r="B474" s="337" t="s">
        <v>231</v>
      </c>
      <c r="D474" s="339">
        <f t="shared" ref="D474:AI474" si="535">D468+D473</f>
        <v>0</v>
      </c>
      <c r="E474" s="339">
        <f t="shared" si="535"/>
        <v>0</v>
      </c>
      <c r="F474" s="339">
        <f t="shared" si="535"/>
        <v>0</v>
      </c>
      <c r="G474" s="339">
        <f t="shared" si="535"/>
        <v>0</v>
      </c>
      <c r="H474" s="339">
        <f t="shared" si="535"/>
        <v>0</v>
      </c>
      <c r="I474" s="339">
        <f t="shared" si="535"/>
        <v>0</v>
      </c>
      <c r="J474" s="339">
        <f t="shared" si="535"/>
        <v>0</v>
      </c>
      <c r="K474" s="339">
        <f t="shared" si="535"/>
        <v>0</v>
      </c>
      <c r="L474" s="339">
        <f t="shared" si="535"/>
        <v>0</v>
      </c>
      <c r="M474" s="339">
        <f t="shared" si="535"/>
        <v>0</v>
      </c>
      <c r="N474" s="339">
        <f t="shared" si="535"/>
        <v>0</v>
      </c>
      <c r="O474" s="339">
        <f t="shared" si="535"/>
        <v>0</v>
      </c>
      <c r="P474" s="339">
        <f t="shared" si="535"/>
        <v>0</v>
      </c>
      <c r="Q474" s="339">
        <f t="shared" si="535"/>
        <v>0</v>
      </c>
      <c r="R474" s="339">
        <f t="shared" si="535"/>
        <v>0</v>
      </c>
      <c r="S474" s="339">
        <f t="shared" si="535"/>
        <v>0</v>
      </c>
      <c r="T474" s="339">
        <f t="shared" si="535"/>
        <v>0</v>
      </c>
      <c r="U474" s="339">
        <f t="shared" si="535"/>
        <v>0</v>
      </c>
      <c r="V474" s="339">
        <f t="shared" si="535"/>
        <v>0</v>
      </c>
      <c r="W474" s="339">
        <f t="shared" si="535"/>
        <v>0</v>
      </c>
      <c r="X474" s="339">
        <f t="shared" si="535"/>
        <v>0</v>
      </c>
      <c r="Y474" s="339">
        <f t="shared" si="535"/>
        <v>0</v>
      </c>
      <c r="Z474" s="339">
        <f t="shared" si="535"/>
        <v>0</v>
      </c>
      <c r="AA474" s="339">
        <f t="shared" si="535"/>
        <v>0</v>
      </c>
      <c r="AB474" s="339">
        <f t="shared" si="535"/>
        <v>0</v>
      </c>
      <c r="AC474" s="339">
        <f t="shared" si="535"/>
        <v>0</v>
      </c>
      <c r="AD474" s="339">
        <f t="shared" si="535"/>
        <v>0</v>
      </c>
      <c r="AE474" s="339">
        <f t="shared" si="535"/>
        <v>0</v>
      </c>
      <c r="AF474" s="339">
        <f t="shared" si="535"/>
        <v>0</v>
      </c>
      <c r="AG474" s="339">
        <f t="shared" si="535"/>
        <v>0</v>
      </c>
      <c r="AH474" s="339">
        <f t="shared" si="535"/>
        <v>0</v>
      </c>
      <c r="AI474" s="339">
        <f t="shared" si="535"/>
        <v>0</v>
      </c>
      <c r="AJ474" s="339">
        <f t="shared" ref="AJ474:BO474" si="536">AJ468+AJ473</f>
        <v>0</v>
      </c>
      <c r="AK474" s="339">
        <f t="shared" si="536"/>
        <v>0</v>
      </c>
      <c r="AL474" s="339">
        <f t="shared" si="536"/>
        <v>0</v>
      </c>
      <c r="AM474" s="339">
        <f t="shared" si="536"/>
        <v>0</v>
      </c>
      <c r="AN474" s="339">
        <f t="shared" si="536"/>
        <v>0</v>
      </c>
      <c r="AO474" s="339">
        <f t="shared" si="536"/>
        <v>0</v>
      </c>
      <c r="AP474" s="339">
        <f t="shared" si="536"/>
        <v>0</v>
      </c>
      <c r="AQ474" s="339">
        <f t="shared" si="536"/>
        <v>0</v>
      </c>
      <c r="AR474" s="339">
        <f t="shared" si="536"/>
        <v>0</v>
      </c>
      <c r="AS474" s="339">
        <f t="shared" si="536"/>
        <v>0</v>
      </c>
      <c r="AT474" s="339">
        <f t="shared" si="536"/>
        <v>0</v>
      </c>
      <c r="AU474" s="339">
        <f t="shared" si="536"/>
        <v>0</v>
      </c>
      <c r="AV474" s="339">
        <f t="shared" si="536"/>
        <v>0</v>
      </c>
      <c r="AW474" s="339">
        <f t="shared" si="536"/>
        <v>0</v>
      </c>
      <c r="AX474" s="339">
        <f t="shared" si="536"/>
        <v>0</v>
      </c>
      <c r="AY474" s="339">
        <f t="shared" si="536"/>
        <v>0</v>
      </c>
      <c r="AZ474" s="339">
        <f t="shared" si="536"/>
        <v>0</v>
      </c>
      <c r="BA474" s="339">
        <f t="shared" si="536"/>
        <v>0</v>
      </c>
      <c r="BB474" s="339">
        <f t="shared" si="536"/>
        <v>0</v>
      </c>
      <c r="BC474" s="339">
        <f t="shared" si="536"/>
        <v>0</v>
      </c>
      <c r="BD474" s="339">
        <f t="shared" si="536"/>
        <v>0</v>
      </c>
      <c r="BE474" s="339">
        <f t="shared" si="536"/>
        <v>0</v>
      </c>
      <c r="BF474" s="339">
        <f t="shared" si="536"/>
        <v>0</v>
      </c>
      <c r="BG474" s="339">
        <f t="shared" si="536"/>
        <v>0</v>
      </c>
      <c r="BH474" s="339">
        <f t="shared" si="536"/>
        <v>0</v>
      </c>
      <c r="BI474" s="339">
        <f t="shared" si="536"/>
        <v>0</v>
      </c>
      <c r="BJ474" s="339">
        <f t="shared" si="536"/>
        <v>0</v>
      </c>
      <c r="BK474" s="339">
        <f t="shared" si="536"/>
        <v>0</v>
      </c>
      <c r="BL474" s="339">
        <f t="shared" si="536"/>
        <v>0</v>
      </c>
      <c r="BM474" s="339">
        <f t="shared" si="536"/>
        <v>0</v>
      </c>
      <c r="BN474" s="339">
        <f t="shared" si="536"/>
        <v>0</v>
      </c>
      <c r="BO474" s="339">
        <f t="shared" si="536"/>
        <v>0</v>
      </c>
      <c r="BP474" s="339">
        <f t="shared" ref="BP474:CU474" si="537">BP468+BP473</f>
        <v>0</v>
      </c>
      <c r="BQ474" s="339">
        <f t="shared" si="537"/>
        <v>0</v>
      </c>
      <c r="BR474" s="339">
        <f t="shared" si="537"/>
        <v>0</v>
      </c>
      <c r="BS474" s="339">
        <f t="shared" si="537"/>
        <v>0</v>
      </c>
      <c r="BT474" s="339">
        <f t="shared" si="537"/>
        <v>0</v>
      </c>
      <c r="BU474" s="339">
        <f t="shared" si="537"/>
        <v>0</v>
      </c>
      <c r="BV474" s="339">
        <f t="shared" si="537"/>
        <v>0</v>
      </c>
      <c r="BW474" s="339">
        <f t="shared" si="537"/>
        <v>0</v>
      </c>
      <c r="BX474" s="339">
        <f t="shared" si="537"/>
        <v>2252327.6295287674</v>
      </c>
      <c r="BY474" s="339">
        <f t="shared" si="537"/>
        <v>2286971.3444428071</v>
      </c>
      <c r="BZ474" s="339">
        <f t="shared" si="537"/>
        <v>2355982.1744601461</v>
      </c>
      <c r="CA474" s="339">
        <f t="shared" si="537"/>
        <v>2355982.1744601461</v>
      </c>
      <c r="CB474" s="339">
        <f t="shared" si="537"/>
        <v>1475742.0800488032</v>
      </c>
      <c r="CC474" s="339">
        <f t="shared" si="537"/>
        <v>1475742.0800488032</v>
      </c>
      <c r="CD474" s="339">
        <f t="shared" si="537"/>
        <v>1475742.0800488032</v>
      </c>
      <c r="CE474" s="339">
        <f t="shared" si="537"/>
        <v>1475742.0800488032</v>
      </c>
      <c r="CF474" s="339">
        <f t="shared" si="537"/>
        <v>1475742.0800488032</v>
      </c>
      <c r="CG474" s="339">
        <f t="shared" si="537"/>
        <v>1475742.0800488032</v>
      </c>
      <c r="CH474" s="339">
        <f t="shared" si="537"/>
        <v>1475742.0800488032</v>
      </c>
      <c r="CI474" s="339">
        <f t="shared" si="537"/>
        <v>1475742.0800488032</v>
      </c>
      <c r="CJ474" s="339">
        <f t="shared" si="537"/>
        <v>1475742.0800488032</v>
      </c>
      <c r="CK474" s="339">
        <f t="shared" si="537"/>
        <v>1475742.0800488032</v>
      </c>
      <c r="CL474" s="339">
        <f t="shared" si="537"/>
        <v>1475742.0800488032</v>
      </c>
      <c r="CM474" s="339">
        <f t="shared" si="537"/>
        <v>1475742.0800488032</v>
      </c>
      <c r="CN474" s="339">
        <f t="shared" si="537"/>
        <v>328055.40508728917</v>
      </c>
      <c r="CO474" s="339">
        <f t="shared" si="537"/>
        <v>328055.40508728917</v>
      </c>
      <c r="CP474" s="339">
        <f t="shared" si="537"/>
        <v>328055.40508728917</v>
      </c>
      <c r="CQ474" s="339">
        <f t="shared" si="537"/>
        <v>328055.40508728917</v>
      </c>
      <c r="CR474" s="339">
        <f t="shared" si="537"/>
        <v>328055.40508728917</v>
      </c>
      <c r="CS474" s="339">
        <f t="shared" si="537"/>
        <v>328055.40508728917</v>
      </c>
      <c r="CT474" s="339">
        <f t="shared" si="537"/>
        <v>328055.40508728917</v>
      </c>
      <c r="CU474" s="339">
        <f t="shared" si="537"/>
        <v>328055.40508728917</v>
      </c>
      <c r="CV474" s="339">
        <f t="shared" ref="CV474:CY474" si="538">CV468+CV473</f>
        <v>328055.40508728917</v>
      </c>
      <c r="CW474" s="339">
        <f t="shared" si="538"/>
        <v>328055.40508728917</v>
      </c>
      <c r="CX474" s="339">
        <f t="shared" si="538"/>
        <v>328055.40508728917</v>
      </c>
      <c r="CY474" s="339">
        <f t="shared" si="538"/>
        <v>328055.40508728917</v>
      </c>
    </row>
    <row r="475" spans="1:104" x14ac:dyDescent="0.2"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  <c r="AA475" s="90"/>
      <c r="AB475" s="90"/>
      <c r="AC475" s="90"/>
      <c r="AD475" s="90"/>
      <c r="AE475" s="90"/>
      <c r="AF475" s="90"/>
      <c r="AG475" s="90"/>
      <c r="AH475" s="90"/>
      <c r="AI475" s="90"/>
      <c r="AJ475" s="90"/>
      <c r="AK475" s="90"/>
      <c r="AL475" s="90"/>
      <c r="AM475" s="90"/>
      <c r="AN475" s="90"/>
      <c r="AO475" s="90"/>
      <c r="AP475" s="90"/>
      <c r="AQ475" s="90"/>
      <c r="AR475" s="90"/>
      <c r="AS475" s="90"/>
      <c r="AT475" s="90"/>
      <c r="AU475" s="90"/>
      <c r="AV475" s="90"/>
      <c r="AW475" s="90"/>
      <c r="AX475" s="90"/>
      <c r="AY475" s="90"/>
      <c r="AZ475" s="90"/>
      <c r="BA475" s="90"/>
      <c r="BB475" s="90"/>
      <c r="BC475" s="90"/>
      <c r="BD475" s="90"/>
      <c r="BE475" s="90"/>
      <c r="BF475" s="90"/>
      <c r="BG475" s="90"/>
      <c r="BH475" s="90"/>
      <c r="BI475" s="90"/>
      <c r="BJ475" s="90"/>
      <c r="BK475" s="90"/>
      <c r="BL475" s="90"/>
      <c r="BM475" s="90"/>
      <c r="BN475" s="90"/>
      <c r="BO475" s="90"/>
      <c r="BP475" s="90"/>
      <c r="BQ475" s="90"/>
      <c r="BR475" s="90"/>
      <c r="BS475" s="90"/>
      <c r="BT475" s="90"/>
      <c r="BU475" s="90"/>
      <c r="BV475" s="90"/>
      <c r="BW475" s="90"/>
      <c r="BX475" s="90"/>
      <c r="BY475" s="90"/>
      <c r="BZ475" s="90"/>
      <c r="CA475" s="90"/>
      <c r="CB475" s="90"/>
      <c r="CC475" s="90"/>
      <c r="CD475" s="90"/>
      <c r="CE475" s="90"/>
      <c r="CF475" s="90"/>
      <c r="CG475" s="90"/>
      <c r="CH475" s="95"/>
      <c r="CI475" s="95"/>
      <c r="CJ475" s="95"/>
      <c r="CK475" s="95"/>
      <c r="CL475" s="95"/>
      <c r="CM475" s="95"/>
      <c r="CN475" s="95"/>
      <c r="CO475" s="95"/>
      <c r="CP475" s="95"/>
      <c r="CQ475" s="95"/>
      <c r="CR475" s="95"/>
      <c r="CS475" s="95"/>
      <c r="CT475" s="95"/>
      <c r="CU475" s="95"/>
      <c r="CV475" s="95"/>
      <c r="CW475" s="95"/>
      <c r="CX475" s="95"/>
      <c r="CY475" s="95"/>
      <c r="CZ475" s="95"/>
    </row>
    <row r="476" spans="1:104" x14ac:dyDescent="0.2">
      <c r="A476" s="340" t="s">
        <v>244</v>
      </c>
      <c r="C476" s="90">
        <v>18237271</v>
      </c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  <c r="BY476" s="91"/>
      <c r="BZ476" s="91"/>
      <c r="CA476" s="91"/>
      <c r="CB476" s="91"/>
      <c r="CC476" s="91"/>
      <c r="CD476" s="91"/>
      <c r="CE476" s="91"/>
      <c r="CF476" s="91"/>
      <c r="CG476" s="91"/>
      <c r="CX476" s="338"/>
      <c r="CY476" s="338"/>
      <c r="CZ476" s="338"/>
    </row>
    <row r="477" spans="1:104" x14ac:dyDescent="0.2">
      <c r="B477" s="337" t="s">
        <v>227</v>
      </c>
      <c r="C477" s="90">
        <v>25400671</v>
      </c>
      <c r="D477" s="339">
        <f t="shared" ref="D477:AI477" si="539">C482</f>
        <v>0</v>
      </c>
      <c r="E477" s="339">
        <f t="shared" si="539"/>
        <v>0</v>
      </c>
      <c r="F477" s="339">
        <f t="shared" si="539"/>
        <v>0</v>
      </c>
      <c r="G477" s="339">
        <f t="shared" si="539"/>
        <v>0</v>
      </c>
      <c r="H477" s="339">
        <f t="shared" si="539"/>
        <v>0</v>
      </c>
      <c r="I477" s="339">
        <f t="shared" si="539"/>
        <v>0</v>
      </c>
      <c r="J477" s="339">
        <f t="shared" si="539"/>
        <v>0</v>
      </c>
      <c r="K477" s="339">
        <f t="shared" si="539"/>
        <v>0</v>
      </c>
      <c r="L477" s="339">
        <f t="shared" si="539"/>
        <v>0</v>
      </c>
      <c r="M477" s="339">
        <f t="shared" si="539"/>
        <v>0</v>
      </c>
      <c r="N477" s="339">
        <f t="shared" si="539"/>
        <v>0</v>
      </c>
      <c r="O477" s="339">
        <f t="shared" si="539"/>
        <v>0</v>
      </c>
      <c r="P477" s="339">
        <f t="shared" si="539"/>
        <v>0</v>
      </c>
      <c r="Q477" s="339">
        <f t="shared" si="539"/>
        <v>0</v>
      </c>
      <c r="R477" s="339">
        <f t="shared" si="539"/>
        <v>0</v>
      </c>
      <c r="S477" s="339">
        <f t="shared" si="539"/>
        <v>0</v>
      </c>
      <c r="T477" s="339">
        <f t="shared" si="539"/>
        <v>0</v>
      </c>
      <c r="U477" s="339">
        <f t="shared" si="539"/>
        <v>0</v>
      </c>
      <c r="V477" s="339">
        <f t="shared" si="539"/>
        <v>0</v>
      </c>
      <c r="W477" s="339">
        <f t="shared" si="539"/>
        <v>0</v>
      </c>
      <c r="X477" s="339">
        <f t="shared" si="539"/>
        <v>0</v>
      </c>
      <c r="Y477" s="339">
        <f t="shared" si="539"/>
        <v>0</v>
      </c>
      <c r="Z477" s="339">
        <f t="shared" si="539"/>
        <v>0</v>
      </c>
      <c r="AA477" s="339">
        <f t="shared" si="539"/>
        <v>0</v>
      </c>
      <c r="AB477" s="339">
        <f t="shared" si="539"/>
        <v>0</v>
      </c>
      <c r="AC477" s="339">
        <f t="shared" si="539"/>
        <v>0</v>
      </c>
      <c r="AD477" s="339">
        <f t="shared" si="539"/>
        <v>0</v>
      </c>
      <c r="AE477" s="339">
        <f t="shared" si="539"/>
        <v>0</v>
      </c>
      <c r="AF477" s="339">
        <f t="shared" si="539"/>
        <v>0</v>
      </c>
      <c r="AG477" s="339">
        <f t="shared" si="539"/>
        <v>0</v>
      </c>
      <c r="AH477" s="339">
        <f t="shared" si="539"/>
        <v>0</v>
      </c>
      <c r="AI477" s="339">
        <f t="shared" si="539"/>
        <v>0</v>
      </c>
      <c r="AJ477" s="339">
        <f t="shared" ref="AJ477:BO477" si="540">AI482</f>
        <v>0</v>
      </c>
      <c r="AK477" s="339">
        <f t="shared" si="540"/>
        <v>0</v>
      </c>
      <c r="AL477" s="339">
        <f t="shared" si="540"/>
        <v>0</v>
      </c>
      <c r="AM477" s="339">
        <f t="shared" si="540"/>
        <v>0</v>
      </c>
      <c r="AN477" s="339">
        <f t="shared" si="540"/>
        <v>0</v>
      </c>
      <c r="AO477" s="339">
        <f t="shared" si="540"/>
        <v>0</v>
      </c>
      <c r="AP477" s="339">
        <f t="shared" si="540"/>
        <v>0</v>
      </c>
      <c r="AQ477" s="339">
        <f t="shared" si="540"/>
        <v>0</v>
      </c>
      <c r="AR477" s="339">
        <f t="shared" si="540"/>
        <v>0</v>
      </c>
      <c r="AS477" s="339">
        <f t="shared" si="540"/>
        <v>0</v>
      </c>
      <c r="AT477" s="339">
        <f t="shared" si="540"/>
        <v>0</v>
      </c>
      <c r="AU477" s="339">
        <f t="shared" si="540"/>
        <v>0</v>
      </c>
      <c r="AV477" s="339">
        <f t="shared" si="540"/>
        <v>0</v>
      </c>
      <c r="AW477" s="339">
        <f t="shared" si="540"/>
        <v>0</v>
      </c>
      <c r="AX477" s="339">
        <f t="shared" si="540"/>
        <v>0</v>
      </c>
      <c r="AY477" s="339">
        <f t="shared" si="540"/>
        <v>0</v>
      </c>
      <c r="AZ477" s="339">
        <f t="shared" si="540"/>
        <v>0</v>
      </c>
      <c r="BA477" s="339">
        <f t="shared" si="540"/>
        <v>0</v>
      </c>
      <c r="BB477" s="339">
        <f t="shared" si="540"/>
        <v>0</v>
      </c>
      <c r="BC477" s="339">
        <f t="shared" si="540"/>
        <v>0</v>
      </c>
      <c r="BD477" s="339">
        <f t="shared" si="540"/>
        <v>0</v>
      </c>
      <c r="BE477" s="339">
        <f t="shared" si="540"/>
        <v>0</v>
      </c>
      <c r="BF477" s="339">
        <f t="shared" si="540"/>
        <v>0</v>
      </c>
      <c r="BG477" s="339">
        <f t="shared" si="540"/>
        <v>0</v>
      </c>
      <c r="BH477" s="339">
        <f t="shared" si="540"/>
        <v>0</v>
      </c>
      <c r="BI477" s="339">
        <f t="shared" si="540"/>
        <v>0</v>
      </c>
      <c r="BJ477" s="339">
        <f t="shared" si="540"/>
        <v>0</v>
      </c>
      <c r="BK477" s="339">
        <f t="shared" si="540"/>
        <v>0</v>
      </c>
      <c r="BL477" s="339">
        <f t="shared" si="540"/>
        <v>133361.39000000001</v>
      </c>
      <c r="BM477" s="339">
        <f t="shared" si="540"/>
        <v>553107.41987235006</v>
      </c>
      <c r="BN477" s="339">
        <f t="shared" si="540"/>
        <v>65154.739872350066</v>
      </c>
      <c r="BO477" s="339">
        <f t="shared" si="540"/>
        <v>205313.03987235005</v>
      </c>
      <c r="BP477" s="339">
        <f t="shared" ref="BP477:CY477" si="541">BO482</f>
        <v>288775.16987235006</v>
      </c>
      <c r="BQ477" s="339">
        <f t="shared" si="541"/>
        <v>-355485.52</v>
      </c>
      <c r="BR477" s="339">
        <f t="shared" si="541"/>
        <v>-43285.429999999993</v>
      </c>
      <c r="BS477" s="339">
        <f t="shared" si="541"/>
        <v>-283395.94</v>
      </c>
      <c r="BT477" s="339">
        <f t="shared" si="541"/>
        <v>-597554.23</v>
      </c>
      <c r="BU477" s="339">
        <f t="shared" si="541"/>
        <v>-472613.72</v>
      </c>
      <c r="BV477" s="339">
        <f t="shared" si="541"/>
        <v>-636936.06999999995</v>
      </c>
      <c r="BW477" s="339">
        <f t="shared" si="541"/>
        <v>-495836.38999999996</v>
      </c>
      <c r="BX477" s="339">
        <f t="shared" si="541"/>
        <v>-230971.06999999995</v>
      </c>
      <c r="BY477" s="339">
        <f t="shared" si="541"/>
        <v>-417155.68999999994</v>
      </c>
      <c r="BZ477" s="339">
        <f t="shared" si="541"/>
        <v>-328295.26999999996</v>
      </c>
      <c r="CA477" s="339">
        <f t="shared" si="541"/>
        <v>-545135.56999999995</v>
      </c>
      <c r="CB477" s="339">
        <f t="shared" si="541"/>
        <v>-578186.09</v>
      </c>
      <c r="CC477" s="339">
        <f t="shared" si="541"/>
        <v>-295271.61</v>
      </c>
      <c r="CD477" s="339">
        <f t="shared" si="541"/>
        <v>-42193.969999999972</v>
      </c>
      <c r="CE477" s="339">
        <f t="shared" si="541"/>
        <v>-65625.059999999969</v>
      </c>
      <c r="CF477" s="339">
        <f t="shared" si="541"/>
        <v>-635060.27999999991</v>
      </c>
      <c r="CG477" s="339">
        <f t="shared" si="541"/>
        <v>-62369.579999999958</v>
      </c>
      <c r="CH477" s="339">
        <f t="shared" si="541"/>
        <v>-45981.389999999956</v>
      </c>
      <c r="CI477" s="339">
        <f t="shared" si="541"/>
        <v>314739.85000000003</v>
      </c>
      <c r="CJ477" s="339">
        <f t="shared" si="541"/>
        <v>260393.51000000004</v>
      </c>
      <c r="CK477" s="339">
        <f t="shared" si="541"/>
        <v>-89264.609999999957</v>
      </c>
      <c r="CL477" s="339">
        <f t="shared" si="541"/>
        <v>493027.37</v>
      </c>
      <c r="CM477" s="339">
        <f t="shared" si="541"/>
        <v>678847.2</v>
      </c>
      <c r="CN477" s="339">
        <f t="shared" si="541"/>
        <v>1125222.73</v>
      </c>
      <c r="CO477" s="339">
        <f t="shared" si="541"/>
        <v>1630925.06</v>
      </c>
      <c r="CP477" s="339">
        <f t="shared" si="541"/>
        <v>2266107.7800000003</v>
      </c>
      <c r="CQ477" s="339">
        <f t="shared" si="541"/>
        <v>2640803.6900000004</v>
      </c>
      <c r="CR477" s="339">
        <f t="shared" si="541"/>
        <v>3129960.41</v>
      </c>
      <c r="CS477" s="339">
        <f t="shared" si="541"/>
        <v>3492314.88</v>
      </c>
      <c r="CT477" s="339">
        <f t="shared" si="541"/>
        <v>3801902.78</v>
      </c>
      <c r="CU477" s="339">
        <f t="shared" si="541"/>
        <v>3924424.46</v>
      </c>
      <c r="CV477" s="339">
        <f t="shared" si="541"/>
        <v>4177979.76</v>
      </c>
      <c r="CW477" s="339">
        <f t="shared" si="541"/>
        <v>4203081.55</v>
      </c>
      <c r="CX477" s="339">
        <f t="shared" si="541"/>
        <v>4900450.05</v>
      </c>
      <c r="CY477" s="339">
        <f t="shared" si="541"/>
        <v>4900450.05</v>
      </c>
    </row>
    <row r="478" spans="1:104" x14ac:dyDescent="0.2">
      <c r="A478" s="96"/>
      <c r="B478" s="91" t="s">
        <v>228</v>
      </c>
      <c r="C478" s="91"/>
      <c r="D478" s="341">
        <v>0</v>
      </c>
      <c r="E478" s="341">
        <v>0</v>
      </c>
      <c r="F478" s="341">
        <v>0</v>
      </c>
      <c r="G478" s="341">
        <v>0</v>
      </c>
      <c r="H478" s="341">
        <v>0</v>
      </c>
      <c r="I478" s="341">
        <v>0</v>
      </c>
      <c r="J478" s="341">
        <v>0</v>
      </c>
      <c r="K478" s="341">
        <v>0</v>
      </c>
      <c r="L478" s="341">
        <v>0</v>
      </c>
      <c r="M478" s="341">
        <v>0</v>
      </c>
      <c r="N478" s="341">
        <v>0</v>
      </c>
      <c r="O478" s="341">
        <v>0</v>
      </c>
      <c r="P478" s="341">
        <v>0</v>
      </c>
      <c r="Q478" s="341">
        <v>0</v>
      </c>
      <c r="R478" s="341">
        <v>0</v>
      </c>
      <c r="S478" s="341">
        <v>0</v>
      </c>
      <c r="T478" s="341">
        <v>0</v>
      </c>
      <c r="U478" s="341">
        <v>0</v>
      </c>
      <c r="V478" s="341">
        <v>0</v>
      </c>
      <c r="W478" s="341">
        <v>0</v>
      </c>
      <c r="X478" s="341">
        <v>0</v>
      </c>
      <c r="Y478" s="341">
        <v>0</v>
      </c>
      <c r="Z478" s="341">
        <v>0</v>
      </c>
      <c r="AA478" s="341">
        <v>0</v>
      </c>
      <c r="AB478" s="341">
        <v>0</v>
      </c>
      <c r="AC478" s="341">
        <v>0</v>
      </c>
      <c r="AD478" s="341">
        <v>0</v>
      </c>
      <c r="AE478" s="341">
        <v>0</v>
      </c>
      <c r="AF478" s="341">
        <v>0</v>
      </c>
      <c r="AG478" s="341">
        <v>0</v>
      </c>
      <c r="AH478" s="341">
        <v>0</v>
      </c>
      <c r="AI478" s="341">
        <v>0</v>
      </c>
      <c r="AJ478" s="341">
        <v>0</v>
      </c>
      <c r="AK478" s="341">
        <v>0</v>
      </c>
      <c r="AL478" s="341">
        <v>0</v>
      </c>
      <c r="AM478" s="341">
        <v>0</v>
      </c>
      <c r="AN478" s="341">
        <v>0</v>
      </c>
      <c r="AO478" s="341">
        <v>0</v>
      </c>
      <c r="AP478" s="341">
        <v>0</v>
      </c>
      <c r="AQ478" s="341">
        <v>0</v>
      </c>
      <c r="AR478" s="341">
        <v>0</v>
      </c>
      <c r="AS478" s="341">
        <v>0</v>
      </c>
      <c r="AT478" s="341">
        <v>0</v>
      </c>
      <c r="AU478" s="341">
        <v>0</v>
      </c>
      <c r="AV478" s="341">
        <v>0</v>
      </c>
      <c r="AW478" s="341">
        <v>0</v>
      </c>
      <c r="AX478" s="341">
        <v>0</v>
      </c>
      <c r="AY478" s="341">
        <v>0</v>
      </c>
      <c r="AZ478" s="341">
        <v>0</v>
      </c>
      <c r="BA478" s="341">
        <v>0</v>
      </c>
      <c r="BB478" s="341">
        <v>0</v>
      </c>
      <c r="BC478" s="341">
        <v>0</v>
      </c>
      <c r="BD478" s="341">
        <v>0</v>
      </c>
      <c r="BE478" s="341">
        <v>0</v>
      </c>
      <c r="BF478" s="341">
        <v>0</v>
      </c>
      <c r="BG478" s="341">
        <v>0</v>
      </c>
      <c r="BH478" s="341">
        <v>0</v>
      </c>
      <c r="BI478" s="341">
        <v>0</v>
      </c>
      <c r="BJ478" s="341">
        <v>0</v>
      </c>
      <c r="BK478" s="341">
        <v>0</v>
      </c>
      <c r="BL478" s="341">
        <v>0</v>
      </c>
      <c r="BM478" s="341">
        <v>0</v>
      </c>
      <c r="BN478" s="341">
        <v>0</v>
      </c>
      <c r="BO478" s="341">
        <v>0</v>
      </c>
      <c r="BP478" s="341">
        <v>-156520.87987235002</v>
      </c>
      <c r="BQ478" s="341">
        <v>0</v>
      </c>
      <c r="BR478" s="341">
        <v>0</v>
      </c>
      <c r="BS478" s="341">
        <v>0</v>
      </c>
      <c r="BT478" s="341">
        <v>0</v>
      </c>
      <c r="BU478" s="341">
        <v>0</v>
      </c>
      <c r="BV478" s="341">
        <v>0</v>
      </c>
      <c r="BW478" s="341">
        <v>0</v>
      </c>
      <c r="BX478" s="341">
        <v>0</v>
      </c>
      <c r="BY478" s="341">
        <v>0</v>
      </c>
      <c r="BZ478" s="341">
        <v>0</v>
      </c>
      <c r="CA478" s="341">
        <v>0</v>
      </c>
      <c r="CB478" s="341">
        <v>230971.06999999995</v>
      </c>
      <c r="CC478" s="341">
        <v>0</v>
      </c>
      <c r="CD478" s="341">
        <v>0</v>
      </c>
      <c r="CE478" s="341">
        <v>0</v>
      </c>
      <c r="CF478" s="341">
        <v>0</v>
      </c>
      <c r="CG478" s="341">
        <v>0</v>
      </c>
      <c r="CH478" s="341">
        <v>0</v>
      </c>
      <c r="CI478" s="341">
        <v>0</v>
      </c>
      <c r="CJ478" s="341">
        <v>0</v>
      </c>
      <c r="CK478" s="341">
        <v>0</v>
      </c>
      <c r="CL478" s="341">
        <v>0</v>
      </c>
      <c r="CM478" s="341">
        <v>0</v>
      </c>
      <c r="CN478" s="341">
        <v>-260393.51000000004</v>
      </c>
      <c r="CO478" s="341">
        <v>0</v>
      </c>
      <c r="CP478" s="341">
        <v>0</v>
      </c>
      <c r="CQ478" s="341">
        <v>0</v>
      </c>
      <c r="CR478" s="341">
        <v>0</v>
      </c>
      <c r="CS478" s="341">
        <v>0</v>
      </c>
      <c r="CT478" s="341">
        <v>0</v>
      </c>
      <c r="CU478" s="342">
        <v>0</v>
      </c>
      <c r="CV478" s="342"/>
      <c r="CW478" s="342"/>
      <c r="CX478" s="341"/>
      <c r="CY478" s="341"/>
    </row>
    <row r="479" spans="1:104" x14ac:dyDescent="0.2">
      <c r="A479" s="96"/>
      <c r="B479" s="91" t="s">
        <v>257</v>
      </c>
      <c r="C479" s="91"/>
      <c r="D479" s="341">
        <v>0</v>
      </c>
      <c r="E479" s="341">
        <v>0</v>
      </c>
      <c r="F479" s="341">
        <v>0</v>
      </c>
      <c r="G479" s="341">
        <v>0</v>
      </c>
      <c r="H479" s="341">
        <v>0</v>
      </c>
      <c r="I479" s="341">
        <v>0</v>
      </c>
      <c r="J479" s="341">
        <v>0</v>
      </c>
      <c r="K479" s="341">
        <v>0</v>
      </c>
      <c r="L479" s="341">
        <v>0</v>
      </c>
      <c r="M479" s="341">
        <v>0</v>
      </c>
      <c r="N479" s="341">
        <v>0</v>
      </c>
      <c r="O479" s="341">
        <v>0</v>
      </c>
      <c r="P479" s="341">
        <v>0</v>
      </c>
      <c r="Q479" s="341">
        <v>0</v>
      </c>
      <c r="R479" s="341">
        <v>0</v>
      </c>
      <c r="S479" s="341">
        <v>0</v>
      </c>
      <c r="T479" s="341">
        <v>0</v>
      </c>
      <c r="U479" s="341">
        <v>0</v>
      </c>
      <c r="V479" s="341">
        <v>0</v>
      </c>
      <c r="W479" s="341">
        <v>0</v>
      </c>
      <c r="X479" s="341">
        <v>0</v>
      </c>
      <c r="Y479" s="341">
        <v>0</v>
      </c>
      <c r="Z479" s="341">
        <v>0</v>
      </c>
      <c r="AA479" s="341">
        <v>0</v>
      </c>
      <c r="AB479" s="341">
        <v>0</v>
      </c>
      <c r="AC479" s="341">
        <v>0</v>
      </c>
      <c r="AD479" s="341">
        <v>0</v>
      </c>
      <c r="AE479" s="341">
        <v>0</v>
      </c>
      <c r="AF479" s="341">
        <v>0</v>
      </c>
      <c r="AG479" s="341">
        <v>0</v>
      </c>
      <c r="AH479" s="341">
        <v>0</v>
      </c>
      <c r="AI479" s="341">
        <v>0</v>
      </c>
      <c r="AJ479" s="341">
        <v>0</v>
      </c>
      <c r="AK479" s="341">
        <v>0</v>
      </c>
      <c r="AL479" s="341">
        <v>0</v>
      </c>
      <c r="AM479" s="341">
        <v>0</v>
      </c>
      <c r="AN479" s="341">
        <v>0</v>
      </c>
      <c r="AO479" s="341">
        <v>0</v>
      </c>
      <c r="AP479" s="341">
        <v>0</v>
      </c>
      <c r="AQ479" s="341">
        <v>0</v>
      </c>
      <c r="AR479" s="341">
        <v>0</v>
      </c>
      <c r="AS479" s="341">
        <v>0</v>
      </c>
      <c r="AT479" s="341">
        <v>0</v>
      </c>
      <c r="AU479" s="341">
        <v>0</v>
      </c>
      <c r="AV479" s="341">
        <v>0</v>
      </c>
      <c r="AW479" s="341">
        <v>0</v>
      </c>
      <c r="AX479" s="341">
        <v>0</v>
      </c>
      <c r="AY479" s="341">
        <v>0</v>
      </c>
      <c r="AZ479" s="341">
        <v>0</v>
      </c>
      <c r="BA479" s="341">
        <v>0</v>
      </c>
      <c r="BB479" s="341">
        <v>0</v>
      </c>
      <c r="BC479" s="341">
        <v>0</v>
      </c>
      <c r="BD479" s="341">
        <v>0</v>
      </c>
      <c r="BE479" s="341">
        <v>0</v>
      </c>
      <c r="BF479" s="341">
        <v>0</v>
      </c>
      <c r="BG479" s="341">
        <v>0</v>
      </c>
      <c r="BH479" s="341">
        <v>0</v>
      </c>
      <c r="BI479" s="341">
        <v>0</v>
      </c>
      <c r="BJ479" s="341">
        <v>0</v>
      </c>
      <c r="BK479" s="341">
        <v>0</v>
      </c>
      <c r="BL479" s="341">
        <v>23159.489872349997</v>
      </c>
      <c r="BM479" s="341">
        <v>0</v>
      </c>
      <c r="BN479" s="341">
        <v>0</v>
      </c>
      <c r="BO479" s="341">
        <v>0</v>
      </c>
      <c r="BP479" s="341">
        <v>0</v>
      </c>
      <c r="BQ479" s="341">
        <v>0</v>
      </c>
      <c r="BR479" s="341">
        <v>0</v>
      </c>
      <c r="BS479" s="341">
        <v>0</v>
      </c>
      <c r="BT479" s="341">
        <v>0</v>
      </c>
      <c r="BU479" s="341">
        <v>0</v>
      </c>
      <c r="BV479" s="341">
        <v>0</v>
      </c>
      <c r="BW479" s="341">
        <v>0</v>
      </c>
      <c r="BX479" s="341">
        <v>0</v>
      </c>
      <c r="BY479" s="341">
        <v>0</v>
      </c>
      <c r="BZ479" s="341">
        <v>0</v>
      </c>
      <c r="CA479" s="341">
        <v>0</v>
      </c>
      <c r="CB479" s="341">
        <v>0</v>
      </c>
      <c r="CC479" s="341">
        <v>0</v>
      </c>
      <c r="CD479" s="341">
        <v>0</v>
      </c>
      <c r="CE479" s="341">
        <v>0</v>
      </c>
      <c r="CF479" s="341">
        <v>0</v>
      </c>
      <c r="CG479" s="341">
        <v>0</v>
      </c>
      <c r="CH479" s="341">
        <v>0</v>
      </c>
      <c r="CI479" s="341">
        <v>0</v>
      </c>
      <c r="CJ479" s="341">
        <v>0</v>
      </c>
      <c r="CK479" s="341">
        <v>0</v>
      </c>
      <c r="CL479" s="341">
        <v>0</v>
      </c>
      <c r="CM479" s="341">
        <v>0</v>
      </c>
      <c r="CN479" s="341">
        <v>0</v>
      </c>
      <c r="CO479" s="341">
        <v>0</v>
      </c>
      <c r="CP479" s="341">
        <v>0</v>
      </c>
      <c r="CQ479" s="341">
        <v>0</v>
      </c>
      <c r="CR479" s="341">
        <v>0</v>
      </c>
      <c r="CS479" s="341">
        <v>0</v>
      </c>
      <c r="CT479" s="341">
        <v>0</v>
      </c>
      <c r="CU479" s="342">
        <v>0</v>
      </c>
      <c r="CV479" s="342"/>
      <c r="CW479" s="342"/>
      <c r="CX479" s="341"/>
      <c r="CY479" s="341"/>
    </row>
    <row r="480" spans="1:104" x14ac:dyDescent="0.2">
      <c r="A480" s="91"/>
      <c r="B480" s="91" t="s">
        <v>240</v>
      </c>
      <c r="C480" s="98"/>
      <c r="D480" s="341">
        <v>0</v>
      </c>
      <c r="E480" s="341">
        <v>0</v>
      </c>
      <c r="F480" s="341">
        <v>0</v>
      </c>
      <c r="G480" s="341">
        <v>0</v>
      </c>
      <c r="H480" s="341">
        <v>0</v>
      </c>
      <c r="I480" s="341">
        <v>0</v>
      </c>
      <c r="J480" s="341">
        <v>0</v>
      </c>
      <c r="K480" s="341">
        <v>0</v>
      </c>
      <c r="L480" s="341">
        <v>0</v>
      </c>
      <c r="M480" s="341">
        <v>0</v>
      </c>
      <c r="N480" s="341">
        <v>0</v>
      </c>
      <c r="O480" s="341">
        <v>0</v>
      </c>
      <c r="P480" s="341">
        <v>0</v>
      </c>
      <c r="Q480" s="341">
        <v>0</v>
      </c>
      <c r="R480" s="341">
        <v>0</v>
      </c>
      <c r="S480" s="341">
        <v>0</v>
      </c>
      <c r="T480" s="341">
        <v>0</v>
      </c>
      <c r="U480" s="341">
        <v>0</v>
      </c>
      <c r="V480" s="341">
        <v>0</v>
      </c>
      <c r="W480" s="341">
        <v>0</v>
      </c>
      <c r="X480" s="341">
        <v>0</v>
      </c>
      <c r="Y480" s="341">
        <v>0</v>
      </c>
      <c r="Z480" s="341">
        <v>0</v>
      </c>
      <c r="AA480" s="341">
        <v>0</v>
      </c>
      <c r="AB480" s="341">
        <v>0</v>
      </c>
      <c r="AC480" s="341">
        <v>0</v>
      </c>
      <c r="AD480" s="341">
        <v>0</v>
      </c>
      <c r="AE480" s="341">
        <v>0</v>
      </c>
      <c r="AF480" s="341">
        <v>0</v>
      </c>
      <c r="AG480" s="341">
        <v>0</v>
      </c>
      <c r="AH480" s="341">
        <v>0</v>
      </c>
      <c r="AI480" s="341">
        <v>0</v>
      </c>
      <c r="AJ480" s="341">
        <v>0</v>
      </c>
      <c r="AK480" s="341">
        <v>0</v>
      </c>
      <c r="AL480" s="341">
        <v>0</v>
      </c>
      <c r="AM480" s="341">
        <v>0</v>
      </c>
      <c r="AN480" s="341">
        <v>0</v>
      </c>
      <c r="AO480" s="341">
        <v>0</v>
      </c>
      <c r="AP480" s="341">
        <v>0</v>
      </c>
      <c r="AQ480" s="341">
        <v>0</v>
      </c>
      <c r="AR480" s="341">
        <v>0</v>
      </c>
      <c r="AS480" s="341">
        <v>0</v>
      </c>
      <c r="AT480" s="341">
        <v>0</v>
      </c>
      <c r="AU480" s="341">
        <v>0</v>
      </c>
      <c r="AV480" s="341">
        <v>0</v>
      </c>
      <c r="AW480" s="341">
        <v>0</v>
      </c>
      <c r="AX480" s="341">
        <v>0</v>
      </c>
      <c r="AY480" s="341">
        <v>0</v>
      </c>
      <c r="AZ480" s="341">
        <v>0</v>
      </c>
      <c r="BA480" s="341">
        <v>0</v>
      </c>
      <c r="BB480" s="341">
        <v>0</v>
      </c>
      <c r="BC480" s="341">
        <v>0</v>
      </c>
      <c r="BD480" s="341">
        <v>0</v>
      </c>
      <c r="BE480" s="341">
        <v>0</v>
      </c>
      <c r="BF480" s="341">
        <v>0</v>
      </c>
      <c r="BG480" s="341">
        <v>0</v>
      </c>
      <c r="BH480" s="341">
        <v>0</v>
      </c>
      <c r="BI480" s="341">
        <v>0</v>
      </c>
      <c r="BJ480" s="341">
        <v>0</v>
      </c>
      <c r="BK480" s="341">
        <v>133361.39000000001</v>
      </c>
      <c r="BL480" s="341">
        <v>396586.54</v>
      </c>
      <c r="BM480" s="341">
        <v>-487952.68</v>
      </c>
      <c r="BN480" s="341">
        <v>140158.29999999999</v>
      </c>
      <c r="BO480" s="341">
        <v>83462.13</v>
      </c>
      <c r="BP480" s="341">
        <v>-487739.81</v>
      </c>
      <c r="BQ480" s="341">
        <v>312200.09000000003</v>
      </c>
      <c r="BR480" s="341">
        <v>-240110.51</v>
      </c>
      <c r="BS480" s="341">
        <v>-314158.28999999998</v>
      </c>
      <c r="BT480" s="341">
        <v>124940.51</v>
      </c>
      <c r="BU480" s="341">
        <v>-164322.35</v>
      </c>
      <c r="BV480" s="341">
        <v>141099.68</v>
      </c>
      <c r="BW480" s="341">
        <v>264865.32</v>
      </c>
      <c r="BX480" s="341">
        <v>-186184.62</v>
      </c>
      <c r="BY480" s="341">
        <v>88860.42</v>
      </c>
      <c r="BZ480" s="341">
        <v>-216840.3</v>
      </c>
      <c r="CA480" s="341">
        <v>-33050.519999999997</v>
      </c>
      <c r="CB480" s="341">
        <v>51943.41</v>
      </c>
      <c r="CC480" s="341">
        <v>253077.64</v>
      </c>
      <c r="CD480" s="341">
        <v>-23431.09</v>
      </c>
      <c r="CE480" s="341">
        <v>-569435.22</v>
      </c>
      <c r="CF480" s="341">
        <v>572690.69999999995</v>
      </c>
      <c r="CG480" s="341">
        <v>16388.189999999999</v>
      </c>
      <c r="CH480" s="341">
        <v>360721.24</v>
      </c>
      <c r="CI480" s="341">
        <v>-54346.34</v>
      </c>
      <c r="CJ480" s="92">
        <f>'FPC Sch 12&amp;26'!C44</f>
        <v>-349658.12</v>
      </c>
      <c r="CK480" s="92">
        <f>'FPC Sch 12&amp;26'!D44</f>
        <v>582291.98</v>
      </c>
      <c r="CL480" s="92">
        <f>'FPC Sch 12&amp;26'!E44</f>
        <v>185819.83</v>
      </c>
      <c r="CM480" s="92">
        <f>'FPC Sch 12&amp;26'!F44</f>
        <v>446375.53</v>
      </c>
      <c r="CN480" s="92">
        <f>'FPC Sch 12&amp;26'!G44</f>
        <v>766095.84</v>
      </c>
      <c r="CO480" s="92">
        <f>'FPC Sch 12&amp;26'!H44</f>
        <v>635182.72</v>
      </c>
      <c r="CP480" s="92">
        <f>'FPC Sch 12&amp;26'!I44</f>
        <v>374695.91</v>
      </c>
      <c r="CQ480" s="92">
        <f>'FPC Sch 12&amp;26'!J44</f>
        <v>489156.72</v>
      </c>
      <c r="CR480" s="92">
        <f>'FPC Sch 12&amp;26'!K44</f>
        <v>362354.47</v>
      </c>
      <c r="CS480" s="92">
        <f>'FPC Sch 12&amp;26'!L44+'FPC Sch 12&amp;26'!M44</f>
        <v>309587.90000000002</v>
      </c>
      <c r="CT480" s="92">
        <f>'FPC Sch 12&amp;26'!N44</f>
        <v>122521.68</v>
      </c>
      <c r="CU480" s="92">
        <f>'FPC Sch 12&amp;26'!P44+'FPC Sch 12&amp;26'!O44</f>
        <v>253555.3</v>
      </c>
      <c r="CV480" s="92">
        <f>'FPC Sch 12&amp;26'!Q44</f>
        <v>25101.79</v>
      </c>
      <c r="CW480" s="92">
        <f>'FPC Sch 12&amp;26'!R44</f>
        <v>697368.5</v>
      </c>
      <c r="CX480" s="341"/>
      <c r="CY480" s="341"/>
    </row>
    <row r="481" spans="1:104" x14ac:dyDescent="0.2">
      <c r="B481" s="337" t="s">
        <v>230</v>
      </c>
      <c r="D481" s="93">
        <f t="shared" ref="D481:AI481" si="542">SUM(D478:D480)</f>
        <v>0</v>
      </c>
      <c r="E481" s="93">
        <f t="shared" si="542"/>
        <v>0</v>
      </c>
      <c r="F481" s="93">
        <f t="shared" si="542"/>
        <v>0</v>
      </c>
      <c r="G481" s="93">
        <f t="shared" si="542"/>
        <v>0</v>
      </c>
      <c r="H481" s="93">
        <f t="shared" si="542"/>
        <v>0</v>
      </c>
      <c r="I481" s="93">
        <f t="shared" si="542"/>
        <v>0</v>
      </c>
      <c r="J481" s="93">
        <f t="shared" si="542"/>
        <v>0</v>
      </c>
      <c r="K481" s="93">
        <f t="shared" si="542"/>
        <v>0</v>
      </c>
      <c r="L481" s="93">
        <f t="shared" si="542"/>
        <v>0</v>
      </c>
      <c r="M481" s="93">
        <f t="shared" si="542"/>
        <v>0</v>
      </c>
      <c r="N481" s="93">
        <f t="shared" si="542"/>
        <v>0</v>
      </c>
      <c r="O481" s="93">
        <f t="shared" si="542"/>
        <v>0</v>
      </c>
      <c r="P481" s="93">
        <f t="shared" si="542"/>
        <v>0</v>
      </c>
      <c r="Q481" s="93">
        <f t="shared" si="542"/>
        <v>0</v>
      </c>
      <c r="R481" s="93">
        <f t="shared" si="542"/>
        <v>0</v>
      </c>
      <c r="S481" s="93">
        <f t="shared" si="542"/>
        <v>0</v>
      </c>
      <c r="T481" s="93">
        <f t="shared" si="542"/>
        <v>0</v>
      </c>
      <c r="U481" s="93">
        <f t="shared" si="542"/>
        <v>0</v>
      </c>
      <c r="V481" s="93">
        <f t="shared" si="542"/>
        <v>0</v>
      </c>
      <c r="W481" s="93">
        <f t="shared" si="542"/>
        <v>0</v>
      </c>
      <c r="X481" s="93">
        <f t="shared" si="542"/>
        <v>0</v>
      </c>
      <c r="Y481" s="93">
        <f t="shared" si="542"/>
        <v>0</v>
      </c>
      <c r="Z481" s="93">
        <f t="shared" si="542"/>
        <v>0</v>
      </c>
      <c r="AA481" s="93">
        <f t="shared" si="542"/>
        <v>0</v>
      </c>
      <c r="AB481" s="93">
        <f t="shared" si="542"/>
        <v>0</v>
      </c>
      <c r="AC481" s="93">
        <f t="shared" si="542"/>
        <v>0</v>
      </c>
      <c r="AD481" s="93">
        <f t="shared" si="542"/>
        <v>0</v>
      </c>
      <c r="AE481" s="93">
        <f t="shared" si="542"/>
        <v>0</v>
      </c>
      <c r="AF481" s="93">
        <f t="shared" si="542"/>
        <v>0</v>
      </c>
      <c r="AG481" s="93">
        <f t="shared" si="542"/>
        <v>0</v>
      </c>
      <c r="AH481" s="93">
        <f t="shared" si="542"/>
        <v>0</v>
      </c>
      <c r="AI481" s="93">
        <f t="shared" si="542"/>
        <v>0</v>
      </c>
      <c r="AJ481" s="93">
        <f t="shared" ref="AJ481:BO481" si="543">SUM(AJ478:AJ480)</f>
        <v>0</v>
      </c>
      <c r="AK481" s="93">
        <f t="shared" si="543"/>
        <v>0</v>
      </c>
      <c r="AL481" s="93">
        <f t="shared" si="543"/>
        <v>0</v>
      </c>
      <c r="AM481" s="93">
        <f t="shared" si="543"/>
        <v>0</v>
      </c>
      <c r="AN481" s="93">
        <f t="shared" si="543"/>
        <v>0</v>
      </c>
      <c r="AO481" s="93">
        <f t="shared" si="543"/>
        <v>0</v>
      </c>
      <c r="AP481" s="93">
        <f t="shared" si="543"/>
        <v>0</v>
      </c>
      <c r="AQ481" s="93">
        <f t="shared" si="543"/>
        <v>0</v>
      </c>
      <c r="AR481" s="93">
        <f t="shared" si="543"/>
        <v>0</v>
      </c>
      <c r="AS481" s="93">
        <f t="shared" si="543"/>
        <v>0</v>
      </c>
      <c r="AT481" s="93">
        <f t="shared" si="543"/>
        <v>0</v>
      </c>
      <c r="AU481" s="93">
        <f t="shared" si="543"/>
        <v>0</v>
      </c>
      <c r="AV481" s="93">
        <f t="shared" si="543"/>
        <v>0</v>
      </c>
      <c r="AW481" s="93">
        <f t="shared" si="543"/>
        <v>0</v>
      </c>
      <c r="AX481" s="93">
        <f t="shared" si="543"/>
        <v>0</v>
      </c>
      <c r="AY481" s="93">
        <f t="shared" si="543"/>
        <v>0</v>
      </c>
      <c r="AZ481" s="93">
        <f t="shared" si="543"/>
        <v>0</v>
      </c>
      <c r="BA481" s="93">
        <f t="shared" si="543"/>
        <v>0</v>
      </c>
      <c r="BB481" s="93">
        <f t="shared" si="543"/>
        <v>0</v>
      </c>
      <c r="BC481" s="93">
        <f t="shared" si="543"/>
        <v>0</v>
      </c>
      <c r="BD481" s="93">
        <f t="shared" si="543"/>
        <v>0</v>
      </c>
      <c r="BE481" s="93">
        <f t="shared" si="543"/>
        <v>0</v>
      </c>
      <c r="BF481" s="93">
        <f t="shared" si="543"/>
        <v>0</v>
      </c>
      <c r="BG481" s="93">
        <f t="shared" si="543"/>
        <v>0</v>
      </c>
      <c r="BH481" s="93">
        <f t="shared" si="543"/>
        <v>0</v>
      </c>
      <c r="BI481" s="93">
        <f t="shared" si="543"/>
        <v>0</v>
      </c>
      <c r="BJ481" s="93">
        <f t="shared" si="543"/>
        <v>0</v>
      </c>
      <c r="BK481" s="93">
        <f t="shared" si="543"/>
        <v>133361.39000000001</v>
      </c>
      <c r="BL481" s="93">
        <f t="shared" si="543"/>
        <v>419746.02987234999</v>
      </c>
      <c r="BM481" s="93">
        <f t="shared" si="543"/>
        <v>-487952.68</v>
      </c>
      <c r="BN481" s="93">
        <f t="shared" si="543"/>
        <v>140158.29999999999</v>
      </c>
      <c r="BO481" s="93">
        <f t="shared" si="543"/>
        <v>83462.13</v>
      </c>
      <c r="BP481" s="93">
        <f t="shared" ref="BP481:CU481" si="544">SUM(BP478:BP480)</f>
        <v>-644260.68987235008</v>
      </c>
      <c r="BQ481" s="93">
        <f t="shared" si="544"/>
        <v>312200.09000000003</v>
      </c>
      <c r="BR481" s="93">
        <f t="shared" si="544"/>
        <v>-240110.51</v>
      </c>
      <c r="BS481" s="93">
        <f t="shared" si="544"/>
        <v>-314158.28999999998</v>
      </c>
      <c r="BT481" s="93">
        <f t="shared" si="544"/>
        <v>124940.51</v>
      </c>
      <c r="BU481" s="93">
        <f t="shared" si="544"/>
        <v>-164322.35</v>
      </c>
      <c r="BV481" s="93">
        <f t="shared" si="544"/>
        <v>141099.68</v>
      </c>
      <c r="BW481" s="93">
        <f t="shared" si="544"/>
        <v>264865.32</v>
      </c>
      <c r="BX481" s="93">
        <f t="shared" si="544"/>
        <v>-186184.62</v>
      </c>
      <c r="BY481" s="93">
        <f t="shared" si="544"/>
        <v>88860.42</v>
      </c>
      <c r="BZ481" s="93">
        <f t="shared" si="544"/>
        <v>-216840.3</v>
      </c>
      <c r="CA481" s="93">
        <f t="shared" si="544"/>
        <v>-33050.519999999997</v>
      </c>
      <c r="CB481" s="93">
        <f t="shared" si="544"/>
        <v>282914.48</v>
      </c>
      <c r="CC481" s="93">
        <f t="shared" si="544"/>
        <v>253077.64</v>
      </c>
      <c r="CD481" s="93">
        <f t="shared" si="544"/>
        <v>-23431.09</v>
      </c>
      <c r="CE481" s="93">
        <f t="shared" si="544"/>
        <v>-569435.22</v>
      </c>
      <c r="CF481" s="93">
        <f t="shared" si="544"/>
        <v>572690.69999999995</v>
      </c>
      <c r="CG481" s="93">
        <f t="shared" si="544"/>
        <v>16388.189999999999</v>
      </c>
      <c r="CH481" s="93">
        <f t="shared" si="544"/>
        <v>360721.24</v>
      </c>
      <c r="CI481" s="93">
        <f t="shared" si="544"/>
        <v>-54346.34</v>
      </c>
      <c r="CJ481" s="93">
        <f t="shared" si="544"/>
        <v>-349658.12</v>
      </c>
      <c r="CK481" s="93">
        <f t="shared" si="544"/>
        <v>582291.98</v>
      </c>
      <c r="CL481" s="93">
        <f t="shared" si="544"/>
        <v>185819.83</v>
      </c>
      <c r="CM481" s="93">
        <f t="shared" si="544"/>
        <v>446375.53</v>
      </c>
      <c r="CN481" s="93">
        <f t="shared" si="544"/>
        <v>505702.32999999996</v>
      </c>
      <c r="CO481" s="93">
        <f t="shared" si="544"/>
        <v>635182.72</v>
      </c>
      <c r="CP481" s="93">
        <f t="shared" si="544"/>
        <v>374695.91</v>
      </c>
      <c r="CQ481" s="93">
        <f t="shared" si="544"/>
        <v>489156.72</v>
      </c>
      <c r="CR481" s="93">
        <f t="shared" si="544"/>
        <v>362354.47</v>
      </c>
      <c r="CS481" s="93">
        <f t="shared" si="544"/>
        <v>309587.90000000002</v>
      </c>
      <c r="CT481" s="93">
        <f t="shared" si="544"/>
        <v>122521.68</v>
      </c>
      <c r="CU481" s="93">
        <f t="shared" si="544"/>
        <v>253555.3</v>
      </c>
      <c r="CV481" s="93">
        <f t="shared" ref="CV481:CY481" si="545">SUM(CV478:CV480)</f>
        <v>25101.79</v>
      </c>
      <c r="CW481" s="93">
        <f t="shared" si="545"/>
        <v>697368.5</v>
      </c>
      <c r="CX481" s="93">
        <f t="shared" si="545"/>
        <v>0</v>
      </c>
      <c r="CY481" s="93">
        <f t="shared" si="545"/>
        <v>0</v>
      </c>
    </row>
    <row r="482" spans="1:104" x14ac:dyDescent="0.2">
      <c r="B482" s="337" t="s">
        <v>231</v>
      </c>
      <c r="D482" s="339">
        <f t="shared" ref="D482:AI482" si="546">D477+D481</f>
        <v>0</v>
      </c>
      <c r="E482" s="339">
        <f t="shared" si="546"/>
        <v>0</v>
      </c>
      <c r="F482" s="339">
        <f t="shared" si="546"/>
        <v>0</v>
      </c>
      <c r="G482" s="339">
        <f t="shared" si="546"/>
        <v>0</v>
      </c>
      <c r="H482" s="339">
        <f t="shared" si="546"/>
        <v>0</v>
      </c>
      <c r="I482" s="339">
        <f t="shared" si="546"/>
        <v>0</v>
      </c>
      <c r="J482" s="339">
        <f t="shared" si="546"/>
        <v>0</v>
      </c>
      <c r="K482" s="339">
        <f t="shared" si="546"/>
        <v>0</v>
      </c>
      <c r="L482" s="339">
        <f t="shared" si="546"/>
        <v>0</v>
      </c>
      <c r="M482" s="339">
        <f t="shared" si="546"/>
        <v>0</v>
      </c>
      <c r="N482" s="339">
        <f t="shared" si="546"/>
        <v>0</v>
      </c>
      <c r="O482" s="339">
        <f t="shared" si="546"/>
        <v>0</v>
      </c>
      <c r="P482" s="339">
        <f t="shared" si="546"/>
        <v>0</v>
      </c>
      <c r="Q482" s="339">
        <f t="shared" si="546"/>
        <v>0</v>
      </c>
      <c r="R482" s="339">
        <f t="shared" si="546"/>
        <v>0</v>
      </c>
      <c r="S482" s="339">
        <f t="shared" si="546"/>
        <v>0</v>
      </c>
      <c r="T482" s="339">
        <f t="shared" si="546"/>
        <v>0</v>
      </c>
      <c r="U482" s="339">
        <f t="shared" si="546"/>
        <v>0</v>
      </c>
      <c r="V482" s="339">
        <f t="shared" si="546"/>
        <v>0</v>
      </c>
      <c r="W482" s="339">
        <f t="shared" si="546"/>
        <v>0</v>
      </c>
      <c r="X482" s="339">
        <f t="shared" si="546"/>
        <v>0</v>
      </c>
      <c r="Y482" s="339">
        <f t="shared" si="546"/>
        <v>0</v>
      </c>
      <c r="Z482" s="339">
        <f t="shared" si="546"/>
        <v>0</v>
      </c>
      <c r="AA482" s="339">
        <f t="shared" si="546"/>
        <v>0</v>
      </c>
      <c r="AB482" s="339">
        <f t="shared" si="546"/>
        <v>0</v>
      </c>
      <c r="AC482" s="339">
        <f t="shared" si="546"/>
        <v>0</v>
      </c>
      <c r="AD482" s="339">
        <f t="shared" si="546"/>
        <v>0</v>
      </c>
      <c r="AE482" s="339">
        <f t="shared" si="546"/>
        <v>0</v>
      </c>
      <c r="AF482" s="339">
        <f t="shared" si="546"/>
        <v>0</v>
      </c>
      <c r="AG482" s="339">
        <f t="shared" si="546"/>
        <v>0</v>
      </c>
      <c r="AH482" s="339">
        <f t="shared" si="546"/>
        <v>0</v>
      </c>
      <c r="AI482" s="339">
        <f t="shared" si="546"/>
        <v>0</v>
      </c>
      <c r="AJ482" s="339">
        <f t="shared" ref="AJ482:BO482" si="547">AJ477+AJ481</f>
        <v>0</v>
      </c>
      <c r="AK482" s="339">
        <f t="shared" si="547"/>
        <v>0</v>
      </c>
      <c r="AL482" s="339">
        <f t="shared" si="547"/>
        <v>0</v>
      </c>
      <c r="AM482" s="339">
        <f t="shared" si="547"/>
        <v>0</v>
      </c>
      <c r="AN482" s="339">
        <f t="shared" si="547"/>
        <v>0</v>
      </c>
      <c r="AO482" s="339">
        <f t="shared" si="547"/>
        <v>0</v>
      </c>
      <c r="AP482" s="339">
        <f t="shared" si="547"/>
        <v>0</v>
      </c>
      <c r="AQ482" s="339">
        <f t="shared" si="547"/>
        <v>0</v>
      </c>
      <c r="AR482" s="339">
        <f t="shared" si="547"/>
        <v>0</v>
      </c>
      <c r="AS482" s="339">
        <f t="shared" si="547"/>
        <v>0</v>
      </c>
      <c r="AT482" s="339">
        <f t="shared" si="547"/>
        <v>0</v>
      </c>
      <c r="AU482" s="339">
        <f t="shared" si="547"/>
        <v>0</v>
      </c>
      <c r="AV482" s="339">
        <f t="shared" si="547"/>
        <v>0</v>
      </c>
      <c r="AW482" s="339">
        <f t="shared" si="547"/>
        <v>0</v>
      </c>
      <c r="AX482" s="339">
        <f t="shared" si="547"/>
        <v>0</v>
      </c>
      <c r="AY482" s="339">
        <f t="shared" si="547"/>
        <v>0</v>
      </c>
      <c r="AZ482" s="339">
        <f t="shared" si="547"/>
        <v>0</v>
      </c>
      <c r="BA482" s="339">
        <f t="shared" si="547"/>
        <v>0</v>
      </c>
      <c r="BB482" s="339">
        <f t="shared" si="547"/>
        <v>0</v>
      </c>
      <c r="BC482" s="339">
        <f t="shared" si="547"/>
        <v>0</v>
      </c>
      <c r="BD482" s="339">
        <f t="shared" si="547"/>
        <v>0</v>
      </c>
      <c r="BE482" s="339">
        <f t="shared" si="547"/>
        <v>0</v>
      </c>
      <c r="BF482" s="339">
        <f t="shared" si="547"/>
        <v>0</v>
      </c>
      <c r="BG482" s="339">
        <f t="shared" si="547"/>
        <v>0</v>
      </c>
      <c r="BH482" s="339">
        <f t="shared" si="547"/>
        <v>0</v>
      </c>
      <c r="BI482" s="339">
        <f t="shared" si="547"/>
        <v>0</v>
      </c>
      <c r="BJ482" s="339">
        <f t="shared" si="547"/>
        <v>0</v>
      </c>
      <c r="BK482" s="339">
        <f t="shared" si="547"/>
        <v>133361.39000000001</v>
      </c>
      <c r="BL482" s="339">
        <f t="shared" si="547"/>
        <v>553107.41987235006</v>
      </c>
      <c r="BM482" s="339">
        <f t="shared" si="547"/>
        <v>65154.739872350066</v>
      </c>
      <c r="BN482" s="339">
        <f t="shared" si="547"/>
        <v>205313.03987235005</v>
      </c>
      <c r="BO482" s="339">
        <f t="shared" si="547"/>
        <v>288775.16987235006</v>
      </c>
      <c r="BP482" s="339">
        <f t="shared" ref="BP482:CU482" si="548">BP477+BP481</f>
        <v>-355485.52</v>
      </c>
      <c r="BQ482" s="339">
        <f t="shared" si="548"/>
        <v>-43285.429999999993</v>
      </c>
      <c r="BR482" s="339">
        <f t="shared" si="548"/>
        <v>-283395.94</v>
      </c>
      <c r="BS482" s="339">
        <f t="shared" si="548"/>
        <v>-597554.23</v>
      </c>
      <c r="BT482" s="339">
        <f t="shared" si="548"/>
        <v>-472613.72</v>
      </c>
      <c r="BU482" s="339">
        <f t="shared" si="548"/>
        <v>-636936.06999999995</v>
      </c>
      <c r="BV482" s="339">
        <f t="shared" si="548"/>
        <v>-495836.38999999996</v>
      </c>
      <c r="BW482" s="339">
        <f t="shared" si="548"/>
        <v>-230971.06999999995</v>
      </c>
      <c r="BX482" s="339">
        <f t="shared" si="548"/>
        <v>-417155.68999999994</v>
      </c>
      <c r="BY482" s="339">
        <f t="shared" si="548"/>
        <v>-328295.26999999996</v>
      </c>
      <c r="BZ482" s="339">
        <f t="shared" si="548"/>
        <v>-545135.56999999995</v>
      </c>
      <c r="CA482" s="339">
        <f t="shared" si="548"/>
        <v>-578186.09</v>
      </c>
      <c r="CB482" s="339">
        <f t="shared" si="548"/>
        <v>-295271.61</v>
      </c>
      <c r="CC482" s="339">
        <f t="shared" si="548"/>
        <v>-42193.969999999972</v>
      </c>
      <c r="CD482" s="339">
        <f t="shared" si="548"/>
        <v>-65625.059999999969</v>
      </c>
      <c r="CE482" s="339">
        <f t="shared" si="548"/>
        <v>-635060.27999999991</v>
      </c>
      <c r="CF482" s="339">
        <f t="shared" si="548"/>
        <v>-62369.579999999958</v>
      </c>
      <c r="CG482" s="339">
        <f t="shared" si="548"/>
        <v>-45981.389999999956</v>
      </c>
      <c r="CH482" s="339">
        <f t="shared" si="548"/>
        <v>314739.85000000003</v>
      </c>
      <c r="CI482" s="339">
        <f t="shared" si="548"/>
        <v>260393.51000000004</v>
      </c>
      <c r="CJ482" s="339">
        <f t="shared" si="548"/>
        <v>-89264.609999999957</v>
      </c>
      <c r="CK482" s="339">
        <f t="shared" si="548"/>
        <v>493027.37</v>
      </c>
      <c r="CL482" s="339">
        <f t="shared" si="548"/>
        <v>678847.2</v>
      </c>
      <c r="CM482" s="339">
        <f t="shared" si="548"/>
        <v>1125222.73</v>
      </c>
      <c r="CN482" s="339">
        <f t="shared" si="548"/>
        <v>1630925.06</v>
      </c>
      <c r="CO482" s="339">
        <f t="shared" si="548"/>
        <v>2266107.7800000003</v>
      </c>
      <c r="CP482" s="339">
        <f t="shared" si="548"/>
        <v>2640803.6900000004</v>
      </c>
      <c r="CQ482" s="339">
        <f t="shared" si="548"/>
        <v>3129960.41</v>
      </c>
      <c r="CR482" s="339">
        <f t="shared" si="548"/>
        <v>3492314.88</v>
      </c>
      <c r="CS482" s="339">
        <f t="shared" si="548"/>
        <v>3801902.78</v>
      </c>
      <c r="CT482" s="339">
        <f t="shared" si="548"/>
        <v>3924424.46</v>
      </c>
      <c r="CU482" s="339">
        <f t="shared" si="548"/>
        <v>4177979.76</v>
      </c>
      <c r="CV482" s="339">
        <f t="shared" ref="CV482:CY482" si="549">CV477+CV481</f>
        <v>4203081.55</v>
      </c>
      <c r="CW482" s="339">
        <f t="shared" si="549"/>
        <v>4900450.05</v>
      </c>
      <c r="CX482" s="339">
        <f t="shared" si="549"/>
        <v>4900450.05</v>
      </c>
      <c r="CY482" s="339">
        <f t="shared" si="549"/>
        <v>4900450.05</v>
      </c>
    </row>
    <row r="483" spans="1:104" x14ac:dyDescent="0.2"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  <c r="AA483" s="90"/>
      <c r="AB483" s="90"/>
      <c r="AC483" s="90"/>
      <c r="AD483" s="90"/>
      <c r="AE483" s="90"/>
      <c r="AF483" s="90"/>
      <c r="AG483" s="90"/>
      <c r="AH483" s="90"/>
      <c r="AI483" s="90"/>
      <c r="AJ483" s="90"/>
      <c r="AK483" s="90"/>
      <c r="AL483" s="90"/>
      <c r="AM483" s="90"/>
      <c r="AN483" s="90"/>
      <c r="AO483" s="90"/>
      <c r="AP483" s="90"/>
      <c r="AQ483" s="90"/>
      <c r="AR483" s="90"/>
      <c r="AS483" s="90"/>
      <c r="AT483" s="90"/>
      <c r="AU483" s="90"/>
      <c r="AV483" s="90"/>
      <c r="AW483" s="90"/>
      <c r="AX483" s="90"/>
      <c r="AY483" s="90"/>
      <c r="AZ483" s="90"/>
      <c r="BA483" s="90"/>
      <c r="BB483" s="90"/>
      <c r="BC483" s="90"/>
      <c r="BD483" s="90"/>
      <c r="BE483" s="90"/>
      <c r="BF483" s="90"/>
      <c r="BG483" s="90"/>
      <c r="BH483" s="90"/>
      <c r="BI483" s="90"/>
      <c r="BJ483" s="90"/>
      <c r="BK483" s="90"/>
      <c r="BL483" s="90"/>
      <c r="BM483" s="90"/>
      <c r="BN483" s="90"/>
      <c r="BO483" s="90"/>
      <c r="BP483" s="90"/>
      <c r="BQ483" s="90"/>
      <c r="BR483" s="90"/>
      <c r="BS483" s="90"/>
      <c r="BT483" s="90"/>
      <c r="BU483" s="90"/>
      <c r="BV483" s="90"/>
      <c r="BW483" s="90"/>
      <c r="BX483" s="90"/>
      <c r="BY483" s="90"/>
      <c r="BZ483" s="90"/>
      <c r="CA483" s="90"/>
      <c r="CB483" s="90"/>
      <c r="CC483" s="90"/>
      <c r="CD483" s="90"/>
      <c r="CE483" s="90"/>
      <c r="CF483" s="90"/>
      <c r="CG483" s="90"/>
      <c r="CH483" s="95"/>
      <c r="CI483" s="95"/>
      <c r="CJ483" s="95"/>
      <c r="CK483" s="95"/>
      <c r="CL483" s="95"/>
      <c r="CM483" s="95"/>
      <c r="CN483" s="95"/>
      <c r="CO483" s="95"/>
      <c r="CP483" s="95"/>
      <c r="CQ483" s="95"/>
      <c r="CR483" s="95"/>
      <c r="CS483" s="95"/>
      <c r="CT483" s="95"/>
      <c r="CU483" s="95"/>
      <c r="CV483" s="95"/>
      <c r="CW483" s="95"/>
      <c r="CX483" s="95"/>
      <c r="CY483" s="95"/>
      <c r="CZ483" s="95"/>
    </row>
    <row r="484" spans="1:104" x14ac:dyDescent="0.2">
      <c r="A484" s="340" t="s">
        <v>245</v>
      </c>
      <c r="C484" s="90">
        <v>18237261</v>
      </c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  <c r="BY484" s="91"/>
      <c r="BZ484" s="91"/>
      <c r="CA484" s="91"/>
      <c r="CB484" s="91"/>
      <c r="CC484" s="91"/>
      <c r="CD484" s="91"/>
      <c r="CE484" s="91"/>
      <c r="CF484" s="91"/>
      <c r="CG484" s="91"/>
      <c r="CX484" s="338"/>
      <c r="CY484" s="338"/>
      <c r="CZ484" s="338"/>
    </row>
    <row r="485" spans="1:104" x14ac:dyDescent="0.2">
      <c r="B485" s="337" t="s">
        <v>227</v>
      </c>
      <c r="C485" s="90">
        <v>25400661</v>
      </c>
      <c r="D485" s="339">
        <f t="shared" ref="D485:AI485" si="550">C491</f>
        <v>0</v>
      </c>
      <c r="E485" s="339">
        <f t="shared" si="550"/>
        <v>0</v>
      </c>
      <c r="F485" s="339">
        <f t="shared" si="550"/>
        <v>0</v>
      </c>
      <c r="G485" s="339">
        <f t="shared" si="550"/>
        <v>0</v>
      </c>
      <c r="H485" s="339">
        <f t="shared" si="550"/>
        <v>0</v>
      </c>
      <c r="I485" s="339">
        <f t="shared" si="550"/>
        <v>0</v>
      </c>
      <c r="J485" s="339">
        <f t="shared" si="550"/>
        <v>0</v>
      </c>
      <c r="K485" s="339">
        <f t="shared" si="550"/>
        <v>0</v>
      </c>
      <c r="L485" s="339">
        <f t="shared" si="550"/>
        <v>0</v>
      </c>
      <c r="M485" s="339">
        <f t="shared" si="550"/>
        <v>0</v>
      </c>
      <c r="N485" s="339">
        <f t="shared" si="550"/>
        <v>0</v>
      </c>
      <c r="O485" s="339">
        <f t="shared" si="550"/>
        <v>0</v>
      </c>
      <c r="P485" s="339">
        <f t="shared" si="550"/>
        <v>0</v>
      </c>
      <c r="Q485" s="339">
        <f t="shared" si="550"/>
        <v>0</v>
      </c>
      <c r="R485" s="339">
        <f t="shared" si="550"/>
        <v>0</v>
      </c>
      <c r="S485" s="339">
        <f t="shared" si="550"/>
        <v>0</v>
      </c>
      <c r="T485" s="339">
        <f t="shared" si="550"/>
        <v>0</v>
      </c>
      <c r="U485" s="339">
        <f t="shared" si="550"/>
        <v>0</v>
      </c>
      <c r="V485" s="339">
        <f t="shared" si="550"/>
        <v>0</v>
      </c>
      <c r="W485" s="339">
        <f t="shared" si="550"/>
        <v>0</v>
      </c>
      <c r="X485" s="339">
        <f t="shared" si="550"/>
        <v>0</v>
      </c>
      <c r="Y485" s="339">
        <f t="shared" si="550"/>
        <v>0</v>
      </c>
      <c r="Z485" s="339">
        <f t="shared" si="550"/>
        <v>0</v>
      </c>
      <c r="AA485" s="339">
        <f t="shared" si="550"/>
        <v>0</v>
      </c>
      <c r="AB485" s="339">
        <f t="shared" si="550"/>
        <v>0</v>
      </c>
      <c r="AC485" s="339">
        <f t="shared" si="550"/>
        <v>0</v>
      </c>
      <c r="AD485" s="339">
        <f t="shared" si="550"/>
        <v>0</v>
      </c>
      <c r="AE485" s="339">
        <f t="shared" si="550"/>
        <v>0</v>
      </c>
      <c r="AF485" s="339">
        <f t="shared" si="550"/>
        <v>0</v>
      </c>
      <c r="AG485" s="339">
        <f t="shared" si="550"/>
        <v>0</v>
      </c>
      <c r="AH485" s="339">
        <f t="shared" si="550"/>
        <v>0</v>
      </c>
      <c r="AI485" s="339">
        <f t="shared" si="550"/>
        <v>0</v>
      </c>
      <c r="AJ485" s="339">
        <f t="shared" ref="AJ485:BO485" si="551">AI491</f>
        <v>0</v>
      </c>
      <c r="AK485" s="339">
        <f t="shared" si="551"/>
        <v>0</v>
      </c>
      <c r="AL485" s="339">
        <f t="shared" si="551"/>
        <v>0</v>
      </c>
      <c r="AM485" s="339">
        <f t="shared" si="551"/>
        <v>0</v>
      </c>
      <c r="AN485" s="339">
        <f t="shared" si="551"/>
        <v>0</v>
      </c>
      <c r="AO485" s="339">
        <f t="shared" si="551"/>
        <v>0</v>
      </c>
      <c r="AP485" s="339">
        <f t="shared" si="551"/>
        <v>0</v>
      </c>
      <c r="AQ485" s="339">
        <f t="shared" si="551"/>
        <v>0</v>
      </c>
      <c r="AR485" s="339">
        <f t="shared" si="551"/>
        <v>0</v>
      </c>
      <c r="AS485" s="339">
        <f t="shared" si="551"/>
        <v>0</v>
      </c>
      <c r="AT485" s="339">
        <f t="shared" si="551"/>
        <v>0</v>
      </c>
      <c r="AU485" s="339">
        <f t="shared" si="551"/>
        <v>0</v>
      </c>
      <c r="AV485" s="339">
        <f t="shared" si="551"/>
        <v>0</v>
      </c>
      <c r="AW485" s="339">
        <f t="shared" si="551"/>
        <v>0</v>
      </c>
      <c r="AX485" s="339">
        <f t="shared" si="551"/>
        <v>0</v>
      </c>
      <c r="AY485" s="339">
        <f t="shared" si="551"/>
        <v>0</v>
      </c>
      <c r="AZ485" s="339">
        <f t="shared" si="551"/>
        <v>0</v>
      </c>
      <c r="BA485" s="339">
        <f t="shared" si="551"/>
        <v>0</v>
      </c>
      <c r="BB485" s="339">
        <f t="shared" si="551"/>
        <v>0</v>
      </c>
      <c r="BC485" s="339">
        <f t="shared" si="551"/>
        <v>0</v>
      </c>
      <c r="BD485" s="339">
        <f t="shared" si="551"/>
        <v>0</v>
      </c>
      <c r="BE485" s="339">
        <f t="shared" si="551"/>
        <v>0</v>
      </c>
      <c r="BF485" s="339">
        <f t="shared" si="551"/>
        <v>0</v>
      </c>
      <c r="BG485" s="339">
        <f t="shared" si="551"/>
        <v>0</v>
      </c>
      <c r="BH485" s="339">
        <f t="shared" si="551"/>
        <v>0</v>
      </c>
      <c r="BI485" s="339">
        <f t="shared" si="551"/>
        <v>0</v>
      </c>
      <c r="BJ485" s="339">
        <f t="shared" si="551"/>
        <v>0</v>
      </c>
      <c r="BK485" s="339">
        <f t="shared" si="551"/>
        <v>0</v>
      </c>
      <c r="BL485" s="339">
        <f t="shared" si="551"/>
        <v>-86393.95</v>
      </c>
      <c r="BM485" s="339">
        <f t="shared" si="551"/>
        <v>-338743.21661795996</v>
      </c>
      <c r="BN485" s="339">
        <f t="shared" si="551"/>
        <v>-200654.27661795996</v>
      </c>
      <c r="BO485" s="339">
        <f t="shared" si="551"/>
        <v>-253486.12661795996</v>
      </c>
      <c r="BP485" s="339">
        <f t="shared" ref="BP485:CY485" si="552">BO491</f>
        <v>-562922.13661795994</v>
      </c>
      <c r="BQ485" s="339">
        <f t="shared" si="552"/>
        <v>-911783.41999999993</v>
      </c>
      <c r="BR485" s="339">
        <f t="shared" si="552"/>
        <v>-783538.45</v>
      </c>
      <c r="BS485" s="339">
        <f t="shared" si="552"/>
        <v>-720072.05999999994</v>
      </c>
      <c r="BT485" s="339">
        <f t="shared" si="552"/>
        <v>-497478.35</v>
      </c>
      <c r="BU485" s="339">
        <f t="shared" si="552"/>
        <v>-395577.1</v>
      </c>
      <c r="BV485" s="339">
        <f t="shared" si="552"/>
        <v>-508806.27999999997</v>
      </c>
      <c r="BW485" s="339">
        <f t="shared" si="552"/>
        <v>-427480.17999999993</v>
      </c>
      <c r="BX485" s="339">
        <f t="shared" si="552"/>
        <v>-319648.24999999994</v>
      </c>
      <c r="BY485" s="339">
        <f t="shared" si="552"/>
        <v>-426335.42999999993</v>
      </c>
      <c r="BZ485" s="339">
        <f t="shared" si="552"/>
        <v>-517299.14999999991</v>
      </c>
      <c r="CA485" s="339">
        <f t="shared" si="552"/>
        <v>-402222.35999999993</v>
      </c>
      <c r="CB485" s="339">
        <f t="shared" si="552"/>
        <v>-333212.61999999994</v>
      </c>
      <c r="CC485" s="339">
        <f t="shared" si="552"/>
        <v>391914.82</v>
      </c>
      <c r="CD485" s="339">
        <f t="shared" si="552"/>
        <v>385620.83</v>
      </c>
      <c r="CE485" s="339">
        <f t="shared" si="552"/>
        <v>513648.47000000003</v>
      </c>
      <c r="CF485" s="339">
        <f t="shared" si="552"/>
        <v>853129.37000000011</v>
      </c>
      <c r="CG485" s="339">
        <f t="shared" si="552"/>
        <v>683511.63000000012</v>
      </c>
      <c r="CH485" s="339">
        <f t="shared" si="552"/>
        <v>830794.3600000001</v>
      </c>
      <c r="CI485" s="339">
        <f t="shared" si="552"/>
        <v>1094580.82</v>
      </c>
      <c r="CJ485" s="339">
        <f t="shared" si="552"/>
        <v>1054900.01</v>
      </c>
      <c r="CK485" s="339">
        <f t="shared" si="552"/>
        <v>1526880.48</v>
      </c>
      <c r="CL485" s="339">
        <f t="shared" si="552"/>
        <v>1703539.98</v>
      </c>
      <c r="CM485" s="339">
        <f t="shared" si="552"/>
        <v>1688213.01</v>
      </c>
      <c r="CN485" s="339">
        <f t="shared" si="552"/>
        <v>2156900.44</v>
      </c>
      <c r="CO485" s="339">
        <f t="shared" si="552"/>
        <v>1560492.98</v>
      </c>
      <c r="CP485" s="339">
        <f t="shared" si="552"/>
        <v>1979359.4</v>
      </c>
      <c r="CQ485" s="339">
        <f t="shared" si="552"/>
        <v>2112220.9899999998</v>
      </c>
      <c r="CR485" s="339">
        <f t="shared" si="552"/>
        <v>2591469</v>
      </c>
      <c r="CS485" s="339">
        <f t="shared" si="552"/>
        <v>3007123.46</v>
      </c>
      <c r="CT485" s="339">
        <f t="shared" si="552"/>
        <v>3222486.45</v>
      </c>
      <c r="CU485" s="339">
        <f t="shared" si="552"/>
        <v>3280885.3600000003</v>
      </c>
      <c r="CV485" s="339">
        <f t="shared" si="552"/>
        <v>3561588.4200000004</v>
      </c>
      <c r="CW485" s="339">
        <f t="shared" si="552"/>
        <v>3761734.6300000004</v>
      </c>
      <c r="CX485" s="339">
        <f t="shared" si="552"/>
        <v>3893272.2700000005</v>
      </c>
      <c r="CY485" s="339">
        <f t="shared" si="552"/>
        <v>3893272.2700000005</v>
      </c>
    </row>
    <row r="486" spans="1:104" x14ac:dyDescent="0.2">
      <c r="A486" s="96"/>
      <c r="B486" s="91" t="s">
        <v>228</v>
      </c>
      <c r="C486" s="91"/>
      <c r="D486" s="341">
        <v>0</v>
      </c>
      <c r="E486" s="341">
        <v>0</v>
      </c>
      <c r="F486" s="341">
        <v>0</v>
      </c>
      <c r="G486" s="341">
        <v>0</v>
      </c>
      <c r="H486" s="341">
        <v>0</v>
      </c>
      <c r="I486" s="341">
        <v>0</v>
      </c>
      <c r="J486" s="341">
        <v>0</v>
      </c>
      <c r="K486" s="341">
        <v>0</v>
      </c>
      <c r="L486" s="341">
        <v>0</v>
      </c>
      <c r="M486" s="341">
        <v>0</v>
      </c>
      <c r="N486" s="341">
        <v>0</v>
      </c>
      <c r="O486" s="341">
        <v>0</v>
      </c>
      <c r="P486" s="341">
        <v>0</v>
      </c>
      <c r="Q486" s="341">
        <v>0</v>
      </c>
      <c r="R486" s="341">
        <v>0</v>
      </c>
      <c r="S486" s="341">
        <v>0</v>
      </c>
      <c r="T486" s="341">
        <v>0</v>
      </c>
      <c r="U486" s="341">
        <v>0</v>
      </c>
      <c r="V486" s="341">
        <v>0</v>
      </c>
      <c r="W486" s="341">
        <v>0</v>
      </c>
      <c r="X486" s="341">
        <v>0</v>
      </c>
      <c r="Y486" s="341">
        <v>0</v>
      </c>
      <c r="Z486" s="341">
        <v>0</v>
      </c>
      <c r="AA486" s="341">
        <v>0</v>
      </c>
      <c r="AB486" s="341">
        <v>0</v>
      </c>
      <c r="AC486" s="341">
        <v>0</v>
      </c>
      <c r="AD486" s="341">
        <v>0</v>
      </c>
      <c r="AE486" s="341">
        <v>0</v>
      </c>
      <c r="AF486" s="341">
        <v>0</v>
      </c>
      <c r="AG486" s="341">
        <v>0</v>
      </c>
      <c r="AH486" s="341">
        <v>0</v>
      </c>
      <c r="AI486" s="341">
        <v>0</v>
      </c>
      <c r="AJ486" s="341">
        <v>0</v>
      </c>
      <c r="AK486" s="341">
        <v>0</v>
      </c>
      <c r="AL486" s="341">
        <v>0</v>
      </c>
      <c r="AM486" s="341">
        <v>0</v>
      </c>
      <c r="AN486" s="341">
        <v>0</v>
      </c>
      <c r="AO486" s="341">
        <v>0</v>
      </c>
      <c r="AP486" s="341">
        <v>0</v>
      </c>
      <c r="AQ486" s="341">
        <v>0</v>
      </c>
      <c r="AR486" s="341">
        <v>0</v>
      </c>
      <c r="AS486" s="341">
        <v>0</v>
      </c>
      <c r="AT486" s="341">
        <v>0</v>
      </c>
      <c r="AU486" s="341">
        <v>0</v>
      </c>
      <c r="AV486" s="341">
        <v>0</v>
      </c>
      <c r="AW486" s="341">
        <v>0</v>
      </c>
      <c r="AX486" s="341">
        <v>0</v>
      </c>
      <c r="AY486" s="341">
        <v>0</v>
      </c>
      <c r="AZ486" s="341">
        <v>0</v>
      </c>
      <c r="BA486" s="341">
        <v>0</v>
      </c>
      <c r="BB486" s="341">
        <v>0</v>
      </c>
      <c r="BC486" s="341">
        <v>0</v>
      </c>
      <c r="BD486" s="341">
        <v>0</v>
      </c>
      <c r="BE486" s="341">
        <v>0</v>
      </c>
      <c r="BF486" s="341">
        <v>0</v>
      </c>
      <c r="BG486" s="341">
        <v>0</v>
      </c>
      <c r="BH486" s="341">
        <v>0</v>
      </c>
      <c r="BI486" s="341">
        <v>0</v>
      </c>
      <c r="BJ486" s="341">
        <v>0</v>
      </c>
      <c r="BK486" s="341">
        <v>0</v>
      </c>
      <c r="BL486" s="341">
        <v>0</v>
      </c>
      <c r="BM486" s="341">
        <v>0</v>
      </c>
      <c r="BN486" s="341">
        <v>0</v>
      </c>
      <c r="BO486" s="341">
        <v>0</v>
      </c>
      <c r="BP486" s="341">
        <v>71095.116617959997</v>
      </c>
      <c r="BQ486" s="341">
        <v>0</v>
      </c>
      <c r="BR486" s="341">
        <v>0</v>
      </c>
      <c r="BS486" s="341">
        <v>0</v>
      </c>
      <c r="BT486" s="341">
        <v>0</v>
      </c>
      <c r="BU486" s="341">
        <v>0</v>
      </c>
      <c r="BV486" s="341">
        <v>0</v>
      </c>
      <c r="BW486" s="341">
        <v>0</v>
      </c>
      <c r="BX486" s="341">
        <v>0</v>
      </c>
      <c r="BY486" s="341">
        <v>0</v>
      </c>
      <c r="BZ486" s="341">
        <v>0</v>
      </c>
      <c r="CA486" s="341">
        <v>0</v>
      </c>
      <c r="CB486" s="341">
        <v>319648.24999999994</v>
      </c>
      <c r="CC486" s="341">
        <v>0</v>
      </c>
      <c r="CD486" s="341">
        <v>0</v>
      </c>
      <c r="CE486" s="341">
        <v>0</v>
      </c>
      <c r="CF486" s="341">
        <v>0</v>
      </c>
      <c r="CG486" s="341">
        <v>0</v>
      </c>
      <c r="CH486" s="341">
        <v>0</v>
      </c>
      <c r="CI486" s="341">
        <v>0</v>
      </c>
      <c r="CJ486" s="341">
        <v>0</v>
      </c>
      <c r="CK486" s="341">
        <v>0</v>
      </c>
      <c r="CL486" s="341">
        <v>0</v>
      </c>
      <c r="CM486" s="341">
        <v>0</v>
      </c>
      <c r="CN486" s="341">
        <v>-1054900.01</v>
      </c>
      <c r="CO486" s="341">
        <v>0</v>
      </c>
      <c r="CP486" s="341">
        <v>0</v>
      </c>
      <c r="CQ486" s="341">
        <v>0</v>
      </c>
      <c r="CR486" s="341">
        <v>0</v>
      </c>
      <c r="CS486" s="341">
        <v>0</v>
      </c>
      <c r="CT486" s="341">
        <v>0</v>
      </c>
      <c r="CU486" s="342">
        <v>0</v>
      </c>
      <c r="CV486" s="342">
        <v>0</v>
      </c>
      <c r="CW486" s="342">
        <v>0</v>
      </c>
      <c r="CX486" s="341"/>
      <c r="CY486" s="341"/>
    </row>
    <row r="487" spans="1:104" x14ac:dyDescent="0.2">
      <c r="A487" s="96"/>
      <c r="B487" s="91" t="s">
        <v>257</v>
      </c>
      <c r="C487" s="91"/>
      <c r="D487" s="341">
        <v>0</v>
      </c>
      <c r="E487" s="341">
        <v>0</v>
      </c>
      <c r="F487" s="341">
        <v>0</v>
      </c>
      <c r="G487" s="341">
        <v>0</v>
      </c>
      <c r="H487" s="341">
        <v>0</v>
      </c>
      <c r="I487" s="341">
        <v>0</v>
      </c>
      <c r="J487" s="341">
        <v>0</v>
      </c>
      <c r="K487" s="341">
        <v>0</v>
      </c>
      <c r="L487" s="341">
        <v>0</v>
      </c>
      <c r="M487" s="341">
        <v>0</v>
      </c>
      <c r="N487" s="341">
        <v>0</v>
      </c>
      <c r="O487" s="341">
        <v>0</v>
      </c>
      <c r="P487" s="341">
        <v>0</v>
      </c>
      <c r="Q487" s="341">
        <v>0</v>
      </c>
      <c r="R487" s="341">
        <v>0</v>
      </c>
      <c r="S487" s="341">
        <v>0</v>
      </c>
      <c r="T487" s="341">
        <v>0</v>
      </c>
      <c r="U487" s="341">
        <v>0</v>
      </c>
      <c r="V487" s="341">
        <v>0</v>
      </c>
      <c r="W487" s="341">
        <v>0</v>
      </c>
      <c r="X487" s="341">
        <v>0</v>
      </c>
      <c r="Y487" s="341">
        <v>0</v>
      </c>
      <c r="Z487" s="341">
        <v>0</v>
      </c>
      <c r="AA487" s="341">
        <v>0</v>
      </c>
      <c r="AB487" s="341">
        <v>0</v>
      </c>
      <c r="AC487" s="341">
        <v>0</v>
      </c>
      <c r="AD487" s="341">
        <v>0</v>
      </c>
      <c r="AE487" s="341">
        <v>0</v>
      </c>
      <c r="AF487" s="341">
        <v>0</v>
      </c>
      <c r="AG487" s="341">
        <v>0</v>
      </c>
      <c r="AH487" s="341">
        <v>0</v>
      </c>
      <c r="AI487" s="341">
        <v>0</v>
      </c>
      <c r="AJ487" s="341">
        <v>0</v>
      </c>
      <c r="AK487" s="341">
        <v>0</v>
      </c>
      <c r="AL487" s="341">
        <v>0</v>
      </c>
      <c r="AM487" s="341">
        <v>0</v>
      </c>
      <c r="AN487" s="341">
        <v>0</v>
      </c>
      <c r="AO487" s="341">
        <v>0</v>
      </c>
      <c r="AP487" s="341">
        <v>0</v>
      </c>
      <c r="AQ487" s="341">
        <v>0</v>
      </c>
      <c r="AR487" s="341">
        <v>0</v>
      </c>
      <c r="AS487" s="341">
        <v>0</v>
      </c>
      <c r="AT487" s="341">
        <v>0</v>
      </c>
      <c r="AU487" s="341">
        <v>0</v>
      </c>
      <c r="AV487" s="341">
        <v>0</v>
      </c>
      <c r="AW487" s="341">
        <v>0</v>
      </c>
      <c r="AX487" s="341">
        <v>0</v>
      </c>
      <c r="AY487" s="341">
        <v>0</v>
      </c>
      <c r="AZ487" s="341">
        <v>0</v>
      </c>
      <c r="BA487" s="341">
        <v>0</v>
      </c>
      <c r="BB487" s="341">
        <v>0</v>
      </c>
      <c r="BC487" s="341">
        <v>0</v>
      </c>
      <c r="BD487" s="341">
        <v>0</v>
      </c>
      <c r="BE487" s="341">
        <v>0</v>
      </c>
      <c r="BF487" s="341">
        <v>0</v>
      </c>
      <c r="BG487" s="341">
        <v>0</v>
      </c>
      <c r="BH487" s="341">
        <v>0</v>
      </c>
      <c r="BI487" s="341">
        <v>0</v>
      </c>
      <c r="BJ487" s="341">
        <v>0</v>
      </c>
      <c r="BK487" s="341">
        <v>0</v>
      </c>
      <c r="BL487" s="341">
        <v>15298.833382039998</v>
      </c>
      <c r="BM487" s="341">
        <v>0</v>
      </c>
      <c r="BN487" s="341">
        <v>0</v>
      </c>
      <c r="BO487" s="341">
        <v>0</v>
      </c>
      <c r="BP487" s="341">
        <v>0</v>
      </c>
      <c r="BQ487" s="341">
        <v>0</v>
      </c>
      <c r="BR487" s="341">
        <v>0</v>
      </c>
      <c r="BS487" s="341">
        <v>0</v>
      </c>
      <c r="BT487" s="341">
        <v>0</v>
      </c>
      <c r="BU487" s="341">
        <v>0</v>
      </c>
      <c r="BV487" s="341">
        <v>0</v>
      </c>
      <c r="BW487" s="341">
        <v>0</v>
      </c>
      <c r="BX487" s="341">
        <v>0</v>
      </c>
      <c r="BY487" s="341">
        <v>0</v>
      </c>
      <c r="BZ487" s="341">
        <v>0</v>
      </c>
      <c r="CA487" s="341">
        <v>0</v>
      </c>
      <c r="CB487" s="341">
        <v>0</v>
      </c>
      <c r="CC487" s="341">
        <v>0</v>
      </c>
      <c r="CD487" s="341">
        <v>0</v>
      </c>
      <c r="CE487" s="341">
        <v>0</v>
      </c>
      <c r="CF487" s="341">
        <v>0</v>
      </c>
      <c r="CG487" s="341">
        <v>0</v>
      </c>
      <c r="CH487" s="341">
        <v>0</v>
      </c>
      <c r="CI487" s="341">
        <v>0</v>
      </c>
      <c r="CJ487" s="341">
        <v>0</v>
      </c>
      <c r="CK487" s="341">
        <v>0</v>
      </c>
      <c r="CL487" s="341">
        <v>0</v>
      </c>
      <c r="CM487" s="341">
        <v>0</v>
      </c>
      <c r="CN487" s="341">
        <v>0</v>
      </c>
      <c r="CO487" s="341">
        <v>0</v>
      </c>
      <c r="CP487" s="341">
        <v>0</v>
      </c>
      <c r="CQ487" s="341">
        <v>0</v>
      </c>
      <c r="CR487" s="341">
        <v>0</v>
      </c>
      <c r="CS487" s="341">
        <v>0</v>
      </c>
      <c r="CT487" s="341">
        <v>0</v>
      </c>
      <c r="CU487" s="342">
        <v>0</v>
      </c>
      <c r="CV487" s="342">
        <v>0</v>
      </c>
      <c r="CW487" s="342">
        <v>0</v>
      </c>
      <c r="CX487" s="341"/>
      <c r="CY487" s="341"/>
    </row>
    <row r="488" spans="1:104" x14ac:dyDescent="0.2">
      <c r="A488" s="338"/>
      <c r="B488" s="98" t="s">
        <v>347</v>
      </c>
      <c r="C488" s="376"/>
      <c r="D488" s="341">
        <v>0</v>
      </c>
      <c r="E488" s="341">
        <v>0</v>
      </c>
      <c r="F488" s="341">
        <v>0</v>
      </c>
      <c r="G488" s="341">
        <v>0</v>
      </c>
      <c r="H488" s="341">
        <v>0</v>
      </c>
      <c r="I488" s="341">
        <v>0</v>
      </c>
      <c r="J488" s="341">
        <v>0</v>
      </c>
      <c r="K488" s="341">
        <v>0</v>
      </c>
      <c r="L488" s="341">
        <v>0</v>
      </c>
      <c r="M488" s="341">
        <v>0</v>
      </c>
      <c r="N488" s="341">
        <v>0</v>
      </c>
      <c r="O488" s="341">
        <v>0</v>
      </c>
      <c r="P488" s="341">
        <v>0</v>
      </c>
      <c r="Q488" s="341">
        <v>0</v>
      </c>
      <c r="R488" s="341">
        <v>0</v>
      </c>
      <c r="S488" s="341">
        <v>0</v>
      </c>
      <c r="T488" s="341">
        <v>0</v>
      </c>
      <c r="U488" s="341">
        <v>0</v>
      </c>
      <c r="V488" s="341">
        <v>0</v>
      </c>
      <c r="W488" s="341">
        <v>0</v>
      </c>
      <c r="X488" s="341">
        <v>0</v>
      </c>
      <c r="Y488" s="341">
        <v>0</v>
      </c>
      <c r="Z488" s="341">
        <v>0</v>
      </c>
      <c r="AA488" s="341">
        <v>0</v>
      </c>
      <c r="AB488" s="341">
        <v>0</v>
      </c>
      <c r="AC488" s="341">
        <v>0</v>
      </c>
      <c r="AD488" s="341">
        <v>0</v>
      </c>
      <c r="AE488" s="341">
        <v>0</v>
      </c>
      <c r="AF488" s="341">
        <v>0</v>
      </c>
      <c r="AG488" s="341">
        <v>0</v>
      </c>
      <c r="AH488" s="341">
        <v>0</v>
      </c>
      <c r="AI488" s="341">
        <v>0</v>
      </c>
      <c r="AJ488" s="341">
        <v>0</v>
      </c>
      <c r="AK488" s="341">
        <v>0</v>
      </c>
      <c r="AL488" s="341">
        <v>0</v>
      </c>
      <c r="AM488" s="341">
        <v>0</v>
      </c>
      <c r="AN488" s="341">
        <v>0</v>
      </c>
      <c r="AO488" s="341">
        <v>0</v>
      </c>
      <c r="AP488" s="341">
        <v>0</v>
      </c>
      <c r="AQ488" s="341">
        <v>0</v>
      </c>
      <c r="AR488" s="341">
        <v>0</v>
      </c>
      <c r="AS488" s="341">
        <v>0</v>
      </c>
      <c r="AT488" s="341">
        <v>0</v>
      </c>
      <c r="AU488" s="341">
        <v>0</v>
      </c>
      <c r="AV488" s="341">
        <v>0</v>
      </c>
      <c r="AW488" s="341">
        <v>0</v>
      </c>
      <c r="AX488" s="341">
        <v>0</v>
      </c>
      <c r="AY488" s="341">
        <v>0</v>
      </c>
      <c r="AZ488" s="341">
        <v>0</v>
      </c>
      <c r="BA488" s="341">
        <v>0</v>
      </c>
      <c r="BB488" s="341">
        <v>0</v>
      </c>
      <c r="BC488" s="341">
        <v>0</v>
      </c>
      <c r="BD488" s="341">
        <v>0</v>
      </c>
      <c r="BE488" s="341">
        <v>0</v>
      </c>
      <c r="BF488" s="341">
        <v>0</v>
      </c>
      <c r="BG488" s="341">
        <v>0</v>
      </c>
      <c r="BH488" s="341">
        <v>0</v>
      </c>
      <c r="BI488" s="341">
        <v>0</v>
      </c>
      <c r="BJ488" s="341">
        <v>0</v>
      </c>
      <c r="BK488" s="341">
        <v>0</v>
      </c>
      <c r="BL488" s="341">
        <v>0</v>
      </c>
      <c r="BM488" s="341">
        <v>0</v>
      </c>
      <c r="BN488" s="341">
        <v>0</v>
      </c>
      <c r="BO488" s="341">
        <v>0</v>
      </c>
      <c r="BP488" s="341">
        <v>0</v>
      </c>
      <c r="BQ488" s="341">
        <v>0</v>
      </c>
      <c r="BR488" s="341">
        <v>0</v>
      </c>
      <c r="BS488" s="341">
        <v>0</v>
      </c>
      <c r="BT488" s="341">
        <v>0</v>
      </c>
      <c r="BU488" s="341">
        <v>0</v>
      </c>
      <c r="BV488" s="341">
        <v>0</v>
      </c>
      <c r="BW488" s="341">
        <v>0</v>
      </c>
      <c r="BX488" s="341">
        <v>0</v>
      </c>
      <c r="BY488" s="341">
        <v>0</v>
      </c>
      <c r="BZ488" s="341">
        <v>0</v>
      </c>
      <c r="CA488" s="341">
        <v>0</v>
      </c>
      <c r="CB488" s="341">
        <v>0</v>
      </c>
      <c r="CC488" s="341">
        <v>0</v>
      </c>
      <c r="CD488" s="341">
        <v>0</v>
      </c>
      <c r="CE488" s="341">
        <v>0</v>
      </c>
      <c r="CF488" s="341">
        <v>0</v>
      </c>
      <c r="CG488" s="341">
        <v>0</v>
      </c>
      <c r="CH488" s="341">
        <v>0</v>
      </c>
      <c r="CI488" s="341">
        <v>0</v>
      </c>
      <c r="CJ488" s="341">
        <v>0</v>
      </c>
      <c r="CK488" s="341">
        <v>0</v>
      </c>
      <c r="CL488" s="341">
        <v>0</v>
      </c>
      <c r="CM488" s="341">
        <v>0.01</v>
      </c>
      <c r="CN488" s="341">
        <v>0</v>
      </c>
      <c r="CO488" s="341">
        <v>0</v>
      </c>
      <c r="CP488" s="341">
        <v>0</v>
      </c>
      <c r="CQ488" s="341">
        <v>0</v>
      </c>
      <c r="CR488" s="341">
        <v>0</v>
      </c>
      <c r="CS488" s="341">
        <v>0</v>
      </c>
      <c r="CT488" s="341">
        <v>0</v>
      </c>
      <c r="CU488" s="341">
        <v>0</v>
      </c>
      <c r="CV488" s="341">
        <v>0</v>
      </c>
      <c r="CW488" s="341">
        <v>0</v>
      </c>
      <c r="CX488" s="341"/>
      <c r="CY488" s="341"/>
    </row>
    <row r="489" spans="1:104" x14ac:dyDescent="0.2">
      <c r="A489" s="91"/>
      <c r="B489" s="91" t="s">
        <v>240</v>
      </c>
      <c r="C489" s="98"/>
      <c r="D489" s="341">
        <v>0</v>
      </c>
      <c r="E489" s="341">
        <v>0</v>
      </c>
      <c r="F489" s="341">
        <v>0</v>
      </c>
      <c r="G489" s="341">
        <v>0</v>
      </c>
      <c r="H489" s="341">
        <v>0</v>
      </c>
      <c r="I489" s="341">
        <v>0</v>
      </c>
      <c r="J489" s="341">
        <v>0</v>
      </c>
      <c r="K489" s="341">
        <v>0</v>
      </c>
      <c r="L489" s="341">
        <v>0</v>
      </c>
      <c r="M489" s="341">
        <v>0</v>
      </c>
      <c r="N489" s="341">
        <v>0</v>
      </c>
      <c r="O489" s="341">
        <v>0</v>
      </c>
      <c r="P489" s="341">
        <v>0</v>
      </c>
      <c r="Q489" s="341">
        <v>0</v>
      </c>
      <c r="R489" s="341">
        <v>0</v>
      </c>
      <c r="S489" s="341">
        <v>0</v>
      </c>
      <c r="T489" s="341">
        <v>0</v>
      </c>
      <c r="U489" s="341">
        <v>0</v>
      </c>
      <c r="V489" s="341">
        <v>0</v>
      </c>
      <c r="W489" s="341">
        <v>0</v>
      </c>
      <c r="X489" s="341">
        <v>0</v>
      </c>
      <c r="Y489" s="341">
        <v>0</v>
      </c>
      <c r="Z489" s="341">
        <v>0</v>
      </c>
      <c r="AA489" s="341">
        <v>0</v>
      </c>
      <c r="AB489" s="341">
        <v>0</v>
      </c>
      <c r="AC489" s="341">
        <v>0</v>
      </c>
      <c r="AD489" s="341">
        <v>0</v>
      </c>
      <c r="AE489" s="341">
        <v>0</v>
      </c>
      <c r="AF489" s="341">
        <v>0</v>
      </c>
      <c r="AG489" s="341">
        <v>0</v>
      </c>
      <c r="AH489" s="341">
        <v>0</v>
      </c>
      <c r="AI489" s="341">
        <v>0</v>
      </c>
      <c r="AJ489" s="341">
        <v>0</v>
      </c>
      <c r="AK489" s="341">
        <v>0</v>
      </c>
      <c r="AL489" s="341">
        <v>0</v>
      </c>
      <c r="AM489" s="341">
        <v>0</v>
      </c>
      <c r="AN489" s="341">
        <v>0</v>
      </c>
      <c r="AO489" s="341">
        <v>0</v>
      </c>
      <c r="AP489" s="341">
        <v>0</v>
      </c>
      <c r="AQ489" s="341">
        <v>0</v>
      </c>
      <c r="AR489" s="341">
        <v>0</v>
      </c>
      <c r="AS489" s="341">
        <v>0</v>
      </c>
      <c r="AT489" s="341">
        <v>0</v>
      </c>
      <c r="AU489" s="341">
        <v>0</v>
      </c>
      <c r="AV489" s="341">
        <v>0</v>
      </c>
      <c r="AW489" s="341">
        <v>0</v>
      </c>
      <c r="AX489" s="341">
        <v>0</v>
      </c>
      <c r="AY489" s="341">
        <v>0</v>
      </c>
      <c r="AZ489" s="341">
        <v>0</v>
      </c>
      <c r="BA489" s="341">
        <v>0</v>
      </c>
      <c r="BB489" s="341">
        <v>0</v>
      </c>
      <c r="BC489" s="341">
        <v>0</v>
      </c>
      <c r="BD489" s="341">
        <v>0</v>
      </c>
      <c r="BE489" s="341">
        <v>0</v>
      </c>
      <c r="BF489" s="341">
        <v>0</v>
      </c>
      <c r="BG489" s="341">
        <v>0</v>
      </c>
      <c r="BH489" s="341">
        <v>0</v>
      </c>
      <c r="BI489" s="341">
        <v>0</v>
      </c>
      <c r="BJ489" s="341">
        <v>0</v>
      </c>
      <c r="BK489" s="341">
        <v>-86393.95</v>
      </c>
      <c r="BL489" s="341">
        <v>-267648.09999999998</v>
      </c>
      <c r="BM489" s="341">
        <v>138088.94</v>
      </c>
      <c r="BN489" s="341">
        <v>-52831.85</v>
      </c>
      <c r="BO489" s="341">
        <v>-309436.01</v>
      </c>
      <c r="BP489" s="341">
        <v>-419956.4</v>
      </c>
      <c r="BQ489" s="341">
        <v>128244.97</v>
      </c>
      <c r="BR489" s="341">
        <v>63466.39</v>
      </c>
      <c r="BS489" s="341">
        <v>222593.71</v>
      </c>
      <c r="BT489" s="341">
        <v>101901.25</v>
      </c>
      <c r="BU489" s="341">
        <v>-113229.18</v>
      </c>
      <c r="BV489" s="341">
        <v>81326.100000000006</v>
      </c>
      <c r="BW489" s="341">
        <v>107831.93</v>
      </c>
      <c r="BX489" s="341">
        <v>-106687.18</v>
      </c>
      <c r="BY489" s="341">
        <v>-90963.72</v>
      </c>
      <c r="BZ489" s="341">
        <v>115076.79</v>
      </c>
      <c r="CA489" s="341">
        <v>69009.740000000005</v>
      </c>
      <c r="CB489" s="341">
        <v>405479.19</v>
      </c>
      <c r="CC489" s="341">
        <v>-6293.99</v>
      </c>
      <c r="CD489" s="341">
        <v>128027.64</v>
      </c>
      <c r="CE489" s="341">
        <v>339480.9</v>
      </c>
      <c r="CF489" s="341">
        <v>-169617.74</v>
      </c>
      <c r="CG489" s="341">
        <v>147282.73000000001</v>
      </c>
      <c r="CH489" s="341">
        <v>263786.46000000002</v>
      </c>
      <c r="CI489" s="341">
        <v>-39680.81</v>
      </c>
      <c r="CJ489" s="92">
        <f>'FPC Sch 10&amp;31'!C44</f>
        <v>471980.47</v>
      </c>
      <c r="CK489" s="92">
        <f>'FPC Sch 10&amp;31'!D44</f>
        <v>176659.5</v>
      </c>
      <c r="CL489" s="92">
        <f>'FPC Sch 10&amp;31'!E44</f>
        <v>-15326.97</v>
      </c>
      <c r="CM489" s="92">
        <f>'FPC Sch 10&amp;31'!F44</f>
        <v>468687.42</v>
      </c>
      <c r="CN489" s="92">
        <f>'FPC Sch 10&amp;31'!G44</f>
        <v>458492.55</v>
      </c>
      <c r="CO489" s="92">
        <f>'FPC Sch 10&amp;31'!H44</f>
        <v>418866.42</v>
      </c>
      <c r="CP489" s="92">
        <f>'FPC Sch 10&amp;31'!I44</f>
        <v>132861.59</v>
      </c>
      <c r="CQ489" s="92">
        <f>'FPC Sch 10&amp;31'!J44</f>
        <v>479248.01</v>
      </c>
      <c r="CR489" s="92">
        <f>'FPC Sch 10&amp;31'!K44</f>
        <v>415654.46</v>
      </c>
      <c r="CS489" s="92">
        <f>'FPC Sch 10&amp;31'!L44+'FPC Sch 10&amp;31'!M44</f>
        <v>215362.99</v>
      </c>
      <c r="CT489" s="92">
        <f>'FPC Sch 10&amp;31'!N44</f>
        <v>58398.91</v>
      </c>
      <c r="CU489" s="92">
        <f>'FPC Sch 10&amp;31'!P44+'FPC Sch 10&amp;31'!O44</f>
        <v>280703.06</v>
      </c>
      <c r="CV489" s="92">
        <f>'FPC Sch 10&amp;31'!Q44</f>
        <v>200146.21</v>
      </c>
      <c r="CW489" s="92">
        <f>'FPC Sch 10&amp;31'!R44</f>
        <v>131537.64000000001</v>
      </c>
      <c r="CX489" s="341"/>
      <c r="CY489" s="341"/>
    </row>
    <row r="490" spans="1:104" x14ac:dyDescent="0.2">
      <c r="B490" s="337" t="s">
        <v>230</v>
      </c>
      <c r="D490" s="93">
        <f t="shared" ref="D490:AI490" si="553">SUM(D486:D489)</f>
        <v>0</v>
      </c>
      <c r="E490" s="93">
        <f t="shared" si="553"/>
        <v>0</v>
      </c>
      <c r="F490" s="93">
        <f t="shared" si="553"/>
        <v>0</v>
      </c>
      <c r="G490" s="93">
        <f t="shared" si="553"/>
        <v>0</v>
      </c>
      <c r="H490" s="93">
        <f t="shared" si="553"/>
        <v>0</v>
      </c>
      <c r="I490" s="93">
        <f t="shared" si="553"/>
        <v>0</v>
      </c>
      <c r="J490" s="93">
        <f t="shared" si="553"/>
        <v>0</v>
      </c>
      <c r="K490" s="93">
        <f t="shared" si="553"/>
        <v>0</v>
      </c>
      <c r="L490" s="93">
        <f t="shared" si="553"/>
        <v>0</v>
      </c>
      <c r="M490" s="93">
        <f t="shared" si="553"/>
        <v>0</v>
      </c>
      <c r="N490" s="93">
        <f t="shared" si="553"/>
        <v>0</v>
      </c>
      <c r="O490" s="93">
        <f t="shared" si="553"/>
        <v>0</v>
      </c>
      <c r="P490" s="93">
        <f t="shared" si="553"/>
        <v>0</v>
      </c>
      <c r="Q490" s="93">
        <f t="shared" si="553"/>
        <v>0</v>
      </c>
      <c r="R490" s="93">
        <f t="shared" si="553"/>
        <v>0</v>
      </c>
      <c r="S490" s="93">
        <f t="shared" si="553"/>
        <v>0</v>
      </c>
      <c r="T490" s="93">
        <f t="shared" si="553"/>
        <v>0</v>
      </c>
      <c r="U490" s="93">
        <f t="shared" si="553"/>
        <v>0</v>
      </c>
      <c r="V490" s="93">
        <f t="shared" si="553"/>
        <v>0</v>
      </c>
      <c r="W490" s="93">
        <f t="shared" si="553"/>
        <v>0</v>
      </c>
      <c r="X490" s="93">
        <f t="shared" si="553"/>
        <v>0</v>
      </c>
      <c r="Y490" s="93">
        <f t="shared" si="553"/>
        <v>0</v>
      </c>
      <c r="Z490" s="93">
        <f t="shared" si="553"/>
        <v>0</v>
      </c>
      <c r="AA490" s="93">
        <f t="shared" si="553"/>
        <v>0</v>
      </c>
      <c r="AB490" s="93">
        <f t="shared" si="553"/>
        <v>0</v>
      </c>
      <c r="AC490" s="93">
        <f t="shared" si="553"/>
        <v>0</v>
      </c>
      <c r="AD490" s="93">
        <f t="shared" si="553"/>
        <v>0</v>
      </c>
      <c r="AE490" s="93">
        <f t="shared" si="553"/>
        <v>0</v>
      </c>
      <c r="AF490" s="93">
        <f t="shared" si="553"/>
        <v>0</v>
      </c>
      <c r="AG490" s="93">
        <f t="shared" si="553"/>
        <v>0</v>
      </c>
      <c r="AH490" s="93">
        <f t="shared" si="553"/>
        <v>0</v>
      </c>
      <c r="AI490" s="93">
        <f t="shared" si="553"/>
        <v>0</v>
      </c>
      <c r="AJ490" s="93">
        <f t="shared" ref="AJ490:BO490" si="554">SUM(AJ486:AJ489)</f>
        <v>0</v>
      </c>
      <c r="AK490" s="93">
        <f t="shared" si="554"/>
        <v>0</v>
      </c>
      <c r="AL490" s="93">
        <f t="shared" si="554"/>
        <v>0</v>
      </c>
      <c r="AM490" s="93">
        <f t="shared" si="554"/>
        <v>0</v>
      </c>
      <c r="AN490" s="93">
        <f t="shared" si="554"/>
        <v>0</v>
      </c>
      <c r="AO490" s="93">
        <f t="shared" si="554"/>
        <v>0</v>
      </c>
      <c r="AP490" s="93">
        <f t="shared" si="554"/>
        <v>0</v>
      </c>
      <c r="AQ490" s="93">
        <f t="shared" si="554"/>
        <v>0</v>
      </c>
      <c r="AR490" s="93">
        <f t="shared" si="554"/>
        <v>0</v>
      </c>
      <c r="AS490" s="93">
        <f t="shared" si="554"/>
        <v>0</v>
      </c>
      <c r="AT490" s="93">
        <f t="shared" si="554"/>
        <v>0</v>
      </c>
      <c r="AU490" s="93">
        <f t="shared" si="554"/>
        <v>0</v>
      </c>
      <c r="AV490" s="93">
        <f t="shared" si="554"/>
        <v>0</v>
      </c>
      <c r="AW490" s="93">
        <f t="shared" si="554"/>
        <v>0</v>
      </c>
      <c r="AX490" s="93">
        <f t="shared" si="554"/>
        <v>0</v>
      </c>
      <c r="AY490" s="93">
        <f t="shared" si="554"/>
        <v>0</v>
      </c>
      <c r="AZ490" s="93">
        <f t="shared" si="554"/>
        <v>0</v>
      </c>
      <c r="BA490" s="93">
        <f t="shared" si="554"/>
        <v>0</v>
      </c>
      <c r="BB490" s="93">
        <f t="shared" si="554"/>
        <v>0</v>
      </c>
      <c r="BC490" s="93">
        <f t="shared" si="554"/>
        <v>0</v>
      </c>
      <c r="BD490" s="93">
        <f t="shared" si="554"/>
        <v>0</v>
      </c>
      <c r="BE490" s="93">
        <f t="shared" si="554"/>
        <v>0</v>
      </c>
      <c r="BF490" s="93">
        <f t="shared" si="554"/>
        <v>0</v>
      </c>
      <c r="BG490" s="93">
        <f t="shared" si="554"/>
        <v>0</v>
      </c>
      <c r="BH490" s="93">
        <f t="shared" si="554"/>
        <v>0</v>
      </c>
      <c r="BI490" s="93">
        <f t="shared" si="554"/>
        <v>0</v>
      </c>
      <c r="BJ490" s="93">
        <f t="shared" si="554"/>
        <v>0</v>
      </c>
      <c r="BK490" s="93">
        <f t="shared" si="554"/>
        <v>-86393.95</v>
      </c>
      <c r="BL490" s="93">
        <f t="shared" si="554"/>
        <v>-252349.26661795998</v>
      </c>
      <c r="BM490" s="93">
        <f t="shared" si="554"/>
        <v>138088.94</v>
      </c>
      <c r="BN490" s="93">
        <f t="shared" si="554"/>
        <v>-52831.85</v>
      </c>
      <c r="BO490" s="93">
        <f t="shared" si="554"/>
        <v>-309436.01</v>
      </c>
      <c r="BP490" s="93">
        <f t="shared" ref="BP490:CU490" si="555">SUM(BP486:BP489)</f>
        <v>-348861.28338204004</v>
      </c>
      <c r="BQ490" s="93">
        <f t="shared" si="555"/>
        <v>128244.97</v>
      </c>
      <c r="BR490" s="93">
        <f t="shared" si="555"/>
        <v>63466.39</v>
      </c>
      <c r="BS490" s="93">
        <f t="shared" si="555"/>
        <v>222593.71</v>
      </c>
      <c r="BT490" s="93">
        <f t="shared" si="555"/>
        <v>101901.25</v>
      </c>
      <c r="BU490" s="93">
        <f t="shared" si="555"/>
        <v>-113229.18</v>
      </c>
      <c r="BV490" s="93">
        <f t="shared" si="555"/>
        <v>81326.100000000006</v>
      </c>
      <c r="BW490" s="93">
        <f t="shared" si="555"/>
        <v>107831.93</v>
      </c>
      <c r="BX490" s="93">
        <f t="shared" si="555"/>
        <v>-106687.18</v>
      </c>
      <c r="BY490" s="93">
        <f t="shared" si="555"/>
        <v>-90963.72</v>
      </c>
      <c r="BZ490" s="93">
        <f t="shared" si="555"/>
        <v>115076.79</v>
      </c>
      <c r="CA490" s="93">
        <f t="shared" si="555"/>
        <v>69009.740000000005</v>
      </c>
      <c r="CB490" s="93">
        <f t="shared" si="555"/>
        <v>725127.44</v>
      </c>
      <c r="CC490" s="93">
        <f t="shared" si="555"/>
        <v>-6293.99</v>
      </c>
      <c r="CD490" s="93">
        <f t="shared" si="555"/>
        <v>128027.64</v>
      </c>
      <c r="CE490" s="93">
        <f t="shared" si="555"/>
        <v>339480.9</v>
      </c>
      <c r="CF490" s="93">
        <f t="shared" si="555"/>
        <v>-169617.74</v>
      </c>
      <c r="CG490" s="93">
        <f t="shared" si="555"/>
        <v>147282.73000000001</v>
      </c>
      <c r="CH490" s="93">
        <f t="shared" si="555"/>
        <v>263786.46000000002</v>
      </c>
      <c r="CI490" s="93">
        <f t="shared" si="555"/>
        <v>-39680.81</v>
      </c>
      <c r="CJ490" s="93">
        <f t="shared" si="555"/>
        <v>471980.47</v>
      </c>
      <c r="CK490" s="93">
        <f t="shared" si="555"/>
        <v>176659.5</v>
      </c>
      <c r="CL490" s="93">
        <f t="shared" si="555"/>
        <v>-15326.97</v>
      </c>
      <c r="CM490" s="93">
        <f t="shared" si="555"/>
        <v>468687.43</v>
      </c>
      <c r="CN490" s="93">
        <f t="shared" si="555"/>
        <v>-596407.46</v>
      </c>
      <c r="CO490" s="93">
        <f t="shared" si="555"/>
        <v>418866.42</v>
      </c>
      <c r="CP490" s="93">
        <f t="shared" si="555"/>
        <v>132861.59</v>
      </c>
      <c r="CQ490" s="93">
        <f t="shared" si="555"/>
        <v>479248.01</v>
      </c>
      <c r="CR490" s="93">
        <f t="shared" si="555"/>
        <v>415654.46</v>
      </c>
      <c r="CS490" s="93">
        <f t="shared" si="555"/>
        <v>215362.99</v>
      </c>
      <c r="CT490" s="93">
        <f t="shared" si="555"/>
        <v>58398.91</v>
      </c>
      <c r="CU490" s="93">
        <f t="shared" si="555"/>
        <v>280703.06</v>
      </c>
      <c r="CV490" s="93">
        <f t="shared" ref="CV490:CY490" si="556">SUM(CV486:CV489)</f>
        <v>200146.21</v>
      </c>
      <c r="CW490" s="93">
        <f t="shared" si="556"/>
        <v>131537.64000000001</v>
      </c>
      <c r="CX490" s="93">
        <f t="shared" si="556"/>
        <v>0</v>
      </c>
      <c r="CY490" s="93">
        <f t="shared" si="556"/>
        <v>0</v>
      </c>
    </row>
    <row r="491" spans="1:104" x14ac:dyDescent="0.2">
      <c r="B491" s="337" t="s">
        <v>231</v>
      </c>
      <c r="D491" s="339">
        <f t="shared" ref="D491:AI491" si="557">D485+D490</f>
        <v>0</v>
      </c>
      <c r="E491" s="339">
        <f t="shared" si="557"/>
        <v>0</v>
      </c>
      <c r="F491" s="339">
        <f t="shared" si="557"/>
        <v>0</v>
      </c>
      <c r="G491" s="339">
        <f t="shared" si="557"/>
        <v>0</v>
      </c>
      <c r="H491" s="339">
        <f t="shared" si="557"/>
        <v>0</v>
      </c>
      <c r="I491" s="339">
        <f t="shared" si="557"/>
        <v>0</v>
      </c>
      <c r="J491" s="339">
        <f t="shared" si="557"/>
        <v>0</v>
      </c>
      <c r="K491" s="339">
        <f t="shared" si="557"/>
        <v>0</v>
      </c>
      <c r="L491" s="339">
        <f t="shared" si="557"/>
        <v>0</v>
      </c>
      <c r="M491" s="339">
        <f t="shared" si="557"/>
        <v>0</v>
      </c>
      <c r="N491" s="339">
        <f t="shared" si="557"/>
        <v>0</v>
      </c>
      <c r="O491" s="339">
        <f t="shared" si="557"/>
        <v>0</v>
      </c>
      <c r="P491" s="339">
        <f t="shared" si="557"/>
        <v>0</v>
      </c>
      <c r="Q491" s="339">
        <f t="shared" si="557"/>
        <v>0</v>
      </c>
      <c r="R491" s="339">
        <f t="shared" si="557"/>
        <v>0</v>
      </c>
      <c r="S491" s="339">
        <f t="shared" si="557"/>
        <v>0</v>
      </c>
      <c r="T491" s="339">
        <f t="shared" si="557"/>
        <v>0</v>
      </c>
      <c r="U491" s="339">
        <f t="shared" si="557"/>
        <v>0</v>
      </c>
      <c r="V491" s="339">
        <f t="shared" si="557"/>
        <v>0</v>
      </c>
      <c r="W491" s="339">
        <f t="shared" si="557"/>
        <v>0</v>
      </c>
      <c r="X491" s="339">
        <f t="shared" si="557"/>
        <v>0</v>
      </c>
      <c r="Y491" s="339">
        <f t="shared" si="557"/>
        <v>0</v>
      </c>
      <c r="Z491" s="339">
        <f t="shared" si="557"/>
        <v>0</v>
      </c>
      <c r="AA491" s="339">
        <f t="shared" si="557"/>
        <v>0</v>
      </c>
      <c r="AB491" s="339">
        <f t="shared" si="557"/>
        <v>0</v>
      </c>
      <c r="AC491" s="339">
        <f t="shared" si="557"/>
        <v>0</v>
      </c>
      <c r="AD491" s="339">
        <f t="shared" si="557"/>
        <v>0</v>
      </c>
      <c r="AE491" s="339">
        <f t="shared" si="557"/>
        <v>0</v>
      </c>
      <c r="AF491" s="339">
        <f t="shared" si="557"/>
        <v>0</v>
      </c>
      <c r="AG491" s="339">
        <f t="shared" si="557"/>
        <v>0</v>
      </c>
      <c r="AH491" s="339">
        <f t="shared" si="557"/>
        <v>0</v>
      </c>
      <c r="AI491" s="339">
        <f t="shared" si="557"/>
        <v>0</v>
      </c>
      <c r="AJ491" s="339">
        <f t="shared" ref="AJ491:BO491" si="558">AJ485+AJ490</f>
        <v>0</v>
      </c>
      <c r="AK491" s="339">
        <f t="shared" si="558"/>
        <v>0</v>
      </c>
      <c r="AL491" s="339">
        <f t="shared" si="558"/>
        <v>0</v>
      </c>
      <c r="AM491" s="339">
        <f t="shared" si="558"/>
        <v>0</v>
      </c>
      <c r="AN491" s="339">
        <f t="shared" si="558"/>
        <v>0</v>
      </c>
      <c r="AO491" s="339">
        <f t="shared" si="558"/>
        <v>0</v>
      </c>
      <c r="AP491" s="339">
        <f t="shared" si="558"/>
        <v>0</v>
      </c>
      <c r="AQ491" s="339">
        <f t="shared" si="558"/>
        <v>0</v>
      </c>
      <c r="AR491" s="339">
        <f t="shared" si="558"/>
        <v>0</v>
      </c>
      <c r="AS491" s="339">
        <f t="shared" si="558"/>
        <v>0</v>
      </c>
      <c r="AT491" s="339">
        <f t="shared" si="558"/>
        <v>0</v>
      </c>
      <c r="AU491" s="339">
        <f t="shared" si="558"/>
        <v>0</v>
      </c>
      <c r="AV491" s="339">
        <f t="shared" si="558"/>
        <v>0</v>
      </c>
      <c r="AW491" s="339">
        <f t="shared" si="558"/>
        <v>0</v>
      </c>
      <c r="AX491" s="339">
        <f t="shared" si="558"/>
        <v>0</v>
      </c>
      <c r="AY491" s="339">
        <f t="shared" si="558"/>
        <v>0</v>
      </c>
      <c r="AZ491" s="339">
        <f t="shared" si="558"/>
        <v>0</v>
      </c>
      <c r="BA491" s="339">
        <f t="shared" si="558"/>
        <v>0</v>
      </c>
      <c r="BB491" s="339">
        <f t="shared" si="558"/>
        <v>0</v>
      </c>
      <c r="BC491" s="339">
        <f t="shared" si="558"/>
        <v>0</v>
      </c>
      <c r="BD491" s="339">
        <f t="shared" si="558"/>
        <v>0</v>
      </c>
      <c r="BE491" s="339">
        <f t="shared" si="558"/>
        <v>0</v>
      </c>
      <c r="BF491" s="339">
        <f t="shared" si="558"/>
        <v>0</v>
      </c>
      <c r="BG491" s="339">
        <f t="shared" si="558"/>
        <v>0</v>
      </c>
      <c r="BH491" s="339">
        <f t="shared" si="558"/>
        <v>0</v>
      </c>
      <c r="BI491" s="339">
        <f t="shared" si="558"/>
        <v>0</v>
      </c>
      <c r="BJ491" s="339">
        <f t="shared" si="558"/>
        <v>0</v>
      </c>
      <c r="BK491" s="339">
        <f t="shared" si="558"/>
        <v>-86393.95</v>
      </c>
      <c r="BL491" s="339">
        <f t="shared" si="558"/>
        <v>-338743.21661795996</v>
      </c>
      <c r="BM491" s="339">
        <f t="shared" si="558"/>
        <v>-200654.27661795996</v>
      </c>
      <c r="BN491" s="339">
        <f t="shared" si="558"/>
        <v>-253486.12661795996</v>
      </c>
      <c r="BO491" s="339">
        <f t="shared" si="558"/>
        <v>-562922.13661795994</v>
      </c>
      <c r="BP491" s="339">
        <f t="shared" ref="BP491:CU491" si="559">BP485+BP490</f>
        <v>-911783.41999999993</v>
      </c>
      <c r="BQ491" s="339">
        <f t="shared" si="559"/>
        <v>-783538.45</v>
      </c>
      <c r="BR491" s="339">
        <f t="shared" si="559"/>
        <v>-720072.05999999994</v>
      </c>
      <c r="BS491" s="339">
        <f t="shared" si="559"/>
        <v>-497478.35</v>
      </c>
      <c r="BT491" s="339">
        <f t="shared" si="559"/>
        <v>-395577.1</v>
      </c>
      <c r="BU491" s="339">
        <f t="shared" si="559"/>
        <v>-508806.27999999997</v>
      </c>
      <c r="BV491" s="339">
        <f t="shared" si="559"/>
        <v>-427480.17999999993</v>
      </c>
      <c r="BW491" s="339">
        <f t="shared" si="559"/>
        <v>-319648.24999999994</v>
      </c>
      <c r="BX491" s="339">
        <f t="shared" si="559"/>
        <v>-426335.42999999993</v>
      </c>
      <c r="BY491" s="339">
        <f t="shared" si="559"/>
        <v>-517299.14999999991</v>
      </c>
      <c r="BZ491" s="339">
        <f t="shared" si="559"/>
        <v>-402222.35999999993</v>
      </c>
      <c r="CA491" s="339">
        <f t="shared" si="559"/>
        <v>-333212.61999999994</v>
      </c>
      <c r="CB491" s="339">
        <f t="shared" si="559"/>
        <v>391914.82</v>
      </c>
      <c r="CC491" s="339">
        <f t="shared" si="559"/>
        <v>385620.83</v>
      </c>
      <c r="CD491" s="339">
        <f t="shared" si="559"/>
        <v>513648.47000000003</v>
      </c>
      <c r="CE491" s="339">
        <f t="shared" si="559"/>
        <v>853129.37000000011</v>
      </c>
      <c r="CF491" s="339">
        <f t="shared" si="559"/>
        <v>683511.63000000012</v>
      </c>
      <c r="CG491" s="339">
        <f t="shared" si="559"/>
        <v>830794.3600000001</v>
      </c>
      <c r="CH491" s="339">
        <f t="shared" si="559"/>
        <v>1094580.82</v>
      </c>
      <c r="CI491" s="339">
        <f t="shared" si="559"/>
        <v>1054900.01</v>
      </c>
      <c r="CJ491" s="339">
        <f t="shared" si="559"/>
        <v>1526880.48</v>
      </c>
      <c r="CK491" s="339">
        <f t="shared" si="559"/>
        <v>1703539.98</v>
      </c>
      <c r="CL491" s="339">
        <f t="shared" si="559"/>
        <v>1688213.01</v>
      </c>
      <c r="CM491" s="339">
        <f t="shared" si="559"/>
        <v>2156900.44</v>
      </c>
      <c r="CN491" s="339">
        <f t="shared" si="559"/>
        <v>1560492.98</v>
      </c>
      <c r="CO491" s="339">
        <f t="shared" si="559"/>
        <v>1979359.4</v>
      </c>
      <c r="CP491" s="339">
        <f t="shared" si="559"/>
        <v>2112220.9899999998</v>
      </c>
      <c r="CQ491" s="339">
        <f t="shared" si="559"/>
        <v>2591469</v>
      </c>
      <c r="CR491" s="339">
        <f t="shared" si="559"/>
        <v>3007123.46</v>
      </c>
      <c r="CS491" s="339">
        <f t="shared" si="559"/>
        <v>3222486.45</v>
      </c>
      <c r="CT491" s="339">
        <f t="shared" si="559"/>
        <v>3280885.3600000003</v>
      </c>
      <c r="CU491" s="339">
        <f t="shared" si="559"/>
        <v>3561588.4200000004</v>
      </c>
      <c r="CV491" s="339">
        <f t="shared" ref="CV491:CY491" si="560">CV485+CV490</f>
        <v>3761734.6300000004</v>
      </c>
      <c r="CW491" s="339">
        <f t="shared" si="560"/>
        <v>3893272.2700000005</v>
      </c>
      <c r="CX491" s="339">
        <f t="shared" si="560"/>
        <v>3893272.2700000005</v>
      </c>
      <c r="CY491" s="339">
        <f t="shared" si="560"/>
        <v>3893272.2700000005</v>
      </c>
    </row>
    <row r="492" spans="1:104" x14ac:dyDescent="0.2"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  <c r="AA492" s="90"/>
      <c r="AB492" s="90"/>
      <c r="AC492" s="90"/>
      <c r="AD492" s="90"/>
      <c r="AE492" s="90"/>
      <c r="AF492" s="90"/>
      <c r="AG492" s="90"/>
      <c r="AH492" s="90"/>
      <c r="AI492" s="90"/>
      <c r="AJ492" s="90"/>
      <c r="AK492" s="90"/>
      <c r="AL492" s="90"/>
      <c r="AM492" s="90"/>
      <c r="AN492" s="90"/>
      <c r="AO492" s="90"/>
      <c r="AP492" s="90"/>
      <c r="AQ492" s="90"/>
      <c r="AR492" s="90"/>
      <c r="AS492" s="90"/>
      <c r="AT492" s="90"/>
      <c r="AU492" s="90"/>
      <c r="AV492" s="90"/>
      <c r="AW492" s="90"/>
      <c r="AX492" s="90"/>
      <c r="AY492" s="90"/>
      <c r="AZ492" s="90"/>
      <c r="BA492" s="90"/>
      <c r="BB492" s="90"/>
      <c r="BC492" s="90"/>
      <c r="BD492" s="90"/>
      <c r="BE492" s="90"/>
      <c r="BF492" s="90"/>
      <c r="BG492" s="90"/>
      <c r="BH492" s="90"/>
      <c r="BI492" s="90"/>
      <c r="BJ492" s="90"/>
      <c r="BK492" s="90"/>
      <c r="BL492" s="90"/>
      <c r="BM492" s="90"/>
      <c r="BN492" s="90"/>
      <c r="BO492" s="90"/>
      <c r="BP492" s="90"/>
      <c r="BQ492" s="90"/>
      <c r="BR492" s="90"/>
      <c r="BS492" s="90"/>
      <c r="BT492" s="90"/>
      <c r="BU492" s="90"/>
      <c r="BV492" s="90"/>
      <c r="BW492" s="90"/>
      <c r="BX492" s="90"/>
      <c r="BY492" s="90"/>
      <c r="BZ492" s="90"/>
      <c r="CA492" s="90"/>
      <c r="CB492" s="90"/>
      <c r="CC492" s="90"/>
      <c r="CD492" s="90"/>
      <c r="CE492" s="90"/>
      <c r="CF492" s="90"/>
      <c r="CG492" s="90"/>
      <c r="CH492" s="95"/>
      <c r="CI492" s="95"/>
      <c r="CJ492" s="95"/>
      <c r="CK492" s="95"/>
      <c r="CL492" s="95"/>
      <c r="CM492" s="95"/>
      <c r="CN492" s="95"/>
      <c r="CO492" s="95"/>
      <c r="CP492" s="95"/>
      <c r="CQ492" s="95"/>
      <c r="CR492" s="95"/>
      <c r="CS492" s="95"/>
      <c r="CT492" s="95"/>
      <c r="CU492" s="95"/>
      <c r="CV492" s="95"/>
      <c r="CW492" s="95"/>
      <c r="CX492" s="95"/>
      <c r="CY492" s="95"/>
      <c r="CZ492" s="95"/>
    </row>
    <row r="493" spans="1:104" x14ac:dyDescent="0.2">
      <c r="A493" s="340" t="s">
        <v>246</v>
      </c>
      <c r="C493" s="90">
        <v>18237171</v>
      </c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  <c r="BY493" s="91"/>
      <c r="BZ493" s="91"/>
      <c r="CA493" s="91"/>
      <c r="CB493" s="91"/>
      <c r="CC493" s="91"/>
      <c r="CD493" s="91"/>
      <c r="CE493" s="91"/>
      <c r="CF493" s="91"/>
      <c r="CG493" s="91"/>
      <c r="CX493" s="338"/>
      <c r="CY493" s="338"/>
      <c r="CZ493" s="338"/>
    </row>
    <row r="494" spans="1:104" x14ac:dyDescent="0.2">
      <c r="B494" s="337" t="s">
        <v>227</v>
      </c>
      <c r="C494" s="90"/>
      <c r="D494" s="339">
        <f t="shared" ref="D494:AI494" si="561">C499</f>
        <v>0</v>
      </c>
      <c r="E494" s="339">
        <f t="shared" si="561"/>
        <v>0</v>
      </c>
      <c r="F494" s="339">
        <f t="shared" si="561"/>
        <v>0</v>
      </c>
      <c r="G494" s="339">
        <f t="shared" si="561"/>
        <v>0</v>
      </c>
      <c r="H494" s="339">
        <f t="shared" si="561"/>
        <v>0</v>
      </c>
      <c r="I494" s="339">
        <f t="shared" si="561"/>
        <v>0</v>
      </c>
      <c r="J494" s="339">
        <f t="shared" si="561"/>
        <v>0</v>
      </c>
      <c r="K494" s="339">
        <f t="shared" si="561"/>
        <v>0</v>
      </c>
      <c r="L494" s="339">
        <f t="shared" si="561"/>
        <v>0</v>
      </c>
      <c r="M494" s="339">
        <f t="shared" si="561"/>
        <v>0</v>
      </c>
      <c r="N494" s="339">
        <f t="shared" si="561"/>
        <v>0</v>
      </c>
      <c r="O494" s="339">
        <f t="shared" si="561"/>
        <v>0</v>
      </c>
      <c r="P494" s="339">
        <f t="shared" si="561"/>
        <v>0</v>
      </c>
      <c r="Q494" s="339">
        <f t="shared" si="561"/>
        <v>0</v>
      </c>
      <c r="R494" s="339">
        <f t="shared" si="561"/>
        <v>0</v>
      </c>
      <c r="S494" s="339">
        <f t="shared" si="561"/>
        <v>0</v>
      </c>
      <c r="T494" s="339">
        <f t="shared" si="561"/>
        <v>0</v>
      </c>
      <c r="U494" s="339">
        <f t="shared" si="561"/>
        <v>0</v>
      </c>
      <c r="V494" s="339">
        <f t="shared" si="561"/>
        <v>0</v>
      </c>
      <c r="W494" s="339">
        <f t="shared" si="561"/>
        <v>0</v>
      </c>
      <c r="X494" s="339">
        <f t="shared" si="561"/>
        <v>0</v>
      </c>
      <c r="Y494" s="339">
        <f t="shared" si="561"/>
        <v>0</v>
      </c>
      <c r="Z494" s="339">
        <f t="shared" si="561"/>
        <v>0</v>
      </c>
      <c r="AA494" s="339">
        <f t="shared" si="561"/>
        <v>0</v>
      </c>
      <c r="AB494" s="339">
        <f t="shared" si="561"/>
        <v>0</v>
      </c>
      <c r="AC494" s="339">
        <f t="shared" si="561"/>
        <v>0</v>
      </c>
      <c r="AD494" s="339">
        <f t="shared" si="561"/>
        <v>0</v>
      </c>
      <c r="AE494" s="339">
        <f t="shared" si="561"/>
        <v>0</v>
      </c>
      <c r="AF494" s="339">
        <f t="shared" si="561"/>
        <v>0</v>
      </c>
      <c r="AG494" s="339">
        <f t="shared" si="561"/>
        <v>0</v>
      </c>
      <c r="AH494" s="339">
        <f t="shared" si="561"/>
        <v>0</v>
      </c>
      <c r="AI494" s="339">
        <f t="shared" si="561"/>
        <v>0</v>
      </c>
      <c r="AJ494" s="339">
        <f t="shared" ref="AJ494:BO494" si="562">AI499</f>
        <v>0</v>
      </c>
      <c r="AK494" s="339">
        <f t="shared" si="562"/>
        <v>0</v>
      </c>
      <c r="AL494" s="339">
        <f t="shared" si="562"/>
        <v>0</v>
      </c>
      <c r="AM494" s="339">
        <f t="shared" si="562"/>
        <v>0</v>
      </c>
      <c r="AN494" s="339">
        <f t="shared" si="562"/>
        <v>0</v>
      </c>
      <c r="AO494" s="339">
        <f t="shared" si="562"/>
        <v>0</v>
      </c>
      <c r="AP494" s="339">
        <f t="shared" si="562"/>
        <v>0</v>
      </c>
      <c r="AQ494" s="339">
        <f t="shared" si="562"/>
        <v>0</v>
      </c>
      <c r="AR494" s="339">
        <f t="shared" si="562"/>
        <v>0</v>
      </c>
      <c r="AS494" s="339">
        <f t="shared" si="562"/>
        <v>0</v>
      </c>
      <c r="AT494" s="339">
        <f t="shared" si="562"/>
        <v>0</v>
      </c>
      <c r="AU494" s="339">
        <f t="shared" si="562"/>
        <v>0</v>
      </c>
      <c r="AV494" s="339">
        <f t="shared" si="562"/>
        <v>0</v>
      </c>
      <c r="AW494" s="339">
        <f t="shared" si="562"/>
        <v>0</v>
      </c>
      <c r="AX494" s="339">
        <f t="shared" si="562"/>
        <v>0</v>
      </c>
      <c r="AY494" s="339">
        <f t="shared" si="562"/>
        <v>0</v>
      </c>
      <c r="AZ494" s="339">
        <f t="shared" si="562"/>
        <v>0</v>
      </c>
      <c r="BA494" s="339">
        <f t="shared" si="562"/>
        <v>0</v>
      </c>
      <c r="BB494" s="339">
        <f t="shared" si="562"/>
        <v>0</v>
      </c>
      <c r="BC494" s="339">
        <f t="shared" si="562"/>
        <v>0</v>
      </c>
      <c r="BD494" s="339">
        <f t="shared" si="562"/>
        <v>0</v>
      </c>
      <c r="BE494" s="339">
        <f t="shared" si="562"/>
        <v>0</v>
      </c>
      <c r="BF494" s="339">
        <f t="shared" si="562"/>
        <v>0</v>
      </c>
      <c r="BG494" s="339">
        <f t="shared" si="562"/>
        <v>0</v>
      </c>
      <c r="BH494" s="339">
        <f t="shared" si="562"/>
        <v>0</v>
      </c>
      <c r="BI494" s="339">
        <f t="shared" si="562"/>
        <v>0</v>
      </c>
      <c r="BJ494" s="339">
        <f t="shared" si="562"/>
        <v>0</v>
      </c>
      <c r="BK494" s="339">
        <f t="shared" si="562"/>
        <v>0</v>
      </c>
      <c r="BL494" s="339">
        <f t="shared" si="562"/>
        <v>0</v>
      </c>
      <c r="BM494" s="339">
        <f t="shared" si="562"/>
        <v>6913.9892416399998</v>
      </c>
      <c r="BN494" s="339">
        <f t="shared" si="562"/>
        <v>6913.9892416399998</v>
      </c>
      <c r="BO494" s="339">
        <f t="shared" si="562"/>
        <v>6913.9892416399998</v>
      </c>
      <c r="BP494" s="339">
        <f t="shared" ref="BP494:CY494" si="563">BO499</f>
        <v>6913.9892416399998</v>
      </c>
      <c r="BQ494" s="339">
        <f t="shared" si="563"/>
        <v>0</v>
      </c>
      <c r="BR494" s="339">
        <f t="shared" si="563"/>
        <v>0</v>
      </c>
      <c r="BS494" s="339">
        <f t="shared" si="563"/>
        <v>0</v>
      </c>
      <c r="BT494" s="339">
        <f t="shared" si="563"/>
        <v>0</v>
      </c>
      <c r="BU494" s="339">
        <f t="shared" si="563"/>
        <v>0</v>
      </c>
      <c r="BV494" s="339">
        <f t="shared" si="563"/>
        <v>0</v>
      </c>
      <c r="BW494" s="339">
        <f t="shared" si="563"/>
        <v>0</v>
      </c>
      <c r="BX494" s="339">
        <f t="shared" si="563"/>
        <v>0</v>
      </c>
      <c r="BY494" s="339">
        <f t="shared" si="563"/>
        <v>0</v>
      </c>
      <c r="BZ494" s="339">
        <f t="shared" si="563"/>
        <v>0</v>
      </c>
      <c r="CA494" s="339">
        <f t="shared" si="563"/>
        <v>0</v>
      </c>
      <c r="CB494" s="339">
        <f t="shared" si="563"/>
        <v>0</v>
      </c>
      <c r="CC494" s="339">
        <f t="shared" si="563"/>
        <v>0</v>
      </c>
      <c r="CD494" s="339">
        <f t="shared" si="563"/>
        <v>0</v>
      </c>
      <c r="CE494" s="339">
        <f t="shared" si="563"/>
        <v>0</v>
      </c>
      <c r="CF494" s="339">
        <f t="shared" si="563"/>
        <v>0</v>
      </c>
      <c r="CG494" s="339">
        <f t="shared" si="563"/>
        <v>0</v>
      </c>
      <c r="CH494" s="339">
        <f t="shared" si="563"/>
        <v>0</v>
      </c>
      <c r="CI494" s="339">
        <f t="shared" si="563"/>
        <v>0</v>
      </c>
      <c r="CJ494" s="339">
        <f t="shared" si="563"/>
        <v>0</v>
      </c>
      <c r="CK494" s="339">
        <f t="shared" si="563"/>
        <v>0</v>
      </c>
      <c r="CL494" s="339">
        <f t="shared" si="563"/>
        <v>0</v>
      </c>
      <c r="CM494" s="339">
        <f t="shared" si="563"/>
        <v>0</v>
      </c>
      <c r="CN494" s="339">
        <f t="shared" si="563"/>
        <v>0</v>
      </c>
      <c r="CO494" s="339">
        <f t="shared" si="563"/>
        <v>0</v>
      </c>
      <c r="CP494" s="339">
        <f t="shared" si="563"/>
        <v>0</v>
      </c>
      <c r="CQ494" s="339">
        <f t="shared" si="563"/>
        <v>0</v>
      </c>
      <c r="CR494" s="339">
        <f t="shared" si="563"/>
        <v>0</v>
      </c>
      <c r="CS494" s="339">
        <f t="shared" si="563"/>
        <v>0</v>
      </c>
      <c r="CT494" s="339">
        <f t="shared" si="563"/>
        <v>0</v>
      </c>
      <c r="CU494" s="339">
        <f t="shared" si="563"/>
        <v>0</v>
      </c>
      <c r="CV494" s="339">
        <f t="shared" si="563"/>
        <v>0</v>
      </c>
      <c r="CW494" s="339">
        <f t="shared" si="563"/>
        <v>0</v>
      </c>
      <c r="CX494" s="339">
        <f t="shared" si="563"/>
        <v>0</v>
      </c>
      <c r="CY494" s="339">
        <f t="shared" si="563"/>
        <v>0</v>
      </c>
    </row>
    <row r="495" spans="1:104" x14ac:dyDescent="0.2">
      <c r="A495" s="96"/>
      <c r="B495" s="91" t="s">
        <v>228</v>
      </c>
      <c r="C495" s="91"/>
      <c r="D495" s="341">
        <v>0</v>
      </c>
      <c r="E495" s="341">
        <v>0</v>
      </c>
      <c r="F495" s="341">
        <v>0</v>
      </c>
      <c r="G495" s="341">
        <v>0</v>
      </c>
      <c r="H495" s="341">
        <v>0</v>
      </c>
      <c r="I495" s="341">
        <v>0</v>
      </c>
      <c r="J495" s="341">
        <v>0</v>
      </c>
      <c r="K495" s="341">
        <v>0</v>
      </c>
      <c r="L495" s="341">
        <v>0</v>
      </c>
      <c r="M495" s="341">
        <v>0</v>
      </c>
      <c r="N495" s="341">
        <v>0</v>
      </c>
      <c r="O495" s="341">
        <v>0</v>
      </c>
      <c r="P495" s="341">
        <v>0</v>
      </c>
      <c r="Q495" s="341">
        <v>0</v>
      </c>
      <c r="R495" s="341">
        <v>0</v>
      </c>
      <c r="S495" s="341">
        <v>0</v>
      </c>
      <c r="T495" s="341">
        <v>0</v>
      </c>
      <c r="U495" s="341">
        <v>0</v>
      </c>
      <c r="V495" s="341">
        <v>0</v>
      </c>
      <c r="W495" s="341">
        <v>0</v>
      </c>
      <c r="X495" s="341">
        <v>0</v>
      </c>
      <c r="Y495" s="341">
        <v>0</v>
      </c>
      <c r="Z495" s="341">
        <v>0</v>
      </c>
      <c r="AA495" s="341">
        <v>0</v>
      </c>
      <c r="AB495" s="341">
        <v>0</v>
      </c>
      <c r="AC495" s="341">
        <v>0</v>
      </c>
      <c r="AD495" s="341">
        <v>0</v>
      </c>
      <c r="AE495" s="341">
        <v>0</v>
      </c>
      <c r="AF495" s="341">
        <v>0</v>
      </c>
      <c r="AG495" s="341">
        <v>0</v>
      </c>
      <c r="AH495" s="341">
        <v>0</v>
      </c>
      <c r="AI495" s="341">
        <v>0</v>
      </c>
      <c r="AJ495" s="341">
        <v>0</v>
      </c>
      <c r="AK495" s="341">
        <v>0</v>
      </c>
      <c r="AL495" s="341">
        <v>0</v>
      </c>
      <c r="AM495" s="341">
        <v>0</v>
      </c>
      <c r="AN495" s="341">
        <v>0</v>
      </c>
      <c r="AO495" s="341">
        <v>0</v>
      </c>
      <c r="AP495" s="341">
        <v>0</v>
      </c>
      <c r="AQ495" s="341">
        <v>0</v>
      </c>
      <c r="AR495" s="341">
        <v>0</v>
      </c>
      <c r="AS495" s="341">
        <v>0</v>
      </c>
      <c r="AT495" s="341">
        <v>0</v>
      </c>
      <c r="AU495" s="341">
        <v>0</v>
      </c>
      <c r="AV495" s="341">
        <v>0</v>
      </c>
      <c r="AW495" s="341">
        <v>0</v>
      </c>
      <c r="AX495" s="341">
        <v>0</v>
      </c>
      <c r="AY495" s="341">
        <v>0</v>
      </c>
      <c r="AZ495" s="341">
        <v>0</v>
      </c>
      <c r="BA495" s="341">
        <v>0</v>
      </c>
      <c r="BB495" s="341">
        <v>0</v>
      </c>
      <c r="BC495" s="341">
        <v>0</v>
      </c>
      <c r="BD495" s="341">
        <v>0</v>
      </c>
      <c r="BE495" s="341">
        <v>0</v>
      </c>
      <c r="BF495" s="341">
        <v>0</v>
      </c>
      <c r="BG495" s="341">
        <v>0</v>
      </c>
      <c r="BH495" s="341">
        <v>0</v>
      </c>
      <c r="BI495" s="341">
        <v>0</v>
      </c>
      <c r="BJ495" s="341">
        <v>0</v>
      </c>
      <c r="BK495" s="341">
        <v>0</v>
      </c>
      <c r="BL495" s="341">
        <v>0</v>
      </c>
      <c r="BM495" s="341">
        <v>0</v>
      </c>
      <c r="BN495" s="341">
        <v>0</v>
      </c>
      <c r="BO495" s="341">
        <v>0</v>
      </c>
      <c r="BP495" s="341">
        <v>-6913.9892416399998</v>
      </c>
      <c r="BQ495" s="341">
        <v>0</v>
      </c>
      <c r="BR495" s="341">
        <v>0</v>
      </c>
      <c r="BS495" s="341">
        <v>0</v>
      </c>
      <c r="BT495" s="341">
        <v>0</v>
      </c>
      <c r="BU495" s="341">
        <v>0</v>
      </c>
      <c r="BV495" s="341">
        <v>0</v>
      </c>
      <c r="BW495" s="341">
        <v>0</v>
      </c>
      <c r="BX495" s="341">
        <v>0</v>
      </c>
      <c r="BY495" s="341">
        <v>0</v>
      </c>
      <c r="BZ495" s="341">
        <v>0</v>
      </c>
      <c r="CA495" s="341">
        <v>0</v>
      </c>
      <c r="CB495" s="341">
        <v>0</v>
      </c>
      <c r="CC495" s="341">
        <v>0</v>
      </c>
      <c r="CD495" s="341">
        <v>0</v>
      </c>
      <c r="CE495" s="341">
        <v>0</v>
      </c>
      <c r="CF495" s="341">
        <v>0</v>
      </c>
      <c r="CG495" s="341">
        <v>0</v>
      </c>
      <c r="CH495" s="341">
        <v>0</v>
      </c>
      <c r="CI495" s="341">
        <v>0</v>
      </c>
      <c r="CJ495" s="341">
        <v>0</v>
      </c>
      <c r="CK495" s="341">
        <v>0</v>
      </c>
      <c r="CL495" s="341">
        <v>0</v>
      </c>
      <c r="CM495" s="341">
        <v>0</v>
      </c>
      <c r="CN495" s="341">
        <v>0</v>
      </c>
      <c r="CO495" s="341">
        <v>0</v>
      </c>
      <c r="CP495" s="341">
        <v>0</v>
      </c>
      <c r="CQ495" s="341">
        <v>0</v>
      </c>
      <c r="CR495" s="341">
        <v>0</v>
      </c>
      <c r="CS495" s="341">
        <v>0</v>
      </c>
      <c r="CT495" s="341">
        <v>0</v>
      </c>
      <c r="CU495" s="341">
        <v>0</v>
      </c>
      <c r="CV495" s="341">
        <v>0</v>
      </c>
      <c r="CW495" s="341">
        <v>0</v>
      </c>
      <c r="CX495" s="341"/>
      <c r="CY495" s="341"/>
    </row>
    <row r="496" spans="1:104" x14ac:dyDescent="0.2">
      <c r="A496" s="96"/>
      <c r="B496" s="91" t="s">
        <v>257</v>
      </c>
      <c r="C496" s="91"/>
      <c r="D496" s="341">
        <v>0</v>
      </c>
      <c r="E496" s="341">
        <v>0</v>
      </c>
      <c r="F496" s="341">
        <v>0</v>
      </c>
      <c r="G496" s="341">
        <v>0</v>
      </c>
      <c r="H496" s="341">
        <v>0</v>
      </c>
      <c r="I496" s="341">
        <v>0</v>
      </c>
      <c r="J496" s="341">
        <v>0</v>
      </c>
      <c r="K496" s="341">
        <v>0</v>
      </c>
      <c r="L496" s="341">
        <v>0</v>
      </c>
      <c r="M496" s="341">
        <v>0</v>
      </c>
      <c r="N496" s="341">
        <v>0</v>
      </c>
      <c r="O496" s="341">
        <v>0</v>
      </c>
      <c r="P496" s="341">
        <v>0</v>
      </c>
      <c r="Q496" s="341">
        <v>0</v>
      </c>
      <c r="R496" s="341">
        <v>0</v>
      </c>
      <c r="S496" s="341">
        <v>0</v>
      </c>
      <c r="T496" s="341">
        <v>0</v>
      </c>
      <c r="U496" s="341">
        <v>0</v>
      </c>
      <c r="V496" s="341">
        <v>0</v>
      </c>
      <c r="W496" s="341">
        <v>0</v>
      </c>
      <c r="X496" s="341">
        <v>0</v>
      </c>
      <c r="Y496" s="341">
        <v>0</v>
      </c>
      <c r="Z496" s="341">
        <v>0</v>
      </c>
      <c r="AA496" s="341">
        <v>0</v>
      </c>
      <c r="AB496" s="341">
        <v>0</v>
      </c>
      <c r="AC496" s="341">
        <v>0</v>
      </c>
      <c r="AD496" s="341">
        <v>0</v>
      </c>
      <c r="AE496" s="341">
        <v>0</v>
      </c>
      <c r="AF496" s="341">
        <v>0</v>
      </c>
      <c r="AG496" s="341">
        <v>0</v>
      </c>
      <c r="AH496" s="341">
        <v>0</v>
      </c>
      <c r="AI496" s="341">
        <v>0</v>
      </c>
      <c r="AJ496" s="341">
        <v>0</v>
      </c>
      <c r="AK496" s="341">
        <v>0</v>
      </c>
      <c r="AL496" s="341">
        <v>0</v>
      </c>
      <c r="AM496" s="341">
        <v>0</v>
      </c>
      <c r="AN496" s="341">
        <v>0</v>
      </c>
      <c r="AO496" s="341">
        <v>0</v>
      </c>
      <c r="AP496" s="341">
        <v>0</v>
      </c>
      <c r="AQ496" s="341">
        <v>0</v>
      </c>
      <c r="AR496" s="341">
        <v>0</v>
      </c>
      <c r="AS496" s="341">
        <v>0</v>
      </c>
      <c r="AT496" s="341">
        <v>0</v>
      </c>
      <c r="AU496" s="341">
        <v>0</v>
      </c>
      <c r="AV496" s="341">
        <v>0</v>
      </c>
      <c r="AW496" s="341">
        <v>0</v>
      </c>
      <c r="AX496" s="341">
        <v>0</v>
      </c>
      <c r="AY496" s="341">
        <v>0</v>
      </c>
      <c r="AZ496" s="341">
        <v>0</v>
      </c>
      <c r="BA496" s="341">
        <v>0</v>
      </c>
      <c r="BB496" s="341">
        <v>0</v>
      </c>
      <c r="BC496" s="341">
        <v>0</v>
      </c>
      <c r="BD496" s="341">
        <v>0</v>
      </c>
      <c r="BE496" s="341">
        <v>0</v>
      </c>
      <c r="BF496" s="341">
        <v>0</v>
      </c>
      <c r="BG496" s="341">
        <v>0</v>
      </c>
      <c r="BH496" s="341">
        <v>0</v>
      </c>
      <c r="BI496" s="341">
        <v>0</v>
      </c>
      <c r="BJ496" s="341">
        <v>0</v>
      </c>
      <c r="BK496" s="341">
        <v>0</v>
      </c>
      <c r="BL496" s="341">
        <v>6913.9892416399998</v>
      </c>
      <c r="BM496" s="341">
        <v>0</v>
      </c>
      <c r="BN496" s="341">
        <v>0</v>
      </c>
      <c r="BO496" s="341">
        <v>0</v>
      </c>
      <c r="BP496" s="341">
        <v>0</v>
      </c>
      <c r="BQ496" s="341">
        <v>0</v>
      </c>
      <c r="BR496" s="341">
        <v>0</v>
      </c>
      <c r="BS496" s="341">
        <v>0</v>
      </c>
      <c r="BT496" s="341">
        <v>0</v>
      </c>
      <c r="BU496" s="341">
        <v>0</v>
      </c>
      <c r="BV496" s="341">
        <v>0</v>
      </c>
      <c r="BW496" s="341">
        <v>0</v>
      </c>
      <c r="BX496" s="341">
        <v>0</v>
      </c>
      <c r="BY496" s="341">
        <v>0</v>
      </c>
      <c r="BZ496" s="341">
        <v>0</v>
      </c>
      <c r="CA496" s="341">
        <v>0</v>
      </c>
      <c r="CB496" s="341">
        <v>0</v>
      </c>
      <c r="CC496" s="341">
        <v>0</v>
      </c>
      <c r="CD496" s="341">
        <v>0</v>
      </c>
      <c r="CE496" s="341">
        <v>0</v>
      </c>
      <c r="CF496" s="341">
        <v>0</v>
      </c>
      <c r="CG496" s="341">
        <v>0</v>
      </c>
      <c r="CH496" s="341">
        <v>0</v>
      </c>
      <c r="CI496" s="341">
        <v>0</v>
      </c>
      <c r="CJ496" s="341">
        <v>0</v>
      </c>
      <c r="CK496" s="341">
        <v>0</v>
      </c>
      <c r="CL496" s="341">
        <v>0</v>
      </c>
      <c r="CM496" s="341">
        <v>0</v>
      </c>
      <c r="CN496" s="341">
        <v>0</v>
      </c>
      <c r="CO496" s="341">
        <v>0</v>
      </c>
      <c r="CP496" s="341">
        <v>0</v>
      </c>
      <c r="CQ496" s="341">
        <v>0</v>
      </c>
      <c r="CR496" s="341">
        <v>0</v>
      </c>
      <c r="CS496" s="341">
        <v>0</v>
      </c>
      <c r="CT496" s="341">
        <v>0</v>
      </c>
      <c r="CU496" s="341">
        <v>0</v>
      </c>
      <c r="CV496" s="341">
        <v>0</v>
      </c>
      <c r="CW496" s="341">
        <v>0</v>
      </c>
      <c r="CX496" s="341"/>
      <c r="CY496" s="341"/>
    </row>
    <row r="497" spans="1:104" x14ac:dyDescent="0.2">
      <c r="A497" s="91"/>
      <c r="B497" s="91" t="s">
        <v>240</v>
      </c>
      <c r="C497" s="98"/>
      <c r="D497" s="341">
        <v>0</v>
      </c>
      <c r="E497" s="341">
        <v>0</v>
      </c>
      <c r="F497" s="341">
        <v>0</v>
      </c>
      <c r="G497" s="341">
        <v>0</v>
      </c>
      <c r="H497" s="341">
        <v>0</v>
      </c>
      <c r="I497" s="341">
        <v>0</v>
      </c>
      <c r="J497" s="341">
        <v>0</v>
      </c>
      <c r="K497" s="341">
        <v>0</v>
      </c>
      <c r="L497" s="341">
        <v>0</v>
      </c>
      <c r="M497" s="341">
        <v>0</v>
      </c>
      <c r="N497" s="341">
        <v>0</v>
      </c>
      <c r="O497" s="341">
        <v>0</v>
      </c>
      <c r="P497" s="341">
        <v>0</v>
      </c>
      <c r="Q497" s="341">
        <v>0</v>
      </c>
      <c r="R497" s="341">
        <v>0</v>
      </c>
      <c r="S497" s="341">
        <v>0</v>
      </c>
      <c r="T497" s="341">
        <v>0</v>
      </c>
      <c r="U497" s="341">
        <v>0</v>
      </c>
      <c r="V497" s="341">
        <v>0</v>
      </c>
      <c r="W497" s="341">
        <v>0</v>
      </c>
      <c r="X497" s="341">
        <v>0</v>
      </c>
      <c r="Y497" s="341">
        <v>0</v>
      </c>
      <c r="Z497" s="341">
        <v>0</v>
      </c>
      <c r="AA497" s="341">
        <v>0</v>
      </c>
      <c r="AB497" s="341">
        <v>0</v>
      </c>
      <c r="AC497" s="341">
        <v>0</v>
      </c>
      <c r="AD497" s="341">
        <v>0</v>
      </c>
      <c r="AE497" s="341">
        <v>0</v>
      </c>
      <c r="AF497" s="341">
        <v>0</v>
      </c>
      <c r="AG497" s="341">
        <v>0</v>
      </c>
      <c r="AH497" s="341">
        <v>0</v>
      </c>
      <c r="AI497" s="341">
        <v>0</v>
      </c>
      <c r="AJ497" s="341">
        <v>0</v>
      </c>
      <c r="AK497" s="341">
        <v>0</v>
      </c>
      <c r="AL497" s="341">
        <v>0</v>
      </c>
      <c r="AM497" s="341">
        <v>0</v>
      </c>
      <c r="AN497" s="341">
        <v>0</v>
      </c>
      <c r="AO497" s="341">
        <v>0</v>
      </c>
      <c r="AP497" s="341">
        <v>0</v>
      </c>
      <c r="AQ497" s="341">
        <v>0</v>
      </c>
      <c r="AR497" s="341">
        <v>0</v>
      </c>
      <c r="AS497" s="341">
        <v>0</v>
      </c>
      <c r="AT497" s="341">
        <v>0</v>
      </c>
      <c r="AU497" s="341">
        <v>0</v>
      </c>
      <c r="AV497" s="341">
        <v>0</v>
      </c>
      <c r="AW497" s="341">
        <v>0</v>
      </c>
      <c r="AX497" s="341">
        <v>0</v>
      </c>
      <c r="AY497" s="341">
        <v>0</v>
      </c>
      <c r="AZ497" s="341">
        <v>0</v>
      </c>
      <c r="BA497" s="341">
        <v>0</v>
      </c>
      <c r="BB497" s="341">
        <v>0</v>
      </c>
      <c r="BC497" s="341">
        <v>0</v>
      </c>
      <c r="BD497" s="341">
        <v>0</v>
      </c>
      <c r="BE497" s="341">
        <v>0</v>
      </c>
      <c r="BF497" s="341">
        <v>0</v>
      </c>
      <c r="BG497" s="341">
        <v>0</v>
      </c>
      <c r="BH497" s="341">
        <v>0</v>
      </c>
      <c r="BI497" s="341">
        <v>0</v>
      </c>
      <c r="BJ497" s="341">
        <v>0</v>
      </c>
      <c r="BK497" s="341">
        <v>0</v>
      </c>
      <c r="BL497" s="341">
        <v>0</v>
      </c>
      <c r="BM497" s="341">
        <v>0</v>
      </c>
      <c r="BN497" s="341">
        <v>0</v>
      </c>
      <c r="BO497" s="341">
        <v>0</v>
      </c>
      <c r="BP497" s="341">
        <v>0</v>
      </c>
      <c r="BQ497" s="341">
        <v>0</v>
      </c>
      <c r="BR497" s="341">
        <v>0</v>
      </c>
      <c r="BS497" s="341">
        <v>0</v>
      </c>
      <c r="BT497" s="341">
        <v>0</v>
      </c>
      <c r="BU497" s="341">
        <v>0</v>
      </c>
      <c r="BV497" s="341">
        <v>0</v>
      </c>
      <c r="BW497" s="341">
        <v>0</v>
      </c>
      <c r="BX497" s="341">
        <v>0</v>
      </c>
      <c r="BY497" s="341">
        <v>0</v>
      </c>
      <c r="BZ497" s="341">
        <v>0</v>
      </c>
      <c r="CA497" s="341">
        <v>0</v>
      </c>
      <c r="CB497" s="341">
        <v>0</v>
      </c>
      <c r="CC497" s="341">
        <v>0</v>
      </c>
      <c r="CD497" s="341">
        <v>0</v>
      </c>
      <c r="CE497" s="341">
        <v>0</v>
      </c>
      <c r="CF497" s="341">
        <v>0</v>
      </c>
      <c r="CG497" s="341">
        <v>0</v>
      </c>
      <c r="CH497" s="341">
        <v>0</v>
      </c>
      <c r="CI497" s="341">
        <v>0</v>
      </c>
      <c r="CJ497" s="341">
        <v>0</v>
      </c>
      <c r="CK497" s="341">
        <v>0</v>
      </c>
      <c r="CL497" s="341">
        <v>0</v>
      </c>
      <c r="CM497" s="341">
        <v>0</v>
      </c>
      <c r="CN497" s="341">
        <v>0</v>
      </c>
      <c r="CO497" s="341">
        <v>0</v>
      </c>
      <c r="CP497" s="341">
        <v>0</v>
      </c>
      <c r="CQ497" s="341">
        <v>0</v>
      </c>
      <c r="CR497" s="341">
        <v>0</v>
      </c>
      <c r="CS497" s="341">
        <v>0</v>
      </c>
      <c r="CT497" s="341">
        <v>0</v>
      </c>
      <c r="CU497" s="341">
        <v>0</v>
      </c>
      <c r="CV497" s="341">
        <v>0</v>
      </c>
      <c r="CW497" s="341">
        <v>0</v>
      </c>
      <c r="CX497" s="341"/>
      <c r="CY497" s="341"/>
    </row>
    <row r="498" spans="1:104" x14ac:dyDescent="0.2">
      <c r="B498" s="337" t="s">
        <v>230</v>
      </c>
      <c r="D498" s="93">
        <f t="shared" ref="D498:AI498" si="564">SUM(D495:D497)</f>
        <v>0</v>
      </c>
      <c r="E498" s="93">
        <f t="shared" si="564"/>
        <v>0</v>
      </c>
      <c r="F498" s="93">
        <f t="shared" si="564"/>
        <v>0</v>
      </c>
      <c r="G498" s="93">
        <f t="shared" si="564"/>
        <v>0</v>
      </c>
      <c r="H498" s="93">
        <f t="shared" si="564"/>
        <v>0</v>
      </c>
      <c r="I498" s="93">
        <f t="shared" si="564"/>
        <v>0</v>
      </c>
      <c r="J498" s="93">
        <f t="shared" si="564"/>
        <v>0</v>
      </c>
      <c r="K498" s="93">
        <f t="shared" si="564"/>
        <v>0</v>
      </c>
      <c r="L498" s="93">
        <f t="shared" si="564"/>
        <v>0</v>
      </c>
      <c r="M498" s="93">
        <f t="shared" si="564"/>
        <v>0</v>
      </c>
      <c r="N498" s="93">
        <f t="shared" si="564"/>
        <v>0</v>
      </c>
      <c r="O498" s="93">
        <f t="shared" si="564"/>
        <v>0</v>
      </c>
      <c r="P498" s="93">
        <f t="shared" si="564"/>
        <v>0</v>
      </c>
      <c r="Q498" s="93">
        <f t="shared" si="564"/>
        <v>0</v>
      </c>
      <c r="R498" s="93">
        <f t="shared" si="564"/>
        <v>0</v>
      </c>
      <c r="S498" s="93">
        <f t="shared" si="564"/>
        <v>0</v>
      </c>
      <c r="T498" s="93">
        <f t="shared" si="564"/>
        <v>0</v>
      </c>
      <c r="U498" s="93">
        <f t="shared" si="564"/>
        <v>0</v>
      </c>
      <c r="V498" s="93">
        <f t="shared" si="564"/>
        <v>0</v>
      </c>
      <c r="W498" s="93">
        <f t="shared" si="564"/>
        <v>0</v>
      </c>
      <c r="X498" s="93">
        <f t="shared" si="564"/>
        <v>0</v>
      </c>
      <c r="Y498" s="93">
        <f t="shared" si="564"/>
        <v>0</v>
      </c>
      <c r="Z498" s="93">
        <f t="shared" si="564"/>
        <v>0</v>
      </c>
      <c r="AA498" s="93">
        <f t="shared" si="564"/>
        <v>0</v>
      </c>
      <c r="AB498" s="93">
        <f t="shared" si="564"/>
        <v>0</v>
      </c>
      <c r="AC498" s="93">
        <f t="shared" si="564"/>
        <v>0</v>
      </c>
      <c r="AD498" s="93">
        <f t="shared" si="564"/>
        <v>0</v>
      </c>
      <c r="AE498" s="93">
        <f t="shared" si="564"/>
        <v>0</v>
      </c>
      <c r="AF498" s="93">
        <f t="shared" si="564"/>
        <v>0</v>
      </c>
      <c r="AG498" s="93">
        <f t="shared" si="564"/>
        <v>0</v>
      </c>
      <c r="AH498" s="93">
        <f t="shared" si="564"/>
        <v>0</v>
      </c>
      <c r="AI498" s="93">
        <f t="shared" si="564"/>
        <v>0</v>
      </c>
      <c r="AJ498" s="93">
        <f t="shared" ref="AJ498:BO498" si="565">SUM(AJ495:AJ497)</f>
        <v>0</v>
      </c>
      <c r="AK498" s="93">
        <f t="shared" si="565"/>
        <v>0</v>
      </c>
      <c r="AL498" s="93">
        <f t="shared" si="565"/>
        <v>0</v>
      </c>
      <c r="AM498" s="93">
        <f t="shared" si="565"/>
        <v>0</v>
      </c>
      <c r="AN498" s="93">
        <f t="shared" si="565"/>
        <v>0</v>
      </c>
      <c r="AO498" s="93">
        <f t="shared" si="565"/>
        <v>0</v>
      </c>
      <c r="AP498" s="93">
        <f t="shared" si="565"/>
        <v>0</v>
      </c>
      <c r="AQ498" s="93">
        <f t="shared" si="565"/>
        <v>0</v>
      </c>
      <c r="AR498" s="93">
        <f t="shared" si="565"/>
        <v>0</v>
      </c>
      <c r="AS498" s="93">
        <f t="shared" si="565"/>
        <v>0</v>
      </c>
      <c r="AT498" s="93">
        <f t="shared" si="565"/>
        <v>0</v>
      </c>
      <c r="AU498" s="93">
        <f t="shared" si="565"/>
        <v>0</v>
      </c>
      <c r="AV498" s="93">
        <f t="shared" si="565"/>
        <v>0</v>
      </c>
      <c r="AW498" s="93">
        <f t="shared" si="565"/>
        <v>0</v>
      </c>
      <c r="AX498" s="93">
        <f t="shared" si="565"/>
        <v>0</v>
      </c>
      <c r="AY498" s="93">
        <f t="shared" si="565"/>
        <v>0</v>
      </c>
      <c r="AZ498" s="93">
        <f t="shared" si="565"/>
        <v>0</v>
      </c>
      <c r="BA498" s="93">
        <f t="shared" si="565"/>
        <v>0</v>
      </c>
      <c r="BB498" s="93">
        <f t="shared" si="565"/>
        <v>0</v>
      </c>
      <c r="BC498" s="93">
        <f t="shared" si="565"/>
        <v>0</v>
      </c>
      <c r="BD498" s="93">
        <f t="shared" si="565"/>
        <v>0</v>
      </c>
      <c r="BE498" s="93">
        <f t="shared" si="565"/>
        <v>0</v>
      </c>
      <c r="BF498" s="93">
        <f t="shared" si="565"/>
        <v>0</v>
      </c>
      <c r="BG498" s="93">
        <f t="shared" si="565"/>
        <v>0</v>
      </c>
      <c r="BH498" s="93">
        <f t="shared" si="565"/>
        <v>0</v>
      </c>
      <c r="BI498" s="93">
        <f t="shared" si="565"/>
        <v>0</v>
      </c>
      <c r="BJ498" s="93">
        <f t="shared" si="565"/>
        <v>0</v>
      </c>
      <c r="BK498" s="93">
        <f t="shared" si="565"/>
        <v>0</v>
      </c>
      <c r="BL498" s="93">
        <f t="shared" si="565"/>
        <v>6913.9892416399998</v>
      </c>
      <c r="BM498" s="93">
        <f t="shared" si="565"/>
        <v>0</v>
      </c>
      <c r="BN498" s="93">
        <f t="shared" si="565"/>
        <v>0</v>
      </c>
      <c r="BO498" s="93">
        <f t="shared" si="565"/>
        <v>0</v>
      </c>
      <c r="BP498" s="93">
        <f t="shared" ref="BP498:CU498" si="566">SUM(BP495:BP497)</f>
        <v>-6913.9892416399998</v>
      </c>
      <c r="BQ498" s="93">
        <f t="shared" si="566"/>
        <v>0</v>
      </c>
      <c r="BR498" s="93">
        <f t="shared" si="566"/>
        <v>0</v>
      </c>
      <c r="BS498" s="93">
        <f t="shared" si="566"/>
        <v>0</v>
      </c>
      <c r="BT498" s="93">
        <f t="shared" si="566"/>
        <v>0</v>
      </c>
      <c r="BU498" s="93">
        <f t="shared" si="566"/>
        <v>0</v>
      </c>
      <c r="BV498" s="93">
        <f t="shared" si="566"/>
        <v>0</v>
      </c>
      <c r="BW498" s="93">
        <f t="shared" si="566"/>
        <v>0</v>
      </c>
      <c r="BX498" s="93">
        <f t="shared" si="566"/>
        <v>0</v>
      </c>
      <c r="BY498" s="93">
        <f t="shared" si="566"/>
        <v>0</v>
      </c>
      <c r="BZ498" s="93">
        <f t="shared" si="566"/>
        <v>0</v>
      </c>
      <c r="CA498" s="93">
        <f t="shared" si="566"/>
        <v>0</v>
      </c>
      <c r="CB498" s="93">
        <f t="shared" si="566"/>
        <v>0</v>
      </c>
      <c r="CC498" s="93">
        <f t="shared" si="566"/>
        <v>0</v>
      </c>
      <c r="CD498" s="93">
        <f t="shared" si="566"/>
        <v>0</v>
      </c>
      <c r="CE498" s="93">
        <f t="shared" si="566"/>
        <v>0</v>
      </c>
      <c r="CF498" s="93">
        <f t="shared" si="566"/>
        <v>0</v>
      </c>
      <c r="CG498" s="93">
        <f t="shared" si="566"/>
        <v>0</v>
      </c>
      <c r="CH498" s="93">
        <f t="shared" si="566"/>
        <v>0</v>
      </c>
      <c r="CI498" s="93">
        <f t="shared" si="566"/>
        <v>0</v>
      </c>
      <c r="CJ498" s="93">
        <f t="shared" si="566"/>
        <v>0</v>
      </c>
      <c r="CK498" s="93">
        <f t="shared" si="566"/>
        <v>0</v>
      </c>
      <c r="CL498" s="93">
        <f t="shared" si="566"/>
        <v>0</v>
      </c>
      <c r="CM498" s="93">
        <f t="shared" si="566"/>
        <v>0</v>
      </c>
      <c r="CN498" s="93">
        <f t="shared" si="566"/>
        <v>0</v>
      </c>
      <c r="CO498" s="93">
        <f t="shared" si="566"/>
        <v>0</v>
      </c>
      <c r="CP498" s="93">
        <f t="shared" si="566"/>
        <v>0</v>
      </c>
      <c r="CQ498" s="93">
        <f t="shared" si="566"/>
        <v>0</v>
      </c>
      <c r="CR498" s="93">
        <f t="shared" si="566"/>
        <v>0</v>
      </c>
      <c r="CS498" s="93">
        <f t="shared" si="566"/>
        <v>0</v>
      </c>
      <c r="CT498" s="93">
        <f t="shared" si="566"/>
        <v>0</v>
      </c>
      <c r="CU498" s="93">
        <f t="shared" si="566"/>
        <v>0</v>
      </c>
      <c r="CV498" s="93">
        <f t="shared" ref="CV498:CY498" si="567">SUM(CV495:CV497)</f>
        <v>0</v>
      </c>
      <c r="CW498" s="93">
        <f t="shared" si="567"/>
        <v>0</v>
      </c>
      <c r="CX498" s="93">
        <f t="shared" si="567"/>
        <v>0</v>
      </c>
      <c r="CY498" s="93">
        <f t="shared" si="567"/>
        <v>0</v>
      </c>
    </row>
    <row r="499" spans="1:104" x14ac:dyDescent="0.2">
      <c r="B499" s="337" t="s">
        <v>231</v>
      </c>
      <c r="D499" s="339">
        <f t="shared" ref="D499:AI499" si="568">D494+D498</f>
        <v>0</v>
      </c>
      <c r="E499" s="339">
        <f t="shared" si="568"/>
        <v>0</v>
      </c>
      <c r="F499" s="339">
        <f t="shared" si="568"/>
        <v>0</v>
      </c>
      <c r="G499" s="339">
        <f t="shared" si="568"/>
        <v>0</v>
      </c>
      <c r="H499" s="339">
        <f t="shared" si="568"/>
        <v>0</v>
      </c>
      <c r="I499" s="339">
        <f t="shared" si="568"/>
        <v>0</v>
      </c>
      <c r="J499" s="339">
        <f t="shared" si="568"/>
        <v>0</v>
      </c>
      <c r="K499" s="339">
        <f t="shared" si="568"/>
        <v>0</v>
      </c>
      <c r="L499" s="339">
        <f t="shared" si="568"/>
        <v>0</v>
      </c>
      <c r="M499" s="339">
        <f t="shared" si="568"/>
        <v>0</v>
      </c>
      <c r="N499" s="339">
        <f t="shared" si="568"/>
        <v>0</v>
      </c>
      <c r="O499" s="339">
        <f t="shared" si="568"/>
        <v>0</v>
      </c>
      <c r="P499" s="339">
        <f t="shared" si="568"/>
        <v>0</v>
      </c>
      <c r="Q499" s="339">
        <f t="shared" si="568"/>
        <v>0</v>
      </c>
      <c r="R499" s="339">
        <f t="shared" si="568"/>
        <v>0</v>
      </c>
      <c r="S499" s="339">
        <f t="shared" si="568"/>
        <v>0</v>
      </c>
      <c r="T499" s="339">
        <f t="shared" si="568"/>
        <v>0</v>
      </c>
      <c r="U499" s="339">
        <f t="shared" si="568"/>
        <v>0</v>
      </c>
      <c r="V499" s="339">
        <f t="shared" si="568"/>
        <v>0</v>
      </c>
      <c r="W499" s="339">
        <f t="shared" si="568"/>
        <v>0</v>
      </c>
      <c r="X499" s="339">
        <f t="shared" si="568"/>
        <v>0</v>
      </c>
      <c r="Y499" s="339">
        <f t="shared" si="568"/>
        <v>0</v>
      </c>
      <c r="Z499" s="339">
        <f t="shared" si="568"/>
        <v>0</v>
      </c>
      <c r="AA499" s="339">
        <f t="shared" si="568"/>
        <v>0</v>
      </c>
      <c r="AB499" s="339">
        <f t="shared" si="568"/>
        <v>0</v>
      </c>
      <c r="AC499" s="339">
        <f t="shared" si="568"/>
        <v>0</v>
      </c>
      <c r="AD499" s="339">
        <f t="shared" si="568"/>
        <v>0</v>
      </c>
      <c r="AE499" s="339">
        <f t="shared" si="568"/>
        <v>0</v>
      </c>
      <c r="AF499" s="339">
        <f t="shared" si="568"/>
        <v>0</v>
      </c>
      <c r="AG499" s="339">
        <f t="shared" si="568"/>
        <v>0</v>
      </c>
      <c r="AH499" s="339">
        <f t="shared" si="568"/>
        <v>0</v>
      </c>
      <c r="AI499" s="339">
        <f t="shared" si="568"/>
        <v>0</v>
      </c>
      <c r="AJ499" s="339">
        <f t="shared" ref="AJ499:BO499" si="569">AJ494+AJ498</f>
        <v>0</v>
      </c>
      <c r="AK499" s="339">
        <f t="shared" si="569"/>
        <v>0</v>
      </c>
      <c r="AL499" s="339">
        <f t="shared" si="569"/>
        <v>0</v>
      </c>
      <c r="AM499" s="339">
        <f t="shared" si="569"/>
        <v>0</v>
      </c>
      <c r="AN499" s="339">
        <f t="shared" si="569"/>
        <v>0</v>
      </c>
      <c r="AO499" s="339">
        <f t="shared" si="569"/>
        <v>0</v>
      </c>
      <c r="AP499" s="339">
        <f t="shared" si="569"/>
        <v>0</v>
      </c>
      <c r="AQ499" s="339">
        <f t="shared" si="569"/>
        <v>0</v>
      </c>
      <c r="AR499" s="339">
        <f t="shared" si="569"/>
        <v>0</v>
      </c>
      <c r="AS499" s="339">
        <f t="shared" si="569"/>
        <v>0</v>
      </c>
      <c r="AT499" s="339">
        <f t="shared" si="569"/>
        <v>0</v>
      </c>
      <c r="AU499" s="339">
        <f t="shared" si="569"/>
        <v>0</v>
      </c>
      <c r="AV499" s="339">
        <f t="shared" si="569"/>
        <v>0</v>
      </c>
      <c r="AW499" s="339">
        <f t="shared" si="569"/>
        <v>0</v>
      </c>
      <c r="AX499" s="339">
        <f t="shared" si="569"/>
        <v>0</v>
      </c>
      <c r="AY499" s="339">
        <f t="shared" si="569"/>
        <v>0</v>
      </c>
      <c r="AZ499" s="339">
        <f t="shared" si="569"/>
        <v>0</v>
      </c>
      <c r="BA499" s="339">
        <f t="shared" si="569"/>
        <v>0</v>
      </c>
      <c r="BB499" s="339">
        <f t="shared" si="569"/>
        <v>0</v>
      </c>
      <c r="BC499" s="339">
        <f t="shared" si="569"/>
        <v>0</v>
      </c>
      <c r="BD499" s="339">
        <f t="shared" si="569"/>
        <v>0</v>
      </c>
      <c r="BE499" s="339">
        <f t="shared" si="569"/>
        <v>0</v>
      </c>
      <c r="BF499" s="339">
        <f t="shared" si="569"/>
        <v>0</v>
      </c>
      <c r="BG499" s="339">
        <f t="shared" si="569"/>
        <v>0</v>
      </c>
      <c r="BH499" s="339">
        <f t="shared" si="569"/>
        <v>0</v>
      </c>
      <c r="BI499" s="339">
        <f t="shared" si="569"/>
        <v>0</v>
      </c>
      <c r="BJ499" s="339">
        <f t="shared" si="569"/>
        <v>0</v>
      </c>
      <c r="BK499" s="339">
        <f t="shared" si="569"/>
        <v>0</v>
      </c>
      <c r="BL499" s="339">
        <f t="shared" si="569"/>
        <v>6913.9892416399998</v>
      </c>
      <c r="BM499" s="339">
        <f t="shared" si="569"/>
        <v>6913.9892416399998</v>
      </c>
      <c r="BN499" s="339">
        <f t="shared" si="569"/>
        <v>6913.9892416399998</v>
      </c>
      <c r="BO499" s="339">
        <f t="shared" si="569"/>
        <v>6913.9892416399998</v>
      </c>
      <c r="BP499" s="339">
        <f t="shared" ref="BP499:CU499" si="570">BP494+BP498</f>
        <v>0</v>
      </c>
      <c r="BQ499" s="339">
        <f t="shared" si="570"/>
        <v>0</v>
      </c>
      <c r="BR499" s="339">
        <f t="shared" si="570"/>
        <v>0</v>
      </c>
      <c r="BS499" s="339">
        <f t="shared" si="570"/>
        <v>0</v>
      </c>
      <c r="BT499" s="339">
        <f t="shared" si="570"/>
        <v>0</v>
      </c>
      <c r="BU499" s="339">
        <f t="shared" si="570"/>
        <v>0</v>
      </c>
      <c r="BV499" s="339">
        <f t="shared" si="570"/>
        <v>0</v>
      </c>
      <c r="BW499" s="339">
        <f t="shared" si="570"/>
        <v>0</v>
      </c>
      <c r="BX499" s="339">
        <f t="shared" si="570"/>
        <v>0</v>
      </c>
      <c r="BY499" s="339">
        <f t="shared" si="570"/>
        <v>0</v>
      </c>
      <c r="BZ499" s="339">
        <f t="shared" si="570"/>
        <v>0</v>
      </c>
      <c r="CA499" s="339">
        <f t="shared" si="570"/>
        <v>0</v>
      </c>
      <c r="CB499" s="339">
        <f t="shared" si="570"/>
        <v>0</v>
      </c>
      <c r="CC499" s="339">
        <f t="shared" si="570"/>
        <v>0</v>
      </c>
      <c r="CD499" s="339">
        <f t="shared" si="570"/>
        <v>0</v>
      </c>
      <c r="CE499" s="339">
        <f t="shared" si="570"/>
        <v>0</v>
      </c>
      <c r="CF499" s="339">
        <f t="shared" si="570"/>
        <v>0</v>
      </c>
      <c r="CG499" s="339">
        <f t="shared" si="570"/>
        <v>0</v>
      </c>
      <c r="CH499" s="339">
        <f t="shared" si="570"/>
        <v>0</v>
      </c>
      <c r="CI499" s="339">
        <f t="shared" si="570"/>
        <v>0</v>
      </c>
      <c r="CJ499" s="339">
        <f t="shared" si="570"/>
        <v>0</v>
      </c>
      <c r="CK499" s="339">
        <f t="shared" si="570"/>
        <v>0</v>
      </c>
      <c r="CL499" s="339">
        <f t="shared" si="570"/>
        <v>0</v>
      </c>
      <c r="CM499" s="339">
        <f t="shared" si="570"/>
        <v>0</v>
      </c>
      <c r="CN499" s="339">
        <f t="shared" si="570"/>
        <v>0</v>
      </c>
      <c r="CO499" s="339">
        <f t="shared" si="570"/>
        <v>0</v>
      </c>
      <c r="CP499" s="339">
        <f t="shared" si="570"/>
        <v>0</v>
      </c>
      <c r="CQ499" s="339">
        <f t="shared" si="570"/>
        <v>0</v>
      </c>
      <c r="CR499" s="339">
        <f t="shared" si="570"/>
        <v>0</v>
      </c>
      <c r="CS499" s="339">
        <f t="shared" si="570"/>
        <v>0</v>
      </c>
      <c r="CT499" s="339">
        <f t="shared" si="570"/>
        <v>0</v>
      </c>
      <c r="CU499" s="339">
        <f t="shared" si="570"/>
        <v>0</v>
      </c>
      <c r="CV499" s="339">
        <f t="shared" ref="CV499:CY499" si="571">CV494+CV498</f>
        <v>0</v>
      </c>
      <c r="CW499" s="339">
        <f t="shared" si="571"/>
        <v>0</v>
      </c>
      <c r="CX499" s="339">
        <f t="shared" si="571"/>
        <v>0</v>
      </c>
      <c r="CY499" s="339">
        <f t="shared" si="571"/>
        <v>0</v>
      </c>
    </row>
    <row r="500" spans="1:104" x14ac:dyDescent="0.2"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  <c r="AA500" s="90"/>
      <c r="AB500" s="90"/>
      <c r="AC500" s="90"/>
      <c r="AD500" s="90"/>
      <c r="AE500" s="90"/>
      <c r="AF500" s="90"/>
      <c r="AG500" s="90"/>
      <c r="AH500" s="90"/>
      <c r="AI500" s="90"/>
      <c r="AJ500" s="90"/>
      <c r="AK500" s="90"/>
      <c r="AL500" s="90"/>
      <c r="AM500" s="90"/>
      <c r="AN500" s="90"/>
      <c r="AO500" s="90"/>
      <c r="AP500" s="90"/>
      <c r="AQ500" s="90"/>
      <c r="AR500" s="90"/>
      <c r="AS500" s="90"/>
      <c r="AT500" s="90"/>
      <c r="AU500" s="90"/>
      <c r="AV500" s="90"/>
      <c r="AW500" s="90"/>
      <c r="AX500" s="90"/>
      <c r="AY500" s="90"/>
      <c r="AZ500" s="90"/>
      <c r="BA500" s="90"/>
      <c r="BB500" s="90"/>
      <c r="BC500" s="90"/>
      <c r="BD500" s="90"/>
      <c r="BE500" s="90"/>
      <c r="BF500" s="90"/>
      <c r="BG500" s="90"/>
      <c r="BH500" s="90"/>
      <c r="BI500" s="90"/>
      <c r="BJ500" s="90"/>
      <c r="BK500" s="90"/>
      <c r="BL500" s="90"/>
      <c r="BM500" s="90"/>
      <c r="BN500" s="90"/>
      <c r="BO500" s="90"/>
      <c r="BP500" s="90"/>
      <c r="BQ500" s="90"/>
      <c r="BR500" s="90"/>
      <c r="BS500" s="90"/>
      <c r="BT500" s="90"/>
      <c r="BU500" s="90"/>
      <c r="BV500" s="90"/>
      <c r="BW500" s="90"/>
      <c r="BX500" s="90"/>
      <c r="BY500" s="90"/>
      <c r="BZ500" s="90"/>
      <c r="CA500" s="90"/>
      <c r="CB500" s="90"/>
      <c r="CC500" s="90"/>
      <c r="CD500" s="90"/>
      <c r="CE500" s="90"/>
      <c r="CF500" s="90"/>
      <c r="CG500" s="90"/>
      <c r="CH500" s="95"/>
      <c r="CI500" s="95"/>
      <c r="CJ500" s="95"/>
      <c r="CK500" s="95"/>
      <c r="CL500" s="95"/>
      <c r="CM500" s="95"/>
      <c r="CN500" s="95"/>
      <c r="CO500" s="95"/>
      <c r="CP500" s="95"/>
      <c r="CQ500" s="95"/>
      <c r="CR500" s="95"/>
      <c r="CS500" s="95"/>
      <c r="CT500" s="95"/>
      <c r="CU500" s="95"/>
      <c r="CV500" s="95"/>
      <c r="CW500" s="95"/>
      <c r="CX500" s="95"/>
      <c r="CY500" s="95"/>
      <c r="CZ500" s="95"/>
    </row>
    <row r="501" spans="1:104" x14ac:dyDescent="0.2">
      <c r="A501" s="340" t="s">
        <v>247</v>
      </c>
      <c r="C501" s="90">
        <v>18237341</v>
      </c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  <c r="BY501" s="91"/>
      <c r="BZ501" s="91"/>
      <c r="CA501" s="91"/>
      <c r="CB501" s="91"/>
      <c r="CC501" s="91"/>
      <c r="CD501" s="91"/>
      <c r="CE501" s="91"/>
      <c r="CF501" s="91"/>
      <c r="CG501" s="91"/>
      <c r="CX501" s="338"/>
      <c r="CY501" s="338"/>
      <c r="CZ501" s="338"/>
    </row>
    <row r="502" spans="1:104" x14ac:dyDescent="0.2">
      <c r="B502" s="337" t="s">
        <v>227</v>
      </c>
      <c r="C502" s="90">
        <v>25400741</v>
      </c>
      <c r="D502" s="339">
        <f t="shared" ref="D502:AI502" si="572">C507</f>
        <v>0</v>
      </c>
      <c r="E502" s="339">
        <f t="shared" si="572"/>
        <v>0</v>
      </c>
      <c r="F502" s="339">
        <f t="shared" si="572"/>
        <v>0</v>
      </c>
      <c r="G502" s="339">
        <f t="shared" si="572"/>
        <v>0</v>
      </c>
      <c r="H502" s="339">
        <f t="shared" si="572"/>
        <v>0</v>
      </c>
      <c r="I502" s="339">
        <f t="shared" si="572"/>
        <v>0</v>
      </c>
      <c r="J502" s="339">
        <f t="shared" si="572"/>
        <v>0</v>
      </c>
      <c r="K502" s="339">
        <f t="shared" si="572"/>
        <v>0</v>
      </c>
      <c r="L502" s="339">
        <f t="shared" si="572"/>
        <v>0</v>
      </c>
      <c r="M502" s="339">
        <f t="shared" si="572"/>
        <v>0</v>
      </c>
      <c r="N502" s="339">
        <f t="shared" si="572"/>
        <v>0</v>
      </c>
      <c r="O502" s="339">
        <f t="shared" si="572"/>
        <v>0</v>
      </c>
      <c r="P502" s="339">
        <f t="shared" si="572"/>
        <v>0</v>
      </c>
      <c r="Q502" s="339">
        <f t="shared" si="572"/>
        <v>0</v>
      </c>
      <c r="R502" s="339">
        <f t="shared" si="572"/>
        <v>0</v>
      </c>
      <c r="S502" s="339">
        <f t="shared" si="572"/>
        <v>0</v>
      </c>
      <c r="T502" s="339">
        <f t="shared" si="572"/>
        <v>0</v>
      </c>
      <c r="U502" s="339">
        <f t="shared" si="572"/>
        <v>0</v>
      </c>
      <c r="V502" s="339">
        <f t="shared" si="572"/>
        <v>0</v>
      </c>
      <c r="W502" s="339">
        <f t="shared" si="572"/>
        <v>0</v>
      </c>
      <c r="X502" s="339">
        <f t="shared" si="572"/>
        <v>0</v>
      </c>
      <c r="Y502" s="339">
        <f t="shared" si="572"/>
        <v>0</v>
      </c>
      <c r="Z502" s="339">
        <f t="shared" si="572"/>
        <v>0</v>
      </c>
      <c r="AA502" s="339">
        <f t="shared" si="572"/>
        <v>0</v>
      </c>
      <c r="AB502" s="339">
        <f t="shared" si="572"/>
        <v>0</v>
      </c>
      <c r="AC502" s="339">
        <f t="shared" si="572"/>
        <v>0</v>
      </c>
      <c r="AD502" s="339">
        <f t="shared" si="572"/>
        <v>0</v>
      </c>
      <c r="AE502" s="339">
        <f t="shared" si="572"/>
        <v>0</v>
      </c>
      <c r="AF502" s="339">
        <f t="shared" si="572"/>
        <v>0</v>
      </c>
      <c r="AG502" s="339">
        <f t="shared" si="572"/>
        <v>0</v>
      </c>
      <c r="AH502" s="339">
        <f t="shared" si="572"/>
        <v>0</v>
      </c>
      <c r="AI502" s="339">
        <f t="shared" si="572"/>
        <v>0</v>
      </c>
      <c r="AJ502" s="339">
        <f t="shared" ref="AJ502:BO502" si="573">AI507</f>
        <v>0</v>
      </c>
      <c r="AK502" s="339">
        <f t="shared" si="573"/>
        <v>0</v>
      </c>
      <c r="AL502" s="339">
        <f t="shared" si="573"/>
        <v>0</v>
      </c>
      <c r="AM502" s="339">
        <f t="shared" si="573"/>
        <v>0</v>
      </c>
      <c r="AN502" s="339">
        <f t="shared" si="573"/>
        <v>0</v>
      </c>
      <c r="AO502" s="339">
        <f t="shared" si="573"/>
        <v>0</v>
      </c>
      <c r="AP502" s="339">
        <f t="shared" si="573"/>
        <v>0</v>
      </c>
      <c r="AQ502" s="339">
        <f t="shared" si="573"/>
        <v>0</v>
      </c>
      <c r="AR502" s="339">
        <f t="shared" si="573"/>
        <v>0</v>
      </c>
      <c r="AS502" s="339">
        <f t="shared" si="573"/>
        <v>0</v>
      </c>
      <c r="AT502" s="339">
        <f t="shared" si="573"/>
        <v>0</v>
      </c>
      <c r="AU502" s="339">
        <f t="shared" si="573"/>
        <v>0</v>
      </c>
      <c r="AV502" s="339">
        <f t="shared" si="573"/>
        <v>0</v>
      </c>
      <c r="AW502" s="339">
        <f t="shared" si="573"/>
        <v>0</v>
      </c>
      <c r="AX502" s="339">
        <f t="shared" si="573"/>
        <v>0</v>
      </c>
      <c r="AY502" s="339">
        <f t="shared" si="573"/>
        <v>0</v>
      </c>
      <c r="AZ502" s="339">
        <f t="shared" si="573"/>
        <v>0</v>
      </c>
      <c r="BA502" s="339">
        <f t="shared" si="573"/>
        <v>0</v>
      </c>
      <c r="BB502" s="339">
        <f t="shared" si="573"/>
        <v>0</v>
      </c>
      <c r="BC502" s="339">
        <f t="shared" si="573"/>
        <v>0</v>
      </c>
      <c r="BD502" s="339">
        <f t="shared" si="573"/>
        <v>0</v>
      </c>
      <c r="BE502" s="339">
        <f t="shared" si="573"/>
        <v>0</v>
      </c>
      <c r="BF502" s="339">
        <f t="shared" si="573"/>
        <v>0</v>
      </c>
      <c r="BG502" s="339">
        <f t="shared" si="573"/>
        <v>0</v>
      </c>
      <c r="BH502" s="339">
        <f t="shared" si="573"/>
        <v>0</v>
      </c>
      <c r="BI502" s="339">
        <f t="shared" si="573"/>
        <v>0</v>
      </c>
      <c r="BJ502" s="339">
        <f t="shared" si="573"/>
        <v>0</v>
      </c>
      <c r="BK502" s="339">
        <f t="shared" si="573"/>
        <v>0</v>
      </c>
      <c r="BL502" s="339">
        <f t="shared" si="573"/>
        <v>-2409.0918258749998</v>
      </c>
      <c r="BM502" s="339">
        <f t="shared" si="573"/>
        <v>-3228.9418258749997</v>
      </c>
      <c r="BN502" s="339">
        <f t="shared" si="573"/>
        <v>-1639.8718258749998</v>
      </c>
      <c r="BO502" s="339">
        <f t="shared" si="573"/>
        <v>-3551.0018258749997</v>
      </c>
      <c r="BP502" s="339">
        <f t="shared" ref="BP502:CY502" si="574">BO507</f>
        <v>-9834.5118258750008</v>
      </c>
      <c r="BQ502" s="339">
        <f t="shared" si="574"/>
        <v>-13226.060000000001</v>
      </c>
      <c r="BR502" s="339">
        <f t="shared" si="574"/>
        <v>-18510.120000000003</v>
      </c>
      <c r="BS502" s="339">
        <f t="shared" si="574"/>
        <v>-28425.070000000003</v>
      </c>
      <c r="BT502" s="339">
        <f t="shared" si="574"/>
        <v>-41320.240000000005</v>
      </c>
      <c r="BU502" s="339">
        <f t="shared" si="574"/>
        <v>-56450.630000000005</v>
      </c>
      <c r="BV502" s="339">
        <f t="shared" si="574"/>
        <v>-75184.710000000006</v>
      </c>
      <c r="BW502" s="339">
        <f t="shared" si="574"/>
        <v>-92056.06</v>
      </c>
      <c r="BX502" s="339">
        <f t="shared" si="574"/>
        <v>-102804.28</v>
      </c>
      <c r="BY502" s="339">
        <f t="shared" si="574"/>
        <v>-107018.06</v>
      </c>
      <c r="BZ502" s="339">
        <f t="shared" si="574"/>
        <v>-117979.84</v>
      </c>
      <c r="CA502" s="339">
        <f t="shared" si="574"/>
        <v>-139166.51</v>
      </c>
      <c r="CB502" s="339">
        <f t="shared" si="574"/>
        <v>-158267.68</v>
      </c>
      <c r="CC502" s="339">
        <f t="shared" si="574"/>
        <v>-70345.759999999995</v>
      </c>
      <c r="CD502" s="339">
        <f t="shared" si="574"/>
        <v>-82445.159999999989</v>
      </c>
      <c r="CE502" s="339">
        <f t="shared" si="574"/>
        <v>-91342.29</v>
      </c>
      <c r="CF502" s="339">
        <f t="shared" si="574"/>
        <v>-99401.459999999992</v>
      </c>
      <c r="CG502" s="339">
        <f t="shared" si="574"/>
        <v>-108037.56</v>
      </c>
      <c r="CH502" s="339">
        <f t="shared" si="574"/>
        <v>-119439.89</v>
      </c>
      <c r="CI502" s="339">
        <f t="shared" si="574"/>
        <v>-130545.20999999999</v>
      </c>
      <c r="CJ502" s="339">
        <f t="shared" si="574"/>
        <v>-131696.37</v>
      </c>
      <c r="CK502" s="339">
        <f t="shared" si="574"/>
        <v>-122701.93</v>
      </c>
      <c r="CL502" s="339">
        <f t="shared" si="574"/>
        <v>-111673.81999999999</v>
      </c>
      <c r="CM502" s="339">
        <f t="shared" si="574"/>
        <v>-105321.76999999999</v>
      </c>
      <c r="CN502" s="339">
        <f t="shared" si="574"/>
        <v>-98880.76</v>
      </c>
      <c r="CO502" s="339">
        <f t="shared" si="574"/>
        <v>41224.479999999996</v>
      </c>
      <c r="CP502" s="339">
        <f t="shared" si="574"/>
        <v>47737</v>
      </c>
      <c r="CQ502" s="339">
        <f t="shared" si="574"/>
        <v>49825.59</v>
      </c>
      <c r="CR502" s="339">
        <f t="shared" si="574"/>
        <v>48063.759999999995</v>
      </c>
      <c r="CS502" s="339">
        <f t="shared" si="574"/>
        <v>43582.84</v>
      </c>
      <c r="CT502" s="339">
        <f t="shared" si="574"/>
        <v>37555.689999999995</v>
      </c>
      <c r="CU502" s="339">
        <f t="shared" si="574"/>
        <v>28286.519999999997</v>
      </c>
      <c r="CV502" s="339">
        <f t="shared" si="574"/>
        <v>16921.899999999994</v>
      </c>
      <c r="CW502" s="339">
        <f t="shared" si="574"/>
        <v>6325.3399999999947</v>
      </c>
      <c r="CX502" s="339">
        <f t="shared" si="574"/>
        <v>-8845.8200000000052</v>
      </c>
      <c r="CY502" s="339">
        <f t="shared" si="574"/>
        <v>-8845.8200000000052</v>
      </c>
    </row>
    <row r="503" spans="1:104" x14ac:dyDescent="0.2">
      <c r="A503" s="96"/>
      <c r="B503" s="91" t="s">
        <v>228</v>
      </c>
      <c r="C503" s="91"/>
      <c r="D503" s="341">
        <v>0</v>
      </c>
      <c r="E503" s="341">
        <v>0</v>
      </c>
      <c r="F503" s="341">
        <v>0</v>
      </c>
      <c r="G503" s="341">
        <v>0</v>
      </c>
      <c r="H503" s="341">
        <v>0</v>
      </c>
      <c r="I503" s="341">
        <v>0</v>
      </c>
      <c r="J503" s="341">
        <v>0</v>
      </c>
      <c r="K503" s="341">
        <v>0</v>
      </c>
      <c r="L503" s="341">
        <v>0</v>
      </c>
      <c r="M503" s="341">
        <v>0</v>
      </c>
      <c r="N503" s="341">
        <v>0</v>
      </c>
      <c r="O503" s="341">
        <v>0</v>
      </c>
      <c r="P503" s="341">
        <v>0</v>
      </c>
      <c r="Q503" s="341">
        <v>0</v>
      </c>
      <c r="R503" s="341">
        <v>0</v>
      </c>
      <c r="S503" s="341">
        <v>0</v>
      </c>
      <c r="T503" s="341">
        <v>0</v>
      </c>
      <c r="U503" s="341">
        <v>0</v>
      </c>
      <c r="V503" s="341">
        <v>0</v>
      </c>
      <c r="W503" s="341">
        <v>0</v>
      </c>
      <c r="X503" s="341">
        <v>0</v>
      </c>
      <c r="Y503" s="341">
        <v>0</v>
      </c>
      <c r="Z503" s="341">
        <v>0</v>
      </c>
      <c r="AA503" s="341">
        <v>0</v>
      </c>
      <c r="AB503" s="341">
        <v>0</v>
      </c>
      <c r="AC503" s="341">
        <v>0</v>
      </c>
      <c r="AD503" s="341">
        <v>0</v>
      </c>
      <c r="AE503" s="341">
        <v>0</v>
      </c>
      <c r="AF503" s="341">
        <v>0</v>
      </c>
      <c r="AG503" s="341">
        <v>0</v>
      </c>
      <c r="AH503" s="341">
        <v>0</v>
      </c>
      <c r="AI503" s="341">
        <v>0</v>
      </c>
      <c r="AJ503" s="341">
        <v>0</v>
      </c>
      <c r="AK503" s="341">
        <v>0</v>
      </c>
      <c r="AL503" s="341">
        <v>0</v>
      </c>
      <c r="AM503" s="341">
        <v>0</v>
      </c>
      <c r="AN503" s="341">
        <v>0</v>
      </c>
      <c r="AO503" s="341">
        <v>0</v>
      </c>
      <c r="AP503" s="341">
        <v>0</v>
      </c>
      <c r="AQ503" s="341">
        <v>0</v>
      </c>
      <c r="AR503" s="341">
        <v>0</v>
      </c>
      <c r="AS503" s="341">
        <v>0</v>
      </c>
      <c r="AT503" s="341">
        <v>0</v>
      </c>
      <c r="AU503" s="341">
        <v>0</v>
      </c>
      <c r="AV503" s="341">
        <v>0</v>
      </c>
      <c r="AW503" s="341">
        <v>0</v>
      </c>
      <c r="AX503" s="341">
        <v>0</v>
      </c>
      <c r="AY503" s="341">
        <v>0</v>
      </c>
      <c r="AZ503" s="341">
        <v>0</v>
      </c>
      <c r="BA503" s="341">
        <v>0</v>
      </c>
      <c r="BB503" s="341">
        <v>0</v>
      </c>
      <c r="BC503" s="341">
        <v>0</v>
      </c>
      <c r="BD503" s="341">
        <v>0</v>
      </c>
      <c r="BE503" s="341">
        <v>0</v>
      </c>
      <c r="BF503" s="341">
        <v>0</v>
      </c>
      <c r="BG503" s="341">
        <v>0</v>
      </c>
      <c r="BH503" s="341">
        <v>0</v>
      </c>
      <c r="BI503" s="341">
        <v>0</v>
      </c>
      <c r="BJ503" s="341">
        <v>0</v>
      </c>
      <c r="BK503" s="341">
        <v>0</v>
      </c>
      <c r="BL503" s="341">
        <v>0</v>
      </c>
      <c r="BM503" s="341">
        <v>0</v>
      </c>
      <c r="BN503" s="341">
        <v>0</v>
      </c>
      <c r="BO503" s="341">
        <v>0</v>
      </c>
      <c r="BP503" s="341">
        <v>2409.0918258749998</v>
      </c>
      <c r="BQ503" s="341">
        <v>0</v>
      </c>
      <c r="BR503" s="341">
        <v>0</v>
      </c>
      <c r="BS503" s="341">
        <v>0</v>
      </c>
      <c r="BT503" s="341">
        <v>0</v>
      </c>
      <c r="BU503" s="341">
        <v>0</v>
      </c>
      <c r="BV503" s="341">
        <v>0</v>
      </c>
      <c r="BW503" s="341">
        <v>0</v>
      </c>
      <c r="BX503" s="341">
        <v>0</v>
      </c>
      <c r="BY503" s="341">
        <v>0</v>
      </c>
      <c r="BZ503" s="341">
        <v>0</v>
      </c>
      <c r="CA503" s="341">
        <v>0</v>
      </c>
      <c r="CB503" s="341">
        <v>102804.28</v>
      </c>
      <c r="CC503" s="341">
        <v>0</v>
      </c>
      <c r="CD503" s="341">
        <v>0</v>
      </c>
      <c r="CE503" s="341">
        <v>0</v>
      </c>
      <c r="CF503" s="341">
        <v>0</v>
      </c>
      <c r="CG503" s="341">
        <v>0</v>
      </c>
      <c r="CH503" s="341">
        <v>0</v>
      </c>
      <c r="CI503" s="341">
        <v>0</v>
      </c>
      <c r="CJ503" s="341">
        <v>0</v>
      </c>
      <c r="CK503" s="341">
        <v>0</v>
      </c>
      <c r="CL503" s="341">
        <v>0</v>
      </c>
      <c r="CM503" s="341">
        <v>0</v>
      </c>
      <c r="CN503" s="341">
        <v>131696.37</v>
      </c>
      <c r="CO503" s="341">
        <v>0</v>
      </c>
      <c r="CP503" s="341">
        <v>0</v>
      </c>
      <c r="CQ503" s="341">
        <v>0</v>
      </c>
      <c r="CR503" s="341">
        <v>0</v>
      </c>
      <c r="CS503" s="341">
        <v>0</v>
      </c>
      <c r="CT503" s="341">
        <v>0</v>
      </c>
      <c r="CU503" s="341">
        <v>0</v>
      </c>
      <c r="CV503" s="341">
        <v>0</v>
      </c>
      <c r="CW503" s="341">
        <v>0</v>
      </c>
      <c r="CX503" s="342"/>
      <c r="CY503" s="342"/>
    </row>
    <row r="504" spans="1:104" x14ac:dyDescent="0.2">
      <c r="A504" s="338"/>
      <c r="B504" s="98" t="s">
        <v>347</v>
      </c>
      <c r="C504" s="376"/>
      <c r="D504" s="341">
        <v>0</v>
      </c>
      <c r="E504" s="341">
        <v>0</v>
      </c>
      <c r="F504" s="341">
        <v>0</v>
      </c>
      <c r="G504" s="341">
        <v>0</v>
      </c>
      <c r="H504" s="341">
        <v>0</v>
      </c>
      <c r="I504" s="341">
        <v>0</v>
      </c>
      <c r="J504" s="341">
        <v>0</v>
      </c>
      <c r="K504" s="341">
        <v>0</v>
      </c>
      <c r="L504" s="341">
        <v>0</v>
      </c>
      <c r="M504" s="341">
        <v>0</v>
      </c>
      <c r="N504" s="341">
        <v>0</v>
      </c>
      <c r="O504" s="341">
        <v>0</v>
      </c>
      <c r="P504" s="341">
        <v>0</v>
      </c>
      <c r="Q504" s="341">
        <v>0</v>
      </c>
      <c r="R504" s="341">
        <v>0</v>
      </c>
      <c r="S504" s="341">
        <v>0</v>
      </c>
      <c r="T504" s="341">
        <v>0</v>
      </c>
      <c r="U504" s="341">
        <v>0</v>
      </c>
      <c r="V504" s="341">
        <v>0</v>
      </c>
      <c r="W504" s="341">
        <v>0</v>
      </c>
      <c r="X504" s="341">
        <v>0</v>
      </c>
      <c r="Y504" s="341">
        <v>0</v>
      </c>
      <c r="Z504" s="341">
        <v>0</v>
      </c>
      <c r="AA504" s="341">
        <v>0</v>
      </c>
      <c r="AB504" s="341">
        <v>0</v>
      </c>
      <c r="AC504" s="341">
        <v>0</v>
      </c>
      <c r="AD504" s="341">
        <v>0</v>
      </c>
      <c r="AE504" s="341">
        <v>0</v>
      </c>
      <c r="AF504" s="341">
        <v>0</v>
      </c>
      <c r="AG504" s="341">
        <v>0</v>
      </c>
      <c r="AH504" s="341">
        <v>0</v>
      </c>
      <c r="AI504" s="341">
        <v>0</v>
      </c>
      <c r="AJ504" s="341">
        <v>0</v>
      </c>
      <c r="AK504" s="341">
        <v>0</v>
      </c>
      <c r="AL504" s="341">
        <v>0</v>
      </c>
      <c r="AM504" s="341">
        <v>0</v>
      </c>
      <c r="AN504" s="341">
        <v>0</v>
      </c>
      <c r="AO504" s="341">
        <v>0</v>
      </c>
      <c r="AP504" s="341">
        <v>0</v>
      </c>
      <c r="AQ504" s="341">
        <v>0</v>
      </c>
      <c r="AR504" s="341">
        <v>0</v>
      </c>
      <c r="AS504" s="341">
        <v>0</v>
      </c>
      <c r="AT504" s="341">
        <v>0</v>
      </c>
      <c r="AU504" s="341">
        <v>0</v>
      </c>
      <c r="AV504" s="341">
        <v>0</v>
      </c>
      <c r="AW504" s="341">
        <v>0</v>
      </c>
      <c r="AX504" s="341">
        <v>0</v>
      </c>
      <c r="AY504" s="341">
        <v>0</v>
      </c>
      <c r="AZ504" s="341">
        <v>0</v>
      </c>
      <c r="BA504" s="341">
        <v>0</v>
      </c>
      <c r="BB504" s="341">
        <v>0</v>
      </c>
      <c r="BC504" s="341">
        <v>0</v>
      </c>
      <c r="BD504" s="341">
        <v>0</v>
      </c>
      <c r="BE504" s="341">
        <v>0</v>
      </c>
      <c r="BF504" s="341">
        <v>0</v>
      </c>
      <c r="BG504" s="341">
        <v>0</v>
      </c>
      <c r="BH504" s="341">
        <v>0</v>
      </c>
      <c r="BI504" s="341">
        <v>0</v>
      </c>
      <c r="BJ504" s="341">
        <v>0</v>
      </c>
      <c r="BK504" s="341">
        <v>0</v>
      </c>
      <c r="BL504" s="341">
        <v>0</v>
      </c>
      <c r="BM504" s="341">
        <v>0</v>
      </c>
      <c r="BN504" s="341">
        <v>0</v>
      </c>
      <c r="BO504" s="341">
        <v>0</v>
      </c>
      <c r="BP504" s="341">
        <v>0</v>
      </c>
      <c r="BQ504" s="341">
        <v>0</v>
      </c>
      <c r="BR504" s="341">
        <v>0</v>
      </c>
      <c r="BS504" s="341">
        <v>0</v>
      </c>
      <c r="BT504" s="341">
        <v>0</v>
      </c>
      <c r="BU504" s="341">
        <v>0</v>
      </c>
      <c r="BV504" s="341">
        <v>0</v>
      </c>
      <c r="BW504" s="341">
        <v>0</v>
      </c>
      <c r="BX504" s="341">
        <v>0</v>
      </c>
      <c r="BY504" s="341">
        <v>0</v>
      </c>
      <c r="BZ504" s="341">
        <v>0</v>
      </c>
      <c r="CA504" s="341">
        <v>0</v>
      </c>
      <c r="CB504" s="341">
        <v>0</v>
      </c>
      <c r="CC504" s="341">
        <v>0</v>
      </c>
      <c r="CD504" s="341">
        <v>0</v>
      </c>
      <c r="CE504" s="341">
        <v>0</v>
      </c>
      <c r="CF504" s="341">
        <v>0</v>
      </c>
      <c r="CG504" s="341">
        <v>0</v>
      </c>
      <c r="CH504" s="341">
        <v>0</v>
      </c>
      <c r="CI504" s="341">
        <v>0</v>
      </c>
      <c r="CJ504" s="341">
        <v>0</v>
      </c>
      <c r="CK504" s="341">
        <v>0</v>
      </c>
      <c r="CL504" s="341">
        <v>0</v>
      </c>
      <c r="CM504" s="341">
        <v>-482.44</v>
      </c>
      <c r="CN504" s="341">
        <v>0</v>
      </c>
      <c r="CO504" s="341">
        <v>0</v>
      </c>
      <c r="CP504" s="341">
        <v>0</v>
      </c>
      <c r="CQ504" s="341">
        <v>0</v>
      </c>
      <c r="CR504" s="341">
        <v>0</v>
      </c>
      <c r="CS504" s="341">
        <v>0</v>
      </c>
      <c r="CT504" s="341">
        <v>0</v>
      </c>
      <c r="CU504" s="341">
        <v>0</v>
      </c>
      <c r="CV504" s="341">
        <v>-0.01</v>
      </c>
      <c r="CW504" s="341">
        <v>0</v>
      </c>
      <c r="CX504" s="341"/>
      <c r="CY504" s="341"/>
    </row>
    <row r="505" spans="1:104" x14ac:dyDescent="0.2">
      <c r="A505" s="91"/>
      <c r="B505" s="91" t="s">
        <v>248</v>
      </c>
      <c r="C505" s="98"/>
      <c r="D505" s="341">
        <v>0</v>
      </c>
      <c r="E505" s="341">
        <v>0</v>
      </c>
      <c r="F505" s="341">
        <v>0</v>
      </c>
      <c r="G505" s="341">
        <v>0</v>
      </c>
      <c r="H505" s="341">
        <v>0</v>
      </c>
      <c r="I505" s="341">
        <v>0</v>
      </c>
      <c r="J505" s="341">
        <v>0</v>
      </c>
      <c r="K505" s="341">
        <v>0</v>
      </c>
      <c r="L505" s="341">
        <v>0</v>
      </c>
      <c r="M505" s="341">
        <v>0</v>
      </c>
      <c r="N505" s="341">
        <v>0</v>
      </c>
      <c r="O505" s="341">
        <v>0</v>
      </c>
      <c r="P505" s="341">
        <v>0</v>
      </c>
      <c r="Q505" s="341">
        <v>0</v>
      </c>
      <c r="R505" s="341">
        <v>0</v>
      </c>
      <c r="S505" s="341">
        <v>0</v>
      </c>
      <c r="T505" s="341">
        <v>0</v>
      </c>
      <c r="U505" s="341">
        <v>0</v>
      </c>
      <c r="V505" s="341">
        <v>0</v>
      </c>
      <c r="W505" s="341">
        <v>0</v>
      </c>
      <c r="X505" s="341">
        <v>0</v>
      </c>
      <c r="Y505" s="341">
        <v>0</v>
      </c>
      <c r="Z505" s="341">
        <v>0</v>
      </c>
      <c r="AA505" s="341">
        <v>0</v>
      </c>
      <c r="AB505" s="341">
        <v>0</v>
      </c>
      <c r="AC505" s="341">
        <v>0</v>
      </c>
      <c r="AD505" s="341">
        <v>0</v>
      </c>
      <c r="AE505" s="341">
        <v>0</v>
      </c>
      <c r="AF505" s="341">
        <v>0</v>
      </c>
      <c r="AG505" s="341">
        <v>0</v>
      </c>
      <c r="AH505" s="341">
        <v>0</v>
      </c>
      <c r="AI505" s="341">
        <v>0</v>
      </c>
      <c r="AJ505" s="341">
        <v>0</v>
      </c>
      <c r="AK505" s="341">
        <v>0</v>
      </c>
      <c r="AL505" s="341">
        <v>0</v>
      </c>
      <c r="AM505" s="341">
        <v>0</v>
      </c>
      <c r="AN505" s="341">
        <v>0</v>
      </c>
      <c r="AO505" s="341">
        <v>0</v>
      </c>
      <c r="AP505" s="341">
        <v>0</v>
      </c>
      <c r="AQ505" s="341">
        <v>0</v>
      </c>
      <c r="AR505" s="341">
        <v>0</v>
      </c>
      <c r="AS505" s="341">
        <v>0</v>
      </c>
      <c r="AT505" s="341">
        <v>0</v>
      </c>
      <c r="AU505" s="341">
        <v>0</v>
      </c>
      <c r="AV505" s="341">
        <v>0</v>
      </c>
      <c r="AW505" s="341">
        <v>0</v>
      </c>
      <c r="AX505" s="341">
        <v>0</v>
      </c>
      <c r="AY505" s="341">
        <v>0</v>
      </c>
      <c r="AZ505" s="341">
        <v>0</v>
      </c>
      <c r="BA505" s="341">
        <v>0</v>
      </c>
      <c r="BB505" s="341">
        <v>0</v>
      </c>
      <c r="BC505" s="341">
        <v>0</v>
      </c>
      <c r="BD505" s="341">
        <v>0</v>
      </c>
      <c r="BE505" s="341">
        <v>0</v>
      </c>
      <c r="BF505" s="341">
        <v>0</v>
      </c>
      <c r="BG505" s="341">
        <v>0</v>
      </c>
      <c r="BH505" s="341">
        <v>0</v>
      </c>
      <c r="BI505" s="341">
        <v>0</v>
      </c>
      <c r="BJ505" s="341">
        <v>0</v>
      </c>
      <c r="BK505" s="341">
        <v>-2409.0918258749998</v>
      </c>
      <c r="BL505" s="341">
        <v>-819.85</v>
      </c>
      <c r="BM505" s="341">
        <v>1589.07</v>
      </c>
      <c r="BN505" s="341">
        <v>-1911.13</v>
      </c>
      <c r="BO505" s="341">
        <v>-6283.51</v>
      </c>
      <c r="BP505" s="341">
        <v>-5800.64</v>
      </c>
      <c r="BQ505" s="341">
        <v>-5284.06</v>
      </c>
      <c r="BR505" s="341">
        <v>-9914.9500000000007</v>
      </c>
      <c r="BS505" s="341">
        <v>-12895.17</v>
      </c>
      <c r="BT505" s="341">
        <v>-15130.39</v>
      </c>
      <c r="BU505" s="341">
        <v>-18734.080000000002</v>
      </c>
      <c r="BV505" s="341">
        <v>-16871.349999999999</v>
      </c>
      <c r="BW505" s="341">
        <v>-10748.22</v>
      </c>
      <c r="BX505" s="341">
        <v>-4213.78</v>
      </c>
      <c r="BY505" s="341">
        <v>-10961.78</v>
      </c>
      <c r="BZ505" s="341">
        <v>-21186.67</v>
      </c>
      <c r="CA505" s="341">
        <v>-19101.169999999998</v>
      </c>
      <c r="CB505" s="341">
        <v>-14882.36</v>
      </c>
      <c r="CC505" s="341">
        <v>-12099.4</v>
      </c>
      <c r="CD505" s="341">
        <v>-8897.1299999999992</v>
      </c>
      <c r="CE505" s="341">
        <v>-8059.17</v>
      </c>
      <c r="CF505" s="341">
        <v>-8636.1</v>
      </c>
      <c r="CG505" s="341">
        <v>-11402.33</v>
      </c>
      <c r="CH505" s="341">
        <v>-11105.32</v>
      </c>
      <c r="CI505" s="341">
        <v>-1151.1600000000001</v>
      </c>
      <c r="CJ505" s="92">
        <f>'FPC Sch 7'!C22</f>
        <v>8994.44</v>
      </c>
      <c r="CK505" s="92">
        <f>'FPC Sch 7'!D22</f>
        <v>11028.11</v>
      </c>
      <c r="CL505" s="92">
        <f>'FPC Sch 7'!E22</f>
        <v>6352.05</v>
      </c>
      <c r="CM505" s="92">
        <f>'FPC Sch 7'!F22</f>
        <v>6923.45</v>
      </c>
      <c r="CN505" s="92">
        <f>'FPC Sch 7'!G22</f>
        <v>8408.8700000000008</v>
      </c>
      <c r="CO505" s="92">
        <f>'FPC Sch 7'!H22</f>
        <v>6512.52</v>
      </c>
      <c r="CP505" s="92">
        <f>'FPC Sch 7'!I22</f>
        <v>2088.59</v>
      </c>
      <c r="CQ505" s="92">
        <f>'FPC Sch 7'!J22</f>
        <v>-1761.83</v>
      </c>
      <c r="CR505" s="92">
        <f>'FPC Sch 7'!K22</f>
        <v>-4480.92</v>
      </c>
      <c r="CS505" s="92">
        <f>'FPC Sch 7'!L22+'FPC Sch 7'!M22</f>
        <v>-6027.15</v>
      </c>
      <c r="CT505" s="92">
        <f>'FPC Sch 7'!N22</f>
        <v>-9269.17</v>
      </c>
      <c r="CU505" s="92">
        <f>'FPC Sch 7'!P22+'FPC Sch 7'!O22</f>
        <v>-11364.62</v>
      </c>
      <c r="CV505" s="92">
        <f>'FPC Sch 7'!Q22</f>
        <v>-10596.55</v>
      </c>
      <c r="CW505" s="92">
        <f>'FPC Sch 7'!R22</f>
        <v>-15171.16</v>
      </c>
      <c r="CX505" s="342"/>
      <c r="CY505" s="342"/>
    </row>
    <row r="506" spans="1:104" x14ac:dyDescent="0.2">
      <c r="B506" s="337" t="s">
        <v>230</v>
      </c>
      <c r="D506" s="93">
        <f t="shared" ref="D506:AI506" si="575">SUM(D503:D505)</f>
        <v>0</v>
      </c>
      <c r="E506" s="93">
        <f t="shared" si="575"/>
        <v>0</v>
      </c>
      <c r="F506" s="93">
        <f t="shared" si="575"/>
        <v>0</v>
      </c>
      <c r="G506" s="93">
        <f t="shared" si="575"/>
        <v>0</v>
      </c>
      <c r="H506" s="93">
        <f t="shared" si="575"/>
        <v>0</v>
      </c>
      <c r="I506" s="93">
        <f t="shared" si="575"/>
        <v>0</v>
      </c>
      <c r="J506" s="93">
        <f t="shared" si="575"/>
        <v>0</v>
      </c>
      <c r="K506" s="93">
        <f t="shared" si="575"/>
        <v>0</v>
      </c>
      <c r="L506" s="93">
        <f t="shared" si="575"/>
        <v>0</v>
      </c>
      <c r="M506" s="93">
        <f t="shared" si="575"/>
        <v>0</v>
      </c>
      <c r="N506" s="93">
        <f t="shared" si="575"/>
        <v>0</v>
      </c>
      <c r="O506" s="93">
        <f t="shared" si="575"/>
        <v>0</v>
      </c>
      <c r="P506" s="93">
        <f t="shared" si="575"/>
        <v>0</v>
      </c>
      <c r="Q506" s="93">
        <f t="shared" si="575"/>
        <v>0</v>
      </c>
      <c r="R506" s="93">
        <f t="shared" si="575"/>
        <v>0</v>
      </c>
      <c r="S506" s="93">
        <f t="shared" si="575"/>
        <v>0</v>
      </c>
      <c r="T506" s="93">
        <f t="shared" si="575"/>
        <v>0</v>
      </c>
      <c r="U506" s="93">
        <f t="shared" si="575"/>
        <v>0</v>
      </c>
      <c r="V506" s="93">
        <f t="shared" si="575"/>
        <v>0</v>
      </c>
      <c r="W506" s="93">
        <f t="shared" si="575"/>
        <v>0</v>
      </c>
      <c r="X506" s="93">
        <f t="shared" si="575"/>
        <v>0</v>
      </c>
      <c r="Y506" s="93">
        <f t="shared" si="575"/>
        <v>0</v>
      </c>
      <c r="Z506" s="93">
        <f t="shared" si="575"/>
        <v>0</v>
      </c>
      <c r="AA506" s="93">
        <f t="shared" si="575"/>
        <v>0</v>
      </c>
      <c r="AB506" s="93">
        <f t="shared" si="575"/>
        <v>0</v>
      </c>
      <c r="AC506" s="93">
        <f t="shared" si="575"/>
        <v>0</v>
      </c>
      <c r="AD506" s="93">
        <f t="shared" si="575"/>
        <v>0</v>
      </c>
      <c r="AE506" s="93">
        <f t="shared" si="575"/>
        <v>0</v>
      </c>
      <c r="AF506" s="93">
        <f t="shared" si="575"/>
        <v>0</v>
      </c>
      <c r="AG506" s="93">
        <f t="shared" si="575"/>
        <v>0</v>
      </c>
      <c r="AH506" s="93">
        <f t="shared" si="575"/>
        <v>0</v>
      </c>
      <c r="AI506" s="93">
        <f t="shared" si="575"/>
        <v>0</v>
      </c>
      <c r="AJ506" s="93">
        <f t="shared" ref="AJ506:BO506" si="576">SUM(AJ503:AJ505)</f>
        <v>0</v>
      </c>
      <c r="AK506" s="93">
        <f t="shared" si="576"/>
        <v>0</v>
      </c>
      <c r="AL506" s="93">
        <f t="shared" si="576"/>
        <v>0</v>
      </c>
      <c r="AM506" s="93">
        <f t="shared" si="576"/>
        <v>0</v>
      </c>
      <c r="AN506" s="93">
        <f t="shared" si="576"/>
        <v>0</v>
      </c>
      <c r="AO506" s="93">
        <f t="shared" si="576"/>
        <v>0</v>
      </c>
      <c r="AP506" s="93">
        <f t="shared" si="576"/>
        <v>0</v>
      </c>
      <c r="AQ506" s="93">
        <f t="shared" si="576"/>
        <v>0</v>
      </c>
      <c r="AR506" s="93">
        <f t="shared" si="576"/>
        <v>0</v>
      </c>
      <c r="AS506" s="93">
        <f t="shared" si="576"/>
        <v>0</v>
      </c>
      <c r="AT506" s="93">
        <f t="shared" si="576"/>
        <v>0</v>
      </c>
      <c r="AU506" s="93">
        <f t="shared" si="576"/>
        <v>0</v>
      </c>
      <c r="AV506" s="93">
        <f t="shared" si="576"/>
        <v>0</v>
      </c>
      <c r="AW506" s="93">
        <f t="shared" si="576"/>
        <v>0</v>
      </c>
      <c r="AX506" s="93">
        <f t="shared" si="576"/>
        <v>0</v>
      </c>
      <c r="AY506" s="93">
        <f t="shared" si="576"/>
        <v>0</v>
      </c>
      <c r="AZ506" s="93">
        <f t="shared" si="576"/>
        <v>0</v>
      </c>
      <c r="BA506" s="93">
        <f t="shared" si="576"/>
        <v>0</v>
      </c>
      <c r="BB506" s="93">
        <f t="shared" si="576"/>
        <v>0</v>
      </c>
      <c r="BC506" s="93">
        <f t="shared" si="576"/>
        <v>0</v>
      </c>
      <c r="BD506" s="93">
        <f t="shared" si="576"/>
        <v>0</v>
      </c>
      <c r="BE506" s="93">
        <f t="shared" si="576"/>
        <v>0</v>
      </c>
      <c r="BF506" s="93">
        <f t="shared" si="576"/>
        <v>0</v>
      </c>
      <c r="BG506" s="93">
        <f t="shared" si="576"/>
        <v>0</v>
      </c>
      <c r="BH506" s="93">
        <f t="shared" si="576"/>
        <v>0</v>
      </c>
      <c r="BI506" s="93">
        <f t="shared" si="576"/>
        <v>0</v>
      </c>
      <c r="BJ506" s="93">
        <f t="shared" si="576"/>
        <v>0</v>
      </c>
      <c r="BK506" s="93">
        <f t="shared" si="576"/>
        <v>-2409.0918258749998</v>
      </c>
      <c r="BL506" s="93">
        <f t="shared" si="576"/>
        <v>-819.85</v>
      </c>
      <c r="BM506" s="93">
        <f t="shared" si="576"/>
        <v>1589.07</v>
      </c>
      <c r="BN506" s="93">
        <f t="shared" si="576"/>
        <v>-1911.13</v>
      </c>
      <c r="BO506" s="93">
        <f t="shared" si="576"/>
        <v>-6283.51</v>
      </c>
      <c r="BP506" s="93">
        <f t="shared" ref="BP506:CU506" si="577">SUM(BP503:BP505)</f>
        <v>-3391.5481741250005</v>
      </c>
      <c r="BQ506" s="93">
        <f t="shared" si="577"/>
        <v>-5284.06</v>
      </c>
      <c r="BR506" s="93">
        <f t="shared" si="577"/>
        <v>-9914.9500000000007</v>
      </c>
      <c r="BS506" s="93">
        <f t="shared" si="577"/>
        <v>-12895.17</v>
      </c>
      <c r="BT506" s="93">
        <f t="shared" si="577"/>
        <v>-15130.39</v>
      </c>
      <c r="BU506" s="93">
        <f t="shared" si="577"/>
        <v>-18734.080000000002</v>
      </c>
      <c r="BV506" s="93">
        <f t="shared" si="577"/>
        <v>-16871.349999999999</v>
      </c>
      <c r="BW506" s="93">
        <f t="shared" si="577"/>
        <v>-10748.22</v>
      </c>
      <c r="BX506" s="93">
        <f t="shared" si="577"/>
        <v>-4213.78</v>
      </c>
      <c r="BY506" s="93">
        <f t="shared" si="577"/>
        <v>-10961.78</v>
      </c>
      <c r="BZ506" s="93">
        <f t="shared" si="577"/>
        <v>-21186.67</v>
      </c>
      <c r="CA506" s="93">
        <f t="shared" si="577"/>
        <v>-19101.169999999998</v>
      </c>
      <c r="CB506" s="93">
        <f t="shared" si="577"/>
        <v>87921.919999999998</v>
      </c>
      <c r="CC506" s="93">
        <f t="shared" si="577"/>
        <v>-12099.4</v>
      </c>
      <c r="CD506" s="93">
        <f t="shared" si="577"/>
        <v>-8897.1299999999992</v>
      </c>
      <c r="CE506" s="93">
        <f t="shared" si="577"/>
        <v>-8059.17</v>
      </c>
      <c r="CF506" s="93">
        <f t="shared" si="577"/>
        <v>-8636.1</v>
      </c>
      <c r="CG506" s="93">
        <f t="shared" si="577"/>
        <v>-11402.33</v>
      </c>
      <c r="CH506" s="93">
        <f t="shared" si="577"/>
        <v>-11105.32</v>
      </c>
      <c r="CI506" s="93">
        <f t="shared" si="577"/>
        <v>-1151.1600000000001</v>
      </c>
      <c r="CJ506" s="93">
        <f t="shared" si="577"/>
        <v>8994.44</v>
      </c>
      <c r="CK506" s="93">
        <f t="shared" si="577"/>
        <v>11028.11</v>
      </c>
      <c r="CL506" s="93">
        <f t="shared" si="577"/>
        <v>6352.05</v>
      </c>
      <c r="CM506" s="93">
        <f t="shared" si="577"/>
        <v>6441.01</v>
      </c>
      <c r="CN506" s="93">
        <f t="shared" si="577"/>
        <v>140105.24</v>
      </c>
      <c r="CO506" s="93">
        <f t="shared" si="577"/>
        <v>6512.52</v>
      </c>
      <c r="CP506" s="93">
        <f t="shared" si="577"/>
        <v>2088.59</v>
      </c>
      <c r="CQ506" s="93">
        <f t="shared" si="577"/>
        <v>-1761.83</v>
      </c>
      <c r="CR506" s="93">
        <f t="shared" si="577"/>
        <v>-4480.92</v>
      </c>
      <c r="CS506" s="93">
        <f t="shared" si="577"/>
        <v>-6027.15</v>
      </c>
      <c r="CT506" s="93">
        <f t="shared" si="577"/>
        <v>-9269.17</v>
      </c>
      <c r="CU506" s="93">
        <f t="shared" si="577"/>
        <v>-11364.62</v>
      </c>
      <c r="CV506" s="93">
        <f t="shared" ref="CV506:CY506" si="578">SUM(CV503:CV505)</f>
        <v>-10596.56</v>
      </c>
      <c r="CW506" s="93">
        <f t="shared" si="578"/>
        <v>-15171.16</v>
      </c>
      <c r="CX506" s="93">
        <f t="shared" si="578"/>
        <v>0</v>
      </c>
      <c r="CY506" s="93">
        <f t="shared" si="578"/>
        <v>0</v>
      </c>
    </row>
    <row r="507" spans="1:104" x14ac:dyDescent="0.2">
      <c r="B507" s="337" t="s">
        <v>231</v>
      </c>
      <c r="D507" s="339">
        <f t="shared" ref="D507:AI507" si="579">D502+D506</f>
        <v>0</v>
      </c>
      <c r="E507" s="339">
        <f t="shared" si="579"/>
        <v>0</v>
      </c>
      <c r="F507" s="339">
        <f t="shared" si="579"/>
        <v>0</v>
      </c>
      <c r="G507" s="339">
        <f t="shared" si="579"/>
        <v>0</v>
      </c>
      <c r="H507" s="339">
        <f t="shared" si="579"/>
        <v>0</v>
      </c>
      <c r="I507" s="339">
        <f t="shared" si="579"/>
        <v>0</v>
      </c>
      <c r="J507" s="339">
        <f t="shared" si="579"/>
        <v>0</v>
      </c>
      <c r="K507" s="339">
        <f t="shared" si="579"/>
        <v>0</v>
      </c>
      <c r="L507" s="339">
        <f t="shared" si="579"/>
        <v>0</v>
      </c>
      <c r="M507" s="339">
        <f t="shared" si="579"/>
        <v>0</v>
      </c>
      <c r="N507" s="339">
        <f t="shared" si="579"/>
        <v>0</v>
      </c>
      <c r="O507" s="339">
        <f t="shared" si="579"/>
        <v>0</v>
      </c>
      <c r="P507" s="339">
        <f t="shared" si="579"/>
        <v>0</v>
      </c>
      <c r="Q507" s="339">
        <f t="shared" si="579"/>
        <v>0</v>
      </c>
      <c r="R507" s="339">
        <f t="shared" si="579"/>
        <v>0</v>
      </c>
      <c r="S507" s="339">
        <f t="shared" si="579"/>
        <v>0</v>
      </c>
      <c r="T507" s="339">
        <f t="shared" si="579"/>
        <v>0</v>
      </c>
      <c r="U507" s="339">
        <f t="shared" si="579"/>
        <v>0</v>
      </c>
      <c r="V507" s="339">
        <f t="shared" si="579"/>
        <v>0</v>
      </c>
      <c r="W507" s="339">
        <f t="shared" si="579"/>
        <v>0</v>
      </c>
      <c r="X507" s="339">
        <f t="shared" si="579"/>
        <v>0</v>
      </c>
      <c r="Y507" s="339">
        <f t="shared" si="579"/>
        <v>0</v>
      </c>
      <c r="Z507" s="339">
        <f t="shared" si="579"/>
        <v>0</v>
      </c>
      <c r="AA507" s="339">
        <f t="shared" si="579"/>
        <v>0</v>
      </c>
      <c r="AB507" s="339">
        <f t="shared" si="579"/>
        <v>0</v>
      </c>
      <c r="AC507" s="339">
        <f t="shared" si="579"/>
        <v>0</v>
      </c>
      <c r="AD507" s="339">
        <f t="shared" si="579"/>
        <v>0</v>
      </c>
      <c r="AE507" s="339">
        <f t="shared" si="579"/>
        <v>0</v>
      </c>
      <c r="AF507" s="339">
        <f t="shared" si="579"/>
        <v>0</v>
      </c>
      <c r="AG507" s="339">
        <f t="shared" si="579"/>
        <v>0</v>
      </c>
      <c r="AH507" s="339">
        <f t="shared" si="579"/>
        <v>0</v>
      </c>
      <c r="AI507" s="339">
        <f t="shared" si="579"/>
        <v>0</v>
      </c>
      <c r="AJ507" s="339">
        <f t="shared" ref="AJ507:BO507" si="580">AJ502+AJ506</f>
        <v>0</v>
      </c>
      <c r="AK507" s="339">
        <f t="shared" si="580"/>
        <v>0</v>
      </c>
      <c r="AL507" s="339">
        <f t="shared" si="580"/>
        <v>0</v>
      </c>
      <c r="AM507" s="339">
        <f t="shared" si="580"/>
        <v>0</v>
      </c>
      <c r="AN507" s="339">
        <f t="shared" si="580"/>
        <v>0</v>
      </c>
      <c r="AO507" s="339">
        <f t="shared" si="580"/>
        <v>0</v>
      </c>
      <c r="AP507" s="339">
        <f t="shared" si="580"/>
        <v>0</v>
      </c>
      <c r="AQ507" s="339">
        <f t="shared" si="580"/>
        <v>0</v>
      </c>
      <c r="AR507" s="339">
        <f t="shared" si="580"/>
        <v>0</v>
      </c>
      <c r="AS507" s="339">
        <f t="shared" si="580"/>
        <v>0</v>
      </c>
      <c r="AT507" s="339">
        <f t="shared" si="580"/>
        <v>0</v>
      </c>
      <c r="AU507" s="339">
        <f t="shared" si="580"/>
        <v>0</v>
      </c>
      <c r="AV507" s="339">
        <f t="shared" si="580"/>
        <v>0</v>
      </c>
      <c r="AW507" s="339">
        <f t="shared" si="580"/>
        <v>0</v>
      </c>
      <c r="AX507" s="339">
        <f t="shared" si="580"/>
        <v>0</v>
      </c>
      <c r="AY507" s="339">
        <f t="shared" si="580"/>
        <v>0</v>
      </c>
      <c r="AZ507" s="339">
        <f t="shared" si="580"/>
        <v>0</v>
      </c>
      <c r="BA507" s="339">
        <f t="shared" si="580"/>
        <v>0</v>
      </c>
      <c r="BB507" s="339">
        <f t="shared" si="580"/>
        <v>0</v>
      </c>
      <c r="BC507" s="339">
        <f t="shared" si="580"/>
        <v>0</v>
      </c>
      <c r="BD507" s="339">
        <f t="shared" si="580"/>
        <v>0</v>
      </c>
      <c r="BE507" s="339">
        <f t="shared" si="580"/>
        <v>0</v>
      </c>
      <c r="BF507" s="339">
        <f t="shared" si="580"/>
        <v>0</v>
      </c>
      <c r="BG507" s="339">
        <f t="shared" si="580"/>
        <v>0</v>
      </c>
      <c r="BH507" s="339">
        <f t="shared" si="580"/>
        <v>0</v>
      </c>
      <c r="BI507" s="339">
        <f t="shared" si="580"/>
        <v>0</v>
      </c>
      <c r="BJ507" s="339">
        <f t="shared" si="580"/>
        <v>0</v>
      </c>
      <c r="BK507" s="339">
        <f t="shared" si="580"/>
        <v>-2409.0918258749998</v>
      </c>
      <c r="BL507" s="339">
        <f t="shared" si="580"/>
        <v>-3228.9418258749997</v>
      </c>
      <c r="BM507" s="339">
        <f t="shared" si="580"/>
        <v>-1639.8718258749998</v>
      </c>
      <c r="BN507" s="339">
        <f t="shared" si="580"/>
        <v>-3551.0018258749997</v>
      </c>
      <c r="BO507" s="339">
        <f t="shared" si="580"/>
        <v>-9834.5118258750008</v>
      </c>
      <c r="BP507" s="339">
        <f t="shared" ref="BP507:CU507" si="581">BP502+BP506</f>
        <v>-13226.060000000001</v>
      </c>
      <c r="BQ507" s="339">
        <f t="shared" si="581"/>
        <v>-18510.120000000003</v>
      </c>
      <c r="BR507" s="339">
        <f t="shared" si="581"/>
        <v>-28425.070000000003</v>
      </c>
      <c r="BS507" s="339">
        <f t="shared" si="581"/>
        <v>-41320.240000000005</v>
      </c>
      <c r="BT507" s="339">
        <f t="shared" si="581"/>
        <v>-56450.630000000005</v>
      </c>
      <c r="BU507" s="339">
        <f t="shared" si="581"/>
        <v>-75184.710000000006</v>
      </c>
      <c r="BV507" s="339">
        <f t="shared" si="581"/>
        <v>-92056.06</v>
      </c>
      <c r="BW507" s="339">
        <f t="shared" si="581"/>
        <v>-102804.28</v>
      </c>
      <c r="BX507" s="339">
        <f t="shared" si="581"/>
        <v>-107018.06</v>
      </c>
      <c r="BY507" s="339">
        <f t="shared" si="581"/>
        <v>-117979.84</v>
      </c>
      <c r="BZ507" s="339">
        <f t="shared" si="581"/>
        <v>-139166.51</v>
      </c>
      <c r="CA507" s="339">
        <f t="shared" si="581"/>
        <v>-158267.68</v>
      </c>
      <c r="CB507" s="339">
        <f t="shared" si="581"/>
        <v>-70345.759999999995</v>
      </c>
      <c r="CC507" s="339">
        <f t="shared" si="581"/>
        <v>-82445.159999999989</v>
      </c>
      <c r="CD507" s="339">
        <f t="shared" si="581"/>
        <v>-91342.29</v>
      </c>
      <c r="CE507" s="339">
        <f t="shared" si="581"/>
        <v>-99401.459999999992</v>
      </c>
      <c r="CF507" s="339">
        <f t="shared" si="581"/>
        <v>-108037.56</v>
      </c>
      <c r="CG507" s="339">
        <f t="shared" si="581"/>
        <v>-119439.89</v>
      </c>
      <c r="CH507" s="339">
        <f t="shared" si="581"/>
        <v>-130545.20999999999</v>
      </c>
      <c r="CI507" s="339">
        <f t="shared" si="581"/>
        <v>-131696.37</v>
      </c>
      <c r="CJ507" s="339">
        <f t="shared" si="581"/>
        <v>-122701.93</v>
      </c>
      <c r="CK507" s="339">
        <f t="shared" si="581"/>
        <v>-111673.81999999999</v>
      </c>
      <c r="CL507" s="339">
        <f t="shared" si="581"/>
        <v>-105321.76999999999</v>
      </c>
      <c r="CM507" s="339">
        <f t="shared" si="581"/>
        <v>-98880.76</v>
      </c>
      <c r="CN507" s="339">
        <f t="shared" si="581"/>
        <v>41224.479999999996</v>
      </c>
      <c r="CO507" s="339">
        <f t="shared" si="581"/>
        <v>47737</v>
      </c>
      <c r="CP507" s="339">
        <f t="shared" si="581"/>
        <v>49825.59</v>
      </c>
      <c r="CQ507" s="339">
        <f t="shared" si="581"/>
        <v>48063.759999999995</v>
      </c>
      <c r="CR507" s="339">
        <f t="shared" si="581"/>
        <v>43582.84</v>
      </c>
      <c r="CS507" s="339">
        <f t="shared" si="581"/>
        <v>37555.689999999995</v>
      </c>
      <c r="CT507" s="339">
        <f t="shared" si="581"/>
        <v>28286.519999999997</v>
      </c>
      <c r="CU507" s="339">
        <f t="shared" si="581"/>
        <v>16921.899999999994</v>
      </c>
      <c r="CV507" s="339">
        <f t="shared" ref="CV507:CY507" si="582">CV502+CV506</f>
        <v>6325.3399999999947</v>
      </c>
      <c r="CW507" s="339">
        <f t="shared" si="582"/>
        <v>-8845.8200000000052</v>
      </c>
      <c r="CX507" s="339">
        <f t="shared" si="582"/>
        <v>-8845.8200000000052</v>
      </c>
      <c r="CY507" s="339">
        <f t="shared" si="582"/>
        <v>-8845.8200000000052</v>
      </c>
    </row>
    <row r="508" spans="1:104" x14ac:dyDescent="0.2"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  <c r="AA508" s="90"/>
      <c r="AB508" s="90"/>
      <c r="AC508" s="90"/>
      <c r="AD508" s="90"/>
      <c r="AE508" s="90"/>
      <c r="AF508" s="90"/>
      <c r="AG508" s="90"/>
      <c r="AH508" s="90"/>
      <c r="AI508" s="90"/>
      <c r="AJ508" s="90"/>
      <c r="AK508" s="90"/>
      <c r="AL508" s="90"/>
      <c r="AM508" s="90"/>
      <c r="AN508" s="90"/>
      <c r="AO508" s="90"/>
      <c r="AP508" s="90"/>
      <c r="AQ508" s="90"/>
      <c r="AR508" s="90"/>
      <c r="AS508" s="90"/>
      <c r="AT508" s="90"/>
      <c r="AU508" s="90"/>
      <c r="AV508" s="90"/>
      <c r="AW508" s="90"/>
      <c r="AX508" s="90"/>
      <c r="AY508" s="90"/>
      <c r="AZ508" s="90"/>
      <c r="BA508" s="90"/>
      <c r="BB508" s="90"/>
      <c r="BC508" s="90"/>
      <c r="BD508" s="90"/>
      <c r="BE508" s="90"/>
      <c r="BF508" s="90"/>
      <c r="BG508" s="90"/>
      <c r="BH508" s="90"/>
      <c r="BI508" s="90"/>
      <c r="BJ508" s="90"/>
      <c r="BK508" s="90"/>
      <c r="BL508" s="90"/>
      <c r="BM508" s="90"/>
      <c r="BN508" s="90"/>
      <c r="BO508" s="90"/>
      <c r="BP508" s="90"/>
      <c r="BQ508" s="90"/>
      <c r="BR508" s="90"/>
      <c r="BS508" s="90"/>
      <c r="BT508" s="90"/>
      <c r="BU508" s="90"/>
      <c r="BV508" s="90"/>
      <c r="BW508" s="90"/>
      <c r="BX508" s="90"/>
      <c r="BY508" s="90"/>
      <c r="BZ508" s="90"/>
      <c r="CA508" s="90"/>
      <c r="CB508" s="90"/>
      <c r="CC508" s="90"/>
      <c r="CD508" s="90"/>
      <c r="CE508" s="90"/>
      <c r="CF508" s="90"/>
      <c r="CG508" s="90"/>
      <c r="CH508" s="95"/>
      <c r="CI508" s="95"/>
      <c r="CJ508" s="95"/>
      <c r="CK508" s="95"/>
      <c r="CL508" s="95"/>
      <c r="CM508" s="95"/>
      <c r="CN508" s="95"/>
      <c r="CO508" s="95"/>
      <c r="CP508" s="95"/>
      <c r="CQ508" s="95"/>
      <c r="CR508" s="95"/>
      <c r="CS508" s="95"/>
      <c r="CT508" s="95"/>
      <c r="CU508" s="95"/>
      <c r="CV508" s="95"/>
      <c r="CW508" s="95"/>
      <c r="CX508" s="95"/>
      <c r="CY508" s="95"/>
      <c r="CZ508" s="95"/>
    </row>
    <row r="509" spans="1:104" x14ac:dyDescent="0.2">
      <c r="A509" s="340" t="s">
        <v>249</v>
      </c>
      <c r="C509" s="90">
        <v>18237361</v>
      </c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  <c r="BY509" s="91"/>
      <c r="BZ509" s="91"/>
      <c r="CA509" s="91"/>
      <c r="CB509" s="91"/>
      <c r="CC509" s="91"/>
      <c r="CD509" s="91"/>
      <c r="CE509" s="91"/>
      <c r="CF509" s="91"/>
      <c r="CG509" s="91"/>
      <c r="CX509" s="338"/>
      <c r="CY509" s="338"/>
      <c r="CZ509" s="338"/>
    </row>
    <row r="510" spans="1:104" x14ac:dyDescent="0.2">
      <c r="B510" s="337" t="s">
        <v>227</v>
      </c>
      <c r="C510" s="90">
        <v>25400761</v>
      </c>
      <c r="D510" s="339">
        <f t="shared" ref="D510:AI510" si="583">C515</f>
        <v>0</v>
      </c>
      <c r="E510" s="339">
        <f t="shared" si="583"/>
        <v>0</v>
      </c>
      <c r="F510" s="339">
        <f t="shared" si="583"/>
        <v>0</v>
      </c>
      <c r="G510" s="339">
        <f t="shared" si="583"/>
        <v>0</v>
      </c>
      <c r="H510" s="339">
        <f t="shared" si="583"/>
        <v>0</v>
      </c>
      <c r="I510" s="339">
        <f t="shared" si="583"/>
        <v>0</v>
      </c>
      <c r="J510" s="339">
        <f t="shared" si="583"/>
        <v>0</v>
      </c>
      <c r="K510" s="339">
        <f t="shared" si="583"/>
        <v>0</v>
      </c>
      <c r="L510" s="339">
        <f t="shared" si="583"/>
        <v>0</v>
      </c>
      <c r="M510" s="339">
        <f t="shared" si="583"/>
        <v>0</v>
      </c>
      <c r="N510" s="339">
        <f t="shared" si="583"/>
        <v>0</v>
      </c>
      <c r="O510" s="339">
        <f t="shared" si="583"/>
        <v>0</v>
      </c>
      <c r="P510" s="339">
        <f t="shared" si="583"/>
        <v>0</v>
      </c>
      <c r="Q510" s="339">
        <f t="shared" si="583"/>
        <v>0</v>
      </c>
      <c r="R510" s="339">
        <f t="shared" si="583"/>
        <v>0</v>
      </c>
      <c r="S510" s="339">
        <f t="shared" si="583"/>
        <v>0</v>
      </c>
      <c r="T510" s="339">
        <f t="shared" si="583"/>
        <v>0</v>
      </c>
      <c r="U510" s="339">
        <f t="shared" si="583"/>
        <v>0</v>
      </c>
      <c r="V510" s="339">
        <f t="shared" si="583"/>
        <v>0</v>
      </c>
      <c r="W510" s="339">
        <f t="shared" si="583"/>
        <v>0</v>
      </c>
      <c r="X510" s="339">
        <f t="shared" si="583"/>
        <v>0</v>
      </c>
      <c r="Y510" s="339">
        <f t="shared" si="583"/>
        <v>0</v>
      </c>
      <c r="Z510" s="339">
        <f t="shared" si="583"/>
        <v>0</v>
      </c>
      <c r="AA510" s="339">
        <f t="shared" si="583"/>
        <v>0</v>
      </c>
      <c r="AB510" s="339">
        <f t="shared" si="583"/>
        <v>0</v>
      </c>
      <c r="AC510" s="339">
        <f t="shared" si="583"/>
        <v>0</v>
      </c>
      <c r="AD510" s="339">
        <f t="shared" si="583"/>
        <v>0</v>
      </c>
      <c r="AE510" s="339">
        <f t="shared" si="583"/>
        <v>0</v>
      </c>
      <c r="AF510" s="339">
        <f t="shared" si="583"/>
        <v>0</v>
      </c>
      <c r="AG510" s="339">
        <f t="shared" si="583"/>
        <v>0</v>
      </c>
      <c r="AH510" s="339">
        <f t="shared" si="583"/>
        <v>0</v>
      </c>
      <c r="AI510" s="339">
        <f t="shared" si="583"/>
        <v>0</v>
      </c>
      <c r="AJ510" s="339">
        <f t="shared" ref="AJ510:BO510" si="584">AI515</f>
        <v>0</v>
      </c>
      <c r="AK510" s="339">
        <f t="shared" si="584"/>
        <v>0</v>
      </c>
      <c r="AL510" s="339">
        <f t="shared" si="584"/>
        <v>0</v>
      </c>
      <c r="AM510" s="339">
        <f t="shared" si="584"/>
        <v>0</v>
      </c>
      <c r="AN510" s="339">
        <f t="shared" si="584"/>
        <v>0</v>
      </c>
      <c r="AO510" s="339">
        <f t="shared" si="584"/>
        <v>0</v>
      </c>
      <c r="AP510" s="339">
        <f t="shared" si="584"/>
        <v>0</v>
      </c>
      <c r="AQ510" s="339">
        <f t="shared" si="584"/>
        <v>0</v>
      </c>
      <c r="AR510" s="339">
        <f t="shared" si="584"/>
        <v>0</v>
      </c>
      <c r="AS510" s="339">
        <f t="shared" si="584"/>
        <v>0</v>
      </c>
      <c r="AT510" s="339">
        <f t="shared" si="584"/>
        <v>0</v>
      </c>
      <c r="AU510" s="339">
        <f t="shared" si="584"/>
        <v>0</v>
      </c>
      <c r="AV510" s="339">
        <f t="shared" si="584"/>
        <v>0</v>
      </c>
      <c r="AW510" s="339">
        <f t="shared" si="584"/>
        <v>0</v>
      </c>
      <c r="AX510" s="339">
        <f t="shared" si="584"/>
        <v>0</v>
      </c>
      <c r="AY510" s="339">
        <f t="shared" si="584"/>
        <v>0</v>
      </c>
      <c r="AZ510" s="339">
        <f t="shared" si="584"/>
        <v>0</v>
      </c>
      <c r="BA510" s="339">
        <f t="shared" si="584"/>
        <v>0</v>
      </c>
      <c r="BB510" s="339">
        <f t="shared" si="584"/>
        <v>0</v>
      </c>
      <c r="BC510" s="339">
        <f t="shared" si="584"/>
        <v>0</v>
      </c>
      <c r="BD510" s="339">
        <f t="shared" si="584"/>
        <v>0</v>
      </c>
      <c r="BE510" s="339">
        <f t="shared" si="584"/>
        <v>0</v>
      </c>
      <c r="BF510" s="339">
        <f t="shared" si="584"/>
        <v>0</v>
      </c>
      <c r="BG510" s="339">
        <f t="shared" si="584"/>
        <v>0</v>
      </c>
      <c r="BH510" s="339">
        <f t="shared" si="584"/>
        <v>0</v>
      </c>
      <c r="BI510" s="339">
        <f t="shared" si="584"/>
        <v>0</v>
      </c>
      <c r="BJ510" s="339">
        <f t="shared" si="584"/>
        <v>0</v>
      </c>
      <c r="BK510" s="339">
        <f t="shared" si="584"/>
        <v>0</v>
      </c>
      <c r="BL510" s="339">
        <f t="shared" si="584"/>
        <v>-373.20622058333333</v>
      </c>
      <c r="BM510" s="339">
        <f t="shared" si="584"/>
        <v>-43.356220583333311</v>
      </c>
      <c r="BN510" s="339">
        <f t="shared" si="584"/>
        <v>1202.1637794166668</v>
      </c>
      <c r="BO510" s="339">
        <f t="shared" si="584"/>
        <v>2725.2137794166665</v>
      </c>
      <c r="BP510" s="339">
        <f t="shared" ref="BP510:CY510" si="585">BO515</f>
        <v>4480.4237794166665</v>
      </c>
      <c r="BQ510" s="339">
        <f t="shared" si="585"/>
        <v>6941.33</v>
      </c>
      <c r="BR510" s="339">
        <f t="shared" si="585"/>
        <v>9844.57</v>
      </c>
      <c r="BS510" s="339">
        <f t="shared" si="585"/>
        <v>13069.22</v>
      </c>
      <c r="BT510" s="339">
        <f t="shared" si="585"/>
        <v>16875.16</v>
      </c>
      <c r="BU510" s="339">
        <f t="shared" si="585"/>
        <v>22266</v>
      </c>
      <c r="BV510" s="339">
        <f t="shared" si="585"/>
        <v>29089.739999999998</v>
      </c>
      <c r="BW510" s="339">
        <f t="shared" si="585"/>
        <v>36239.54</v>
      </c>
      <c r="BX510" s="339">
        <f t="shared" si="585"/>
        <v>44895.55</v>
      </c>
      <c r="BY510" s="339">
        <f t="shared" si="585"/>
        <v>56661.990000000005</v>
      </c>
      <c r="BZ510" s="339">
        <f t="shared" si="585"/>
        <v>69451.08</v>
      </c>
      <c r="CA510" s="339">
        <f t="shared" si="585"/>
        <v>81240.41</v>
      </c>
      <c r="CB510" s="339">
        <f t="shared" si="585"/>
        <v>92987.96</v>
      </c>
      <c r="CC510" s="339">
        <f t="shared" si="585"/>
        <v>59483.460000000006</v>
      </c>
      <c r="CD510" s="339">
        <f t="shared" si="585"/>
        <v>69339.420000000013</v>
      </c>
      <c r="CE510" s="339">
        <f t="shared" si="585"/>
        <v>79544.500000000015</v>
      </c>
      <c r="CF510" s="339">
        <f t="shared" si="585"/>
        <v>92130.10000000002</v>
      </c>
      <c r="CG510" s="339">
        <f t="shared" si="585"/>
        <v>105760.68000000002</v>
      </c>
      <c r="CH510" s="339">
        <f t="shared" si="585"/>
        <v>118704.05000000002</v>
      </c>
      <c r="CI510" s="339">
        <f t="shared" si="585"/>
        <v>132403.76</v>
      </c>
      <c r="CJ510" s="339">
        <f t="shared" si="585"/>
        <v>147942.76</v>
      </c>
      <c r="CK510" s="339">
        <f t="shared" si="585"/>
        <v>161366.15000000002</v>
      </c>
      <c r="CL510" s="339">
        <f t="shared" si="585"/>
        <v>174594.21000000002</v>
      </c>
      <c r="CM510" s="339">
        <f t="shared" si="585"/>
        <v>189524.94000000003</v>
      </c>
      <c r="CN510" s="339">
        <f t="shared" si="585"/>
        <v>206920.19000000003</v>
      </c>
      <c r="CO510" s="339">
        <f t="shared" si="585"/>
        <v>80451.920000000027</v>
      </c>
      <c r="CP510" s="339">
        <f t="shared" si="585"/>
        <v>103788.20000000003</v>
      </c>
      <c r="CQ510" s="339">
        <f t="shared" si="585"/>
        <v>121613.83000000003</v>
      </c>
      <c r="CR510" s="339">
        <f t="shared" si="585"/>
        <v>140844.54000000004</v>
      </c>
      <c r="CS510" s="339">
        <f t="shared" si="585"/>
        <v>161371.40000000002</v>
      </c>
      <c r="CT510" s="339">
        <f t="shared" si="585"/>
        <v>181378.53000000003</v>
      </c>
      <c r="CU510" s="339">
        <f t="shared" si="585"/>
        <v>201394.46000000002</v>
      </c>
      <c r="CV510" s="339">
        <f t="shared" si="585"/>
        <v>221112.17</v>
      </c>
      <c r="CW510" s="339">
        <f t="shared" si="585"/>
        <v>241184.78000000003</v>
      </c>
      <c r="CX510" s="339">
        <f t="shared" si="585"/>
        <v>260806.43000000002</v>
      </c>
      <c r="CY510" s="339">
        <f t="shared" si="585"/>
        <v>260806.43000000002</v>
      </c>
    </row>
    <row r="511" spans="1:104" x14ac:dyDescent="0.2">
      <c r="A511" s="96"/>
      <c r="B511" s="91" t="s">
        <v>228</v>
      </c>
      <c r="C511" s="91"/>
      <c r="D511" s="342">
        <v>0</v>
      </c>
      <c r="E511" s="342">
        <v>0</v>
      </c>
      <c r="F511" s="342">
        <v>0</v>
      </c>
      <c r="G511" s="342">
        <v>0</v>
      </c>
      <c r="H511" s="342">
        <v>0</v>
      </c>
      <c r="I511" s="342">
        <v>0</v>
      </c>
      <c r="J511" s="342">
        <v>0</v>
      </c>
      <c r="K511" s="342">
        <v>0</v>
      </c>
      <c r="L511" s="342">
        <v>0</v>
      </c>
      <c r="M511" s="342">
        <v>0</v>
      </c>
      <c r="N511" s="342">
        <v>0</v>
      </c>
      <c r="O511" s="342">
        <v>0</v>
      </c>
      <c r="P511" s="342">
        <v>0</v>
      </c>
      <c r="Q511" s="342">
        <v>0</v>
      </c>
      <c r="R511" s="342">
        <v>0</v>
      </c>
      <c r="S511" s="342">
        <v>0</v>
      </c>
      <c r="T511" s="342">
        <v>0</v>
      </c>
      <c r="U511" s="342">
        <v>0</v>
      </c>
      <c r="V511" s="342">
        <v>0</v>
      </c>
      <c r="W511" s="342">
        <v>0</v>
      </c>
      <c r="X511" s="342">
        <v>0</v>
      </c>
      <c r="Y511" s="342">
        <v>0</v>
      </c>
      <c r="Z511" s="342">
        <v>0</v>
      </c>
      <c r="AA511" s="342">
        <v>0</v>
      </c>
      <c r="AB511" s="342">
        <v>0</v>
      </c>
      <c r="AC511" s="342">
        <v>0</v>
      </c>
      <c r="AD511" s="342">
        <v>0</v>
      </c>
      <c r="AE511" s="342">
        <v>0</v>
      </c>
      <c r="AF511" s="342">
        <v>0</v>
      </c>
      <c r="AG511" s="342">
        <v>0</v>
      </c>
      <c r="AH511" s="342">
        <v>0</v>
      </c>
      <c r="AI511" s="342">
        <v>0</v>
      </c>
      <c r="AJ511" s="342">
        <v>0</v>
      </c>
      <c r="AK511" s="342">
        <v>0</v>
      </c>
      <c r="AL511" s="342">
        <v>0</v>
      </c>
      <c r="AM511" s="342">
        <v>0</v>
      </c>
      <c r="AN511" s="342">
        <v>0</v>
      </c>
      <c r="AO511" s="342">
        <v>0</v>
      </c>
      <c r="AP511" s="342">
        <v>0</v>
      </c>
      <c r="AQ511" s="342">
        <v>0</v>
      </c>
      <c r="AR511" s="342">
        <v>0</v>
      </c>
      <c r="AS511" s="342">
        <v>0</v>
      </c>
      <c r="AT511" s="342">
        <v>0</v>
      </c>
      <c r="AU511" s="342">
        <v>0</v>
      </c>
      <c r="AV511" s="342">
        <v>0</v>
      </c>
      <c r="AW511" s="342">
        <v>0</v>
      </c>
      <c r="AX511" s="342">
        <v>0</v>
      </c>
      <c r="AY511" s="342">
        <v>0</v>
      </c>
      <c r="AZ511" s="342">
        <v>0</v>
      </c>
      <c r="BA511" s="342">
        <v>0</v>
      </c>
      <c r="BB511" s="342">
        <v>0</v>
      </c>
      <c r="BC511" s="342">
        <v>0</v>
      </c>
      <c r="BD511" s="342">
        <v>0</v>
      </c>
      <c r="BE511" s="342">
        <v>0</v>
      </c>
      <c r="BF511" s="342">
        <v>0</v>
      </c>
      <c r="BG511" s="342">
        <v>0</v>
      </c>
      <c r="BH511" s="342">
        <v>0</v>
      </c>
      <c r="BI511" s="342">
        <v>0</v>
      </c>
      <c r="BJ511" s="342">
        <v>0</v>
      </c>
      <c r="BK511" s="342">
        <v>0</v>
      </c>
      <c r="BL511" s="342">
        <v>0</v>
      </c>
      <c r="BM511" s="342">
        <v>0</v>
      </c>
      <c r="BN511" s="342">
        <v>0</v>
      </c>
      <c r="BO511" s="342">
        <v>0</v>
      </c>
      <c r="BP511" s="342">
        <v>373.20622058333333</v>
      </c>
      <c r="BQ511" s="342">
        <v>0</v>
      </c>
      <c r="BR511" s="342">
        <v>0</v>
      </c>
      <c r="BS511" s="342">
        <v>0</v>
      </c>
      <c r="BT511" s="342">
        <v>0</v>
      </c>
      <c r="BU511" s="342">
        <v>0</v>
      </c>
      <c r="BV511" s="342">
        <v>0</v>
      </c>
      <c r="BW511" s="342">
        <v>0</v>
      </c>
      <c r="BX511" s="342">
        <v>0</v>
      </c>
      <c r="BY511" s="342">
        <v>0</v>
      </c>
      <c r="BZ511" s="342">
        <v>0</v>
      </c>
      <c r="CA511" s="342">
        <v>0</v>
      </c>
      <c r="CB511" s="342">
        <v>-44895.55</v>
      </c>
      <c r="CC511" s="342">
        <v>0</v>
      </c>
      <c r="CD511" s="342">
        <v>0</v>
      </c>
      <c r="CE511" s="342">
        <v>0</v>
      </c>
      <c r="CF511" s="342">
        <v>0</v>
      </c>
      <c r="CG511" s="342">
        <v>0</v>
      </c>
      <c r="CH511" s="342">
        <v>0</v>
      </c>
      <c r="CI511" s="342">
        <v>0</v>
      </c>
      <c r="CJ511" s="342">
        <v>0</v>
      </c>
      <c r="CK511" s="342">
        <v>0</v>
      </c>
      <c r="CL511" s="342">
        <v>0</v>
      </c>
      <c r="CM511" s="342">
        <v>0</v>
      </c>
      <c r="CN511" s="342">
        <v>-147942.76</v>
      </c>
      <c r="CO511" s="342">
        <v>0</v>
      </c>
      <c r="CP511" s="342">
        <v>0</v>
      </c>
      <c r="CQ511" s="342">
        <v>0</v>
      </c>
      <c r="CR511" s="342">
        <v>0</v>
      </c>
      <c r="CS511" s="342">
        <v>0</v>
      </c>
      <c r="CT511" s="342">
        <v>0</v>
      </c>
      <c r="CU511" s="342">
        <v>0</v>
      </c>
      <c r="CV511" s="342">
        <v>0</v>
      </c>
      <c r="CW511" s="342">
        <v>0</v>
      </c>
      <c r="CX511" s="342"/>
      <c r="CY511" s="342"/>
    </row>
    <row r="512" spans="1:104" x14ac:dyDescent="0.2">
      <c r="A512" s="338"/>
      <c r="B512" s="98" t="s">
        <v>347</v>
      </c>
      <c r="C512" s="376"/>
      <c r="D512" s="341">
        <v>0</v>
      </c>
      <c r="E512" s="341">
        <v>0</v>
      </c>
      <c r="F512" s="341">
        <v>0</v>
      </c>
      <c r="G512" s="341">
        <v>0</v>
      </c>
      <c r="H512" s="341">
        <v>0</v>
      </c>
      <c r="I512" s="341">
        <v>0</v>
      </c>
      <c r="J512" s="341">
        <v>0</v>
      </c>
      <c r="K512" s="341">
        <v>0</v>
      </c>
      <c r="L512" s="341">
        <v>0</v>
      </c>
      <c r="M512" s="341">
        <v>0</v>
      </c>
      <c r="N512" s="341">
        <v>0</v>
      </c>
      <c r="O512" s="341">
        <v>0</v>
      </c>
      <c r="P512" s="341">
        <v>0</v>
      </c>
      <c r="Q512" s="341">
        <v>0</v>
      </c>
      <c r="R512" s="341">
        <v>0</v>
      </c>
      <c r="S512" s="341">
        <v>0</v>
      </c>
      <c r="T512" s="341">
        <v>0</v>
      </c>
      <c r="U512" s="341">
        <v>0</v>
      </c>
      <c r="V512" s="341">
        <v>0</v>
      </c>
      <c r="W512" s="341">
        <v>0</v>
      </c>
      <c r="X512" s="341">
        <v>0</v>
      </c>
      <c r="Y512" s="341">
        <v>0</v>
      </c>
      <c r="Z512" s="341">
        <v>0</v>
      </c>
      <c r="AA512" s="341">
        <v>0</v>
      </c>
      <c r="AB512" s="341">
        <v>0</v>
      </c>
      <c r="AC512" s="341">
        <v>0</v>
      </c>
      <c r="AD512" s="341">
        <v>0</v>
      </c>
      <c r="AE512" s="341">
        <v>0</v>
      </c>
      <c r="AF512" s="341">
        <v>0</v>
      </c>
      <c r="AG512" s="341">
        <v>0</v>
      </c>
      <c r="AH512" s="341">
        <v>0</v>
      </c>
      <c r="AI512" s="341">
        <v>0</v>
      </c>
      <c r="AJ512" s="341">
        <v>0</v>
      </c>
      <c r="AK512" s="341">
        <v>0</v>
      </c>
      <c r="AL512" s="341">
        <v>0</v>
      </c>
      <c r="AM512" s="341">
        <v>0</v>
      </c>
      <c r="AN512" s="341">
        <v>0</v>
      </c>
      <c r="AO512" s="341">
        <v>0</v>
      </c>
      <c r="AP512" s="341">
        <v>0</v>
      </c>
      <c r="AQ512" s="341">
        <v>0</v>
      </c>
      <c r="AR512" s="341">
        <v>0</v>
      </c>
      <c r="AS512" s="341">
        <v>0</v>
      </c>
      <c r="AT512" s="341">
        <v>0</v>
      </c>
      <c r="AU512" s="341">
        <v>0</v>
      </c>
      <c r="AV512" s="341">
        <v>0</v>
      </c>
      <c r="AW512" s="341">
        <v>0</v>
      </c>
      <c r="AX512" s="341">
        <v>0</v>
      </c>
      <c r="AY512" s="341">
        <v>0</v>
      </c>
      <c r="AZ512" s="341">
        <v>0</v>
      </c>
      <c r="BA512" s="341">
        <v>0</v>
      </c>
      <c r="BB512" s="341">
        <v>0</v>
      </c>
      <c r="BC512" s="341">
        <v>0</v>
      </c>
      <c r="BD512" s="341">
        <v>0</v>
      </c>
      <c r="BE512" s="341">
        <v>0</v>
      </c>
      <c r="BF512" s="341">
        <v>0</v>
      </c>
      <c r="BG512" s="341">
        <v>0</v>
      </c>
      <c r="BH512" s="341">
        <v>0</v>
      </c>
      <c r="BI512" s="341">
        <v>0</v>
      </c>
      <c r="BJ512" s="341">
        <v>0</v>
      </c>
      <c r="BK512" s="341">
        <v>0</v>
      </c>
      <c r="BL512" s="341">
        <v>0</v>
      </c>
      <c r="BM512" s="341">
        <v>0</v>
      </c>
      <c r="BN512" s="341">
        <v>0</v>
      </c>
      <c r="BO512" s="341">
        <v>0</v>
      </c>
      <c r="BP512" s="341">
        <v>0</v>
      </c>
      <c r="BQ512" s="341">
        <v>0</v>
      </c>
      <c r="BR512" s="341">
        <v>0</v>
      </c>
      <c r="BS512" s="341">
        <v>0</v>
      </c>
      <c r="BT512" s="341">
        <v>0</v>
      </c>
      <c r="BU512" s="341">
        <v>0</v>
      </c>
      <c r="BV512" s="341">
        <v>0</v>
      </c>
      <c r="BW512" s="341">
        <v>0</v>
      </c>
      <c r="BX512" s="341">
        <v>0</v>
      </c>
      <c r="BY512" s="341">
        <v>0</v>
      </c>
      <c r="BZ512" s="341">
        <v>0</v>
      </c>
      <c r="CA512" s="341">
        <v>0</v>
      </c>
      <c r="CB512" s="341">
        <v>0</v>
      </c>
      <c r="CC512" s="341">
        <v>0</v>
      </c>
      <c r="CD512" s="341">
        <v>0</v>
      </c>
      <c r="CE512" s="341">
        <v>0</v>
      </c>
      <c r="CF512" s="341">
        <v>0</v>
      </c>
      <c r="CG512" s="341">
        <v>0</v>
      </c>
      <c r="CH512" s="341">
        <v>0</v>
      </c>
      <c r="CI512" s="341">
        <v>0</v>
      </c>
      <c r="CJ512" s="341">
        <v>0</v>
      </c>
      <c r="CK512" s="341">
        <v>0</v>
      </c>
      <c r="CL512" s="341">
        <v>0</v>
      </c>
      <c r="CM512" s="341">
        <v>-184.51</v>
      </c>
      <c r="CN512" s="341">
        <v>0</v>
      </c>
      <c r="CO512" s="341">
        <v>0</v>
      </c>
      <c r="CP512" s="341">
        <v>0</v>
      </c>
      <c r="CQ512" s="341">
        <v>0</v>
      </c>
      <c r="CR512" s="341">
        <v>0</v>
      </c>
      <c r="CS512" s="341">
        <v>0</v>
      </c>
      <c r="CT512" s="341">
        <v>0</v>
      </c>
      <c r="CU512" s="341">
        <v>0</v>
      </c>
      <c r="CV512" s="341">
        <v>0</v>
      </c>
      <c r="CW512" s="342">
        <v>0</v>
      </c>
      <c r="CX512" s="341"/>
      <c r="CY512" s="341"/>
    </row>
    <row r="513" spans="1:104" x14ac:dyDescent="0.2">
      <c r="A513" s="91"/>
      <c r="B513" s="91" t="s">
        <v>248</v>
      </c>
      <c r="C513" s="98"/>
      <c r="D513" s="341">
        <v>0</v>
      </c>
      <c r="E513" s="341">
        <v>0</v>
      </c>
      <c r="F513" s="341">
        <v>0</v>
      </c>
      <c r="G513" s="341">
        <v>0</v>
      </c>
      <c r="H513" s="341">
        <v>0</v>
      </c>
      <c r="I513" s="341">
        <v>0</v>
      </c>
      <c r="J513" s="341">
        <v>0</v>
      </c>
      <c r="K513" s="341">
        <v>0</v>
      </c>
      <c r="L513" s="341">
        <v>0</v>
      </c>
      <c r="M513" s="341">
        <v>0</v>
      </c>
      <c r="N513" s="341">
        <v>0</v>
      </c>
      <c r="O513" s="341">
        <v>0</v>
      </c>
      <c r="P513" s="341">
        <v>0</v>
      </c>
      <c r="Q513" s="341">
        <v>0</v>
      </c>
      <c r="R513" s="341">
        <v>0</v>
      </c>
      <c r="S513" s="341">
        <v>0</v>
      </c>
      <c r="T513" s="341">
        <v>0</v>
      </c>
      <c r="U513" s="341">
        <v>0</v>
      </c>
      <c r="V513" s="341">
        <v>0</v>
      </c>
      <c r="W513" s="341">
        <v>0</v>
      </c>
      <c r="X513" s="341">
        <v>0</v>
      </c>
      <c r="Y513" s="341">
        <v>0</v>
      </c>
      <c r="Z513" s="341">
        <v>0</v>
      </c>
      <c r="AA513" s="341">
        <v>0</v>
      </c>
      <c r="AB513" s="341">
        <v>0</v>
      </c>
      <c r="AC513" s="341">
        <v>0</v>
      </c>
      <c r="AD513" s="341">
        <v>0</v>
      </c>
      <c r="AE513" s="341">
        <v>0</v>
      </c>
      <c r="AF513" s="341">
        <v>0</v>
      </c>
      <c r="AG513" s="341">
        <v>0</v>
      </c>
      <c r="AH513" s="341">
        <v>0</v>
      </c>
      <c r="AI513" s="341">
        <v>0</v>
      </c>
      <c r="AJ513" s="341">
        <v>0</v>
      </c>
      <c r="AK513" s="341">
        <v>0</v>
      </c>
      <c r="AL513" s="341">
        <v>0</v>
      </c>
      <c r="AM513" s="341">
        <v>0</v>
      </c>
      <c r="AN513" s="341">
        <v>0</v>
      </c>
      <c r="AO513" s="341">
        <v>0</v>
      </c>
      <c r="AP513" s="341">
        <v>0</v>
      </c>
      <c r="AQ513" s="341">
        <v>0</v>
      </c>
      <c r="AR513" s="341">
        <v>0</v>
      </c>
      <c r="AS513" s="341">
        <v>0</v>
      </c>
      <c r="AT513" s="341">
        <v>0</v>
      </c>
      <c r="AU513" s="341">
        <v>0</v>
      </c>
      <c r="AV513" s="341">
        <v>0</v>
      </c>
      <c r="AW513" s="341">
        <v>0</v>
      </c>
      <c r="AX513" s="341">
        <v>0</v>
      </c>
      <c r="AY513" s="341">
        <v>0</v>
      </c>
      <c r="AZ513" s="341">
        <v>0</v>
      </c>
      <c r="BA513" s="341">
        <v>0</v>
      </c>
      <c r="BB513" s="341">
        <v>0</v>
      </c>
      <c r="BC513" s="341">
        <v>0</v>
      </c>
      <c r="BD513" s="341">
        <v>0</v>
      </c>
      <c r="BE513" s="341">
        <v>0</v>
      </c>
      <c r="BF513" s="341">
        <v>0</v>
      </c>
      <c r="BG513" s="341">
        <v>0</v>
      </c>
      <c r="BH513" s="341">
        <v>0</v>
      </c>
      <c r="BI513" s="341">
        <v>0</v>
      </c>
      <c r="BJ513" s="341">
        <v>0</v>
      </c>
      <c r="BK513" s="341">
        <v>-373.20622058333333</v>
      </c>
      <c r="BL513" s="341">
        <v>329.85</v>
      </c>
      <c r="BM513" s="341">
        <v>1245.52</v>
      </c>
      <c r="BN513" s="341">
        <v>1523.05</v>
      </c>
      <c r="BO513" s="341">
        <v>1755.21</v>
      </c>
      <c r="BP513" s="341">
        <v>2087.6999999999998</v>
      </c>
      <c r="BQ513" s="341">
        <v>2903.24</v>
      </c>
      <c r="BR513" s="341">
        <v>3224.65</v>
      </c>
      <c r="BS513" s="341">
        <v>3805.94</v>
      </c>
      <c r="BT513" s="341">
        <v>5390.84</v>
      </c>
      <c r="BU513" s="341">
        <v>6823.74</v>
      </c>
      <c r="BV513" s="341">
        <v>7149.8</v>
      </c>
      <c r="BW513" s="341">
        <v>8656.01</v>
      </c>
      <c r="BX513" s="341">
        <v>11766.44</v>
      </c>
      <c r="BY513" s="341">
        <v>12789.09</v>
      </c>
      <c r="BZ513" s="341">
        <v>11789.33</v>
      </c>
      <c r="CA513" s="341">
        <v>11747.55</v>
      </c>
      <c r="CB513" s="341">
        <v>11391.05</v>
      </c>
      <c r="CC513" s="341">
        <v>9855.9599999999991</v>
      </c>
      <c r="CD513" s="341">
        <v>10205.08</v>
      </c>
      <c r="CE513" s="341">
        <v>12585.6</v>
      </c>
      <c r="CF513" s="341">
        <v>13630.58</v>
      </c>
      <c r="CG513" s="341">
        <v>12943.37</v>
      </c>
      <c r="CH513" s="341">
        <v>13699.71</v>
      </c>
      <c r="CI513" s="341">
        <v>15539</v>
      </c>
      <c r="CJ513" s="92">
        <f>'FPC Sch 8&amp;24'!C22</f>
        <v>13423.39</v>
      </c>
      <c r="CK513" s="92">
        <f>'FPC Sch 8&amp;24'!D22</f>
        <v>13228.06</v>
      </c>
      <c r="CL513" s="92">
        <f>'FPC Sch 8&amp;24'!E22</f>
        <v>14930.73</v>
      </c>
      <c r="CM513" s="92">
        <f>'FPC Sch 8&amp;24'!F22</f>
        <v>17579.759999999998</v>
      </c>
      <c r="CN513" s="92">
        <f>'FPC Sch 8&amp;24'!G22</f>
        <v>21474.49</v>
      </c>
      <c r="CO513" s="92">
        <f>'FPC Sch 8&amp;24'!H22</f>
        <v>23336.28</v>
      </c>
      <c r="CP513" s="92">
        <f>'FPC Sch 8&amp;24'!I22</f>
        <v>17825.63</v>
      </c>
      <c r="CQ513" s="92">
        <f>'FPC Sch 8&amp;24'!J22</f>
        <v>19230.71</v>
      </c>
      <c r="CR513" s="92">
        <f>'FPC Sch 8&amp;24'!K22</f>
        <v>20526.86</v>
      </c>
      <c r="CS513" s="92">
        <f>'FPC Sch 8&amp;24'!L22+'FPC Sch 8&amp;24'!M22</f>
        <v>20007.129999999997</v>
      </c>
      <c r="CT513" s="92">
        <f>'FPC Sch 8&amp;24'!N22</f>
        <v>20015.93</v>
      </c>
      <c r="CU513" s="92">
        <f>'FPC Sch 8&amp;24'!P22+'FPC Sch 8&amp;24'!O22</f>
        <v>19717.71</v>
      </c>
      <c r="CV513" s="92">
        <f>'FPC Sch 8&amp;24'!Q22</f>
        <v>20072.61</v>
      </c>
      <c r="CW513" s="92">
        <f>'FPC Sch 8&amp;24'!R22</f>
        <v>19621.650000000001</v>
      </c>
      <c r="CX513" s="342"/>
      <c r="CY513" s="342"/>
    </row>
    <row r="514" spans="1:104" x14ac:dyDescent="0.2">
      <c r="B514" s="337" t="s">
        <v>230</v>
      </c>
      <c r="D514" s="93">
        <f t="shared" ref="D514:AI514" si="586">SUM(D511:D513)</f>
        <v>0</v>
      </c>
      <c r="E514" s="93">
        <f t="shared" si="586"/>
        <v>0</v>
      </c>
      <c r="F514" s="93">
        <f t="shared" si="586"/>
        <v>0</v>
      </c>
      <c r="G514" s="93">
        <f t="shared" si="586"/>
        <v>0</v>
      </c>
      <c r="H514" s="93">
        <f t="shared" si="586"/>
        <v>0</v>
      </c>
      <c r="I514" s="93">
        <f t="shared" si="586"/>
        <v>0</v>
      </c>
      <c r="J514" s="93">
        <f t="shared" si="586"/>
        <v>0</v>
      </c>
      <c r="K514" s="93">
        <f t="shared" si="586"/>
        <v>0</v>
      </c>
      <c r="L514" s="93">
        <f t="shared" si="586"/>
        <v>0</v>
      </c>
      <c r="M514" s="93">
        <f t="shared" si="586"/>
        <v>0</v>
      </c>
      <c r="N514" s="93">
        <f t="shared" si="586"/>
        <v>0</v>
      </c>
      <c r="O514" s="93">
        <f t="shared" si="586"/>
        <v>0</v>
      </c>
      <c r="P514" s="93">
        <f t="shared" si="586"/>
        <v>0</v>
      </c>
      <c r="Q514" s="93">
        <f t="shared" si="586"/>
        <v>0</v>
      </c>
      <c r="R514" s="93">
        <f t="shared" si="586"/>
        <v>0</v>
      </c>
      <c r="S514" s="93">
        <f t="shared" si="586"/>
        <v>0</v>
      </c>
      <c r="T514" s="93">
        <f t="shared" si="586"/>
        <v>0</v>
      </c>
      <c r="U514" s="93">
        <f t="shared" si="586"/>
        <v>0</v>
      </c>
      <c r="V514" s="93">
        <f t="shared" si="586"/>
        <v>0</v>
      </c>
      <c r="W514" s="93">
        <f t="shared" si="586"/>
        <v>0</v>
      </c>
      <c r="X514" s="93">
        <f t="shared" si="586"/>
        <v>0</v>
      </c>
      <c r="Y514" s="93">
        <f t="shared" si="586"/>
        <v>0</v>
      </c>
      <c r="Z514" s="93">
        <f t="shared" si="586"/>
        <v>0</v>
      </c>
      <c r="AA514" s="93">
        <f t="shared" si="586"/>
        <v>0</v>
      </c>
      <c r="AB514" s="93">
        <f t="shared" si="586"/>
        <v>0</v>
      </c>
      <c r="AC514" s="93">
        <f t="shared" si="586"/>
        <v>0</v>
      </c>
      <c r="AD514" s="93">
        <f t="shared" si="586"/>
        <v>0</v>
      </c>
      <c r="AE514" s="93">
        <f t="shared" si="586"/>
        <v>0</v>
      </c>
      <c r="AF514" s="93">
        <f t="shared" si="586"/>
        <v>0</v>
      </c>
      <c r="AG514" s="93">
        <f t="shared" si="586"/>
        <v>0</v>
      </c>
      <c r="AH514" s="93">
        <f t="shared" si="586"/>
        <v>0</v>
      </c>
      <c r="AI514" s="93">
        <f t="shared" si="586"/>
        <v>0</v>
      </c>
      <c r="AJ514" s="93">
        <f t="shared" ref="AJ514:BO514" si="587">SUM(AJ511:AJ513)</f>
        <v>0</v>
      </c>
      <c r="AK514" s="93">
        <f t="shared" si="587"/>
        <v>0</v>
      </c>
      <c r="AL514" s="93">
        <f t="shared" si="587"/>
        <v>0</v>
      </c>
      <c r="AM514" s="93">
        <f t="shared" si="587"/>
        <v>0</v>
      </c>
      <c r="AN514" s="93">
        <f t="shared" si="587"/>
        <v>0</v>
      </c>
      <c r="AO514" s="93">
        <f t="shared" si="587"/>
        <v>0</v>
      </c>
      <c r="AP514" s="93">
        <f t="shared" si="587"/>
        <v>0</v>
      </c>
      <c r="AQ514" s="93">
        <f t="shared" si="587"/>
        <v>0</v>
      </c>
      <c r="AR514" s="93">
        <f t="shared" si="587"/>
        <v>0</v>
      </c>
      <c r="AS514" s="93">
        <f t="shared" si="587"/>
        <v>0</v>
      </c>
      <c r="AT514" s="93">
        <f t="shared" si="587"/>
        <v>0</v>
      </c>
      <c r="AU514" s="93">
        <f t="shared" si="587"/>
        <v>0</v>
      </c>
      <c r="AV514" s="93">
        <f t="shared" si="587"/>
        <v>0</v>
      </c>
      <c r="AW514" s="93">
        <f t="shared" si="587"/>
        <v>0</v>
      </c>
      <c r="AX514" s="93">
        <f t="shared" si="587"/>
        <v>0</v>
      </c>
      <c r="AY514" s="93">
        <f t="shared" si="587"/>
        <v>0</v>
      </c>
      <c r="AZ514" s="93">
        <f t="shared" si="587"/>
        <v>0</v>
      </c>
      <c r="BA514" s="93">
        <f t="shared" si="587"/>
        <v>0</v>
      </c>
      <c r="BB514" s="93">
        <f t="shared" si="587"/>
        <v>0</v>
      </c>
      <c r="BC514" s="93">
        <f t="shared" si="587"/>
        <v>0</v>
      </c>
      <c r="BD514" s="93">
        <f t="shared" si="587"/>
        <v>0</v>
      </c>
      <c r="BE514" s="93">
        <f t="shared" si="587"/>
        <v>0</v>
      </c>
      <c r="BF514" s="93">
        <f t="shared" si="587"/>
        <v>0</v>
      </c>
      <c r="BG514" s="93">
        <f t="shared" si="587"/>
        <v>0</v>
      </c>
      <c r="BH514" s="93">
        <f t="shared" si="587"/>
        <v>0</v>
      </c>
      <c r="BI514" s="93">
        <f t="shared" si="587"/>
        <v>0</v>
      </c>
      <c r="BJ514" s="93">
        <f t="shared" si="587"/>
        <v>0</v>
      </c>
      <c r="BK514" s="93">
        <f t="shared" si="587"/>
        <v>-373.20622058333333</v>
      </c>
      <c r="BL514" s="93">
        <f t="shared" si="587"/>
        <v>329.85</v>
      </c>
      <c r="BM514" s="93">
        <f t="shared" si="587"/>
        <v>1245.52</v>
      </c>
      <c r="BN514" s="93">
        <f t="shared" si="587"/>
        <v>1523.05</v>
      </c>
      <c r="BO514" s="93">
        <f t="shared" si="587"/>
        <v>1755.21</v>
      </c>
      <c r="BP514" s="93">
        <f t="shared" ref="BP514:CU514" si="588">SUM(BP511:BP513)</f>
        <v>2460.9062205833334</v>
      </c>
      <c r="BQ514" s="93">
        <f t="shared" si="588"/>
        <v>2903.24</v>
      </c>
      <c r="BR514" s="93">
        <f t="shared" si="588"/>
        <v>3224.65</v>
      </c>
      <c r="BS514" s="93">
        <f t="shared" si="588"/>
        <v>3805.94</v>
      </c>
      <c r="BT514" s="93">
        <f t="shared" si="588"/>
        <v>5390.84</v>
      </c>
      <c r="BU514" s="93">
        <f t="shared" si="588"/>
        <v>6823.74</v>
      </c>
      <c r="BV514" s="93">
        <f t="shared" si="588"/>
        <v>7149.8</v>
      </c>
      <c r="BW514" s="93">
        <f t="shared" si="588"/>
        <v>8656.01</v>
      </c>
      <c r="BX514" s="93">
        <f t="shared" si="588"/>
        <v>11766.44</v>
      </c>
      <c r="BY514" s="93">
        <f t="shared" si="588"/>
        <v>12789.09</v>
      </c>
      <c r="BZ514" s="93">
        <f t="shared" si="588"/>
        <v>11789.33</v>
      </c>
      <c r="CA514" s="93">
        <f t="shared" si="588"/>
        <v>11747.55</v>
      </c>
      <c r="CB514" s="93">
        <f t="shared" si="588"/>
        <v>-33504.5</v>
      </c>
      <c r="CC514" s="93">
        <f t="shared" si="588"/>
        <v>9855.9599999999991</v>
      </c>
      <c r="CD514" s="93">
        <f t="shared" si="588"/>
        <v>10205.08</v>
      </c>
      <c r="CE514" s="93">
        <f t="shared" si="588"/>
        <v>12585.6</v>
      </c>
      <c r="CF514" s="93">
        <f t="shared" si="588"/>
        <v>13630.58</v>
      </c>
      <c r="CG514" s="93">
        <f t="shared" si="588"/>
        <v>12943.37</v>
      </c>
      <c r="CH514" s="93">
        <f t="shared" si="588"/>
        <v>13699.71</v>
      </c>
      <c r="CI514" s="93">
        <f t="shared" si="588"/>
        <v>15539</v>
      </c>
      <c r="CJ514" s="93">
        <f t="shared" si="588"/>
        <v>13423.39</v>
      </c>
      <c r="CK514" s="93">
        <f t="shared" si="588"/>
        <v>13228.06</v>
      </c>
      <c r="CL514" s="93">
        <f t="shared" si="588"/>
        <v>14930.73</v>
      </c>
      <c r="CM514" s="93">
        <f t="shared" si="588"/>
        <v>17395.25</v>
      </c>
      <c r="CN514" s="93">
        <f t="shared" si="588"/>
        <v>-126468.27</v>
      </c>
      <c r="CO514" s="93">
        <f t="shared" si="588"/>
        <v>23336.28</v>
      </c>
      <c r="CP514" s="93">
        <f t="shared" si="588"/>
        <v>17825.63</v>
      </c>
      <c r="CQ514" s="93">
        <f t="shared" si="588"/>
        <v>19230.71</v>
      </c>
      <c r="CR514" s="93">
        <f t="shared" si="588"/>
        <v>20526.86</v>
      </c>
      <c r="CS514" s="93">
        <f t="shared" si="588"/>
        <v>20007.129999999997</v>
      </c>
      <c r="CT514" s="93">
        <f t="shared" si="588"/>
        <v>20015.93</v>
      </c>
      <c r="CU514" s="93">
        <f t="shared" si="588"/>
        <v>19717.71</v>
      </c>
      <c r="CV514" s="93">
        <f t="shared" ref="CV514:CY514" si="589">SUM(CV511:CV513)</f>
        <v>20072.61</v>
      </c>
      <c r="CW514" s="93">
        <f t="shared" si="589"/>
        <v>19621.650000000001</v>
      </c>
      <c r="CX514" s="93">
        <f t="shared" si="589"/>
        <v>0</v>
      </c>
      <c r="CY514" s="93">
        <f t="shared" si="589"/>
        <v>0</v>
      </c>
    </row>
    <row r="515" spans="1:104" ht="13.5" customHeight="1" x14ac:dyDescent="0.2">
      <c r="B515" s="337" t="s">
        <v>231</v>
      </c>
      <c r="D515" s="339">
        <f t="shared" ref="D515:AI515" si="590">D510+D514</f>
        <v>0</v>
      </c>
      <c r="E515" s="339">
        <f t="shared" si="590"/>
        <v>0</v>
      </c>
      <c r="F515" s="339">
        <f t="shared" si="590"/>
        <v>0</v>
      </c>
      <c r="G515" s="339">
        <f t="shared" si="590"/>
        <v>0</v>
      </c>
      <c r="H515" s="339">
        <f t="shared" si="590"/>
        <v>0</v>
      </c>
      <c r="I515" s="339">
        <f t="shared" si="590"/>
        <v>0</v>
      </c>
      <c r="J515" s="339">
        <f t="shared" si="590"/>
        <v>0</v>
      </c>
      <c r="K515" s="339">
        <f t="shared" si="590"/>
        <v>0</v>
      </c>
      <c r="L515" s="339">
        <f t="shared" si="590"/>
        <v>0</v>
      </c>
      <c r="M515" s="339">
        <f t="shared" si="590"/>
        <v>0</v>
      </c>
      <c r="N515" s="339">
        <f t="shared" si="590"/>
        <v>0</v>
      </c>
      <c r="O515" s="339">
        <f t="shared" si="590"/>
        <v>0</v>
      </c>
      <c r="P515" s="339">
        <f t="shared" si="590"/>
        <v>0</v>
      </c>
      <c r="Q515" s="339">
        <f t="shared" si="590"/>
        <v>0</v>
      </c>
      <c r="R515" s="339">
        <f t="shared" si="590"/>
        <v>0</v>
      </c>
      <c r="S515" s="339">
        <f t="shared" si="590"/>
        <v>0</v>
      </c>
      <c r="T515" s="339">
        <f t="shared" si="590"/>
        <v>0</v>
      </c>
      <c r="U515" s="339">
        <f t="shared" si="590"/>
        <v>0</v>
      </c>
      <c r="V515" s="339">
        <f t="shared" si="590"/>
        <v>0</v>
      </c>
      <c r="W515" s="339">
        <f t="shared" si="590"/>
        <v>0</v>
      </c>
      <c r="X515" s="339">
        <f t="shared" si="590"/>
        <v>0</v>
      </c>
      <c r="Y515" s="339">
        <f t="shared" si="590"/>
        <v>0</v>
      </c>
      <c r="Z515" s="339">
        <f t="shared" si="590"/>
        <v>0</v>
      </c>
      <c r="AA515" s="339">
        <f t="shared" si="590"/>
        <v>0</v>
      </c>
      <c r="AB515" s="339">
        <f t="shared" si="590"/>
        <v>0</v>
      </c>
      <c r="AC515" s="339">
        <f t="shared" si="590"/>
        <v>0</v>
      </c>
      <c r="AD515" s="339">
        <f t="shared" si="590"/>
        <v>0</v>
      </c>
      <c r="AE515" s="339">
        <f t="shared" si="590"/>
        <v>0</v>
      </c>
      <c r="AF515" s="339">
        <f t="shared" si="590"/>
        <v>0</v>
      </c>
      <c r="AG515" s="339">
        <f t="shared" si="590"/>
        <v>0</v>
      </c>
      <c r="AH515" s="339">
        <f t="shared" si="590"/>
        <v>0</v>
      </c>
      <c r="AI515" s="339">
        <f t="shared" si="590"/>
        <v>0</v>
      </c>
      <c r="AJ515" s="339">
        <f t="shared" ref="AJ515:BO515" si="591">AJ510+AJ514</f>
        <v>0</v>
      </c>
      <c r="AK515" s="339">
        <f t="shared" si="591"/>
        <v>0</v>
      </c>
      <c r="AL515" s="339">
        <f t="shared" si="591"/>
        <v>0</v>
      </c>
      <c r="AM515" s="339">
        <f t="shared" si="591"/>
        <v>0</v>
      </c>
      <c r="AN515" s="339">
        <f t="shared" si="591"/>
        <v>0</v>
      </c>
      <c r="AO515" s="339">
        <f t="shared" si="591"/>
        <v>0</v>
      </c>
      <c r="AP515" s="339">
        <f t="shared" si="591"/>
        <v>0</v>
      </c>
      <c r="AQ515" s="339">
        <f t="shared" si="591"/>
        <v>0</v>
      </c>
      <c r="AR515" s="339">
        <f t="shared" si="591"/>
        <v>0</v>
      </c>
      <c r="AS515" s="339">
        <f t="shared" si="591"/>
        <v>0</v>
      </c>
      <c r="AT515" s="339">
        <f t="shared" si="591"/>
        <v>0</v>
      </c>
      <c r="AU515" s="339">
        <f t="shared" si="591"/>
        <v>0</v>
      </c>
      <c r="AV515" s="339">
        <f t="shared" si="591"/>
        <v>0</v>
      </c>
      <c r="AW515" s="339">
        <f t="shared" si="591"/>
        <v>0</v>
      </c>
      <c r="AX515" s="339">
        <f t="shared" si="591"/>
        <v>0</v>
      </c>
      <c r="AY515" s="339">
        <f t="shared" si="591"/>
        <v>0</v>
      </c>
      <c r="AZ515" s="339">
        <f t="shared" si="591"/>
        <v>0</v>
      </c>
      <c r="BA515" s="339">
        <f t="shared" si="591"/>
        <v>0</v>
      </c>
      <c r="BB515" s="339">
        <f t="shared" si="591"/>
        <v>0</v>
      </c>
      <c r="BC515" s="339">
        <f t="shared" si="591"/>
        <v>0</v>
      </c>
      <c r="BD515" s="339">
        <f t="shared" si="591"/>
        <v>0</v>
      </c>
      <c r="BE515" s="339">
        <f t="shared" si="591"/>
        <v>0</v>
      </c>
      <c r="BF515" s="339">
        <f t="shared" si="591"/>
        <v>0</v>
      </c>
      <c r="BG515" s="339">
        <f t="shared" si="591"/>
        <v>0</v>
      </c>
      <c r="BH515" s="339">
        <f t="shared" si="591"/>
        <v>0</v>
      </c>
      <c r="BI515" s="339">
        <f t="shared" si="591"/>
        <v>0</v>
      </c>
      <c r="BJ515" s="339">
        <f t="shared" si="591"/>
        <v>0</v>
      </c>
      <c r="BK515" s="339">
        <f t="shared" si="591"/>
        <v>-373.20622058333333</v>
      </c>
      <c r="BL515" s="339">
        <f t="shared" si="591"/>
        <v>-43.356220583333311</v>
      </c>
      <c r="BM515" s="339">
        <f t="shared" si="591"/>
        <v>1202.1637794166668</v>
      </c>
      <c r="BN515" s="339">
        <f t="shared" si="591"/>
        <v>2725.2137794166665</v>
      </c>
      <c r="BO515" s="339">
        <f t="shared" si="591"/>
        <v>4480.4237794166665</v>
      </c>
      <c r="BP515" s="339">
        <f t="shared" ref="BP515:CU515" si="592">BP510+BP514</f>
        <v>6941.33</v>
      </c>
      <c r="BQ515" s="339">
        <f t="shared" si="592"/>
        <v>9844.57</v>
      </c>
      <c r="BR515" s="339">
        <f t="shared" si="592"/>
        <v>13069.22</v>
      </c>
      <c r="BS515" s="339">
        <f t="shared" si="592"/>
        <v>16875.16</v>
      </c>
      <c r="BT515" s="339">
        <f t="shared" si="592"/>
        <v>22266</v>
      </c>
      <c r="BU515" s="339">
        <f t="shared" si="592"/>
        <v>29089.739999999998</v>
      </c>
      <c r="BV515" s="339">
        <f t="shared" si="592"/>
        <v>36239.54</v>
      </c>
      <c r="BW515" s="339">
        <f t="shared" si="592"/>
        <v>44895.55</v>
      </c>
      <c r="BX515" s="339">
        <f t="shared" si="592"/>
        <v>56661.990000000005</v>
      </c>
      <c r="BY515" s="339">
        <f t="shared" si="592"/>
        <v>69451.08</v>
      </c>
      <c r="BZ515" s="339">
        <f t="shared" si="592"/>
        <v>81240.41</v>
      </c>
      <c r="CA515" s="339">
        <f t="shared" si="592"/>
        <v>92987.96</v>
      </c>
      <c r="CB515" s="339">
        <f t="shared" si="592"/>
        <v>59483.460000000006</v>
      </c>
      <c r="CC515" s="339">
        <f t="shared" si="592"/>
        <v>69339.420000000013</v>
      </c>
      <c r="CD515" s="339">
        <f t="shared" si="592"/>
        <v>79544.500000000015</v>
      </c>
      <c r="CE515" s="339">
        <f t="shared" si="592"/>
        <v>92130.10000000002</v>
      </c>
      <c r="CF515" s="339">
        <f t="shared" si="592"/>
        <v>105760.68000000002</v>
      </c>
      <c r="CG515" s="339">
        <f t="shared" si="592"/>
        <v>118704.05000000002</v>
      </c>
      <c r="CH515" s="339">
        <f t="shared" si="592"/>
        <v>132403.76</v>
      </c>
      <c r="CI515" s="339">
        <f t="shared" si="592"/>
        <v>147942.76</v>
      </c>
      <c r="CJ515" s="339">
        <f t="shared" si="592"/>
        <v>161366.15000000002</v>
      </c>
      <c r="CK515" s="339">
        <f t="shared" si="592"/>
        <v>174594.21000000002</v>
      </c>
      <c r="CL515" s="339">
        <f t="shared" si="592"/>
        <v>189524.94000000003</v>
      </c>
      <c r="CM515" s="339">
        <f t="shared" si="592"/>
        <v>206920.19000000003</v>
      </c>
      <c r="CN515" s="339">
        <f t="shared" si="592"/>
        <v>80451.920000000027</v>
      </c>
      <c r="CO515" s="339">
        <f t="shared" si="592"/>
        <v>103788.20000000003</v>
      </c>
      <c r="CP515" s="339">
        <f t="shared" si="592"/>
        <v>121613.83000000003</v>
      </c>
      <c r="CQ515" s="339">
        <f t="shared" si="592"/>
        <v>140844.54000000004</v>
      </c>
      <c r="CR515" s="339">
        <f t="shared" si="592"/>
        <v>161371.40000000002</v>
      </c>
      <c r="CS515" s="339">
        <f t="shared" si="592"/>
        <v>181378.53000000003</v>
      </c>
      <c r="CT515" s="339">
        <f t="shared" si="592"/>
        <v>201394.46000000002</v>
      </c>
      <c r="CU515" s="339">
        <f t="shared" si="592"/>
        <v>221112.17</v>
      </c>
      <c r="CV515" s="339">
        <f t="shared" ref="CV515:CY515" si="593">CV510+CV514</f>
        <v>241184.78000000003</v>
      </c>
      <c r="CW515" s="339">
        <f t="shared" si="593"/>
        <v>260806.43000000002</v>
      </c>
      <c r="CX515" s="339">
        <f t="shared" si="593"/>
        <v>260806.43000000002</v>
      </c>
      <c r="CY515" s="339">
        <f t="shared" si="593"/>
        <v>260806.43000000002</v>
      </c>
    </row>
    <row r="516" spans="1:104" x14ac:dyDescent="0.2"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  <c r="AA516" s="90"/>
      <c r="AB516" s="90"/>
      <c r="AC516" s="90"/>
      <c r="AD516" s="90"/>
      <c r="AE516" s="90"/>
      <c r="AF516" s="90"/>
      <c r="AG516" s="90"/>
      <c r="AH516" s="90"/>
      <c r="AI516" s="90"/>
      <c r="AJ516" s="90"/>
      <c r="AK516" s="90"/>
      <c r="AL516" s="90"/>
      <c r="AM516" s="90"/>
      <c r="AN516" s="90"/>
      <c r="AO516" s="90"/>
      <c r="AP516" s="90"/>
      <c r="AQ516" s="90"/>
      <c r="AR516" s="90"/>
      <c r="AS516" s="90"/>
      <c r="AT516" s="90"/>
      <c r="AU516" s="90"/>
      <c r="AV516" s="90"/>
      <c r="AW516" s="90"/>
      <c r="AX516" s="90"/>
      <c r="AY516" s="90"/>
      <c r="AZ516" s="90"/>
      <c r="BA516" s="90"/>
      <c r="BB516" s="90"/>
      <c r="BC516" s="90"/>
      <c r="BD516" s="90"/>
      <c r="BE516" s="90"/>
      <c r="BF516" s="90"/>
      <c r="BG516" s="90"/>
      <c r="BH516" s="90"/>
      <c r="BI516" s="90"/>
      <c r="BJ516" s="90"/>
      <c r="BK516" s="90"/>
      <c r="BL516" s="90"/>
      <c r="BM516" s="90"/>
      <c r="BN516" s="90"/>
      <c r="BO516" s="90"/>
      <c r="BP516" s="90"/>
      <c r="BQ516" s="90"/>
      <c r="BR516" s="90"/>
      <c r="BS516" s="90"/>
      <c r="BT516" s="90"/>
      <c r="BU516" s="90"/>
      <c r="BV516" s="90"/>
      <c r="BW516" s="90"/>
      <c r="BX516" s="90"/>
      <c r="BY516" s="90"/>
      <c r="BZ516" s="90"/>
      <c r="CA516" s="90"/>
      <c r="CB516" s="90"/>
      <c r="CC516" s="90"/>
      <c r="CD516" s="90"/>
      <c r="CE516" s="90"/>
      <c r="CF516" s="90"/>
      <c r="CG516" s="90"/>
      <c r="CH516" s="95"/>
      <c r="CI516" s="95"/>
      <c r="CJ516" s="95"/>
      <c r="CK516" s="95"/>
      <c r="CL516" s="95"/>
      <c r="CM516" s="95"/>
      <c r="CN516" s="95"/>
      <c r="CO516" s="95"/>
      <c r="CP516" s="95"/>
      <c r="CQ516" s="95"/>
      <c r="CR516" s="95"/>
      <c r="CS516" s="95"/>
      <c r="CT516" s="95"/>
      <c r="CU516" s="95"/>
      <c r="CV516" s="95"/>
      <c r="CW516" s="95"/>
      <c r="CX516" s="95"/>
      <c r="CY516" s="95"/>
      <c r="CZ516" s="95"/>
    </row>
    <row r="517" spans="1:104" x14ac:dyDescent="0.2">
      <c r="A517" s="340" t="s">
        <v>251</v>
      </c>
      <c r="C517" s="90">
        <v>18237351</v>
      </c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  <c r="BY517" s="91"/>
      <c r="BZ517" s="91"/>
      <c r="CA517" s="91"/>
      <c r="CB517" s="91"/>
      <c r="CC517" s="91"/>
      <c r="CD517" s="91"/>
      <c r="CE517" s="91"/>
      <c r="CF517" s="91"/>
      <c r="CG517" s="91"/>
      <c r="CX517" s="338"/>
      <c r="CY517" s="338"/>
      <c r="CZ517" s="338"/>
    </row>
    <row r="518" spans="1:104" x14ac:dyDescent="0.2">
      <c r="B518" s="337" t="s">
        <v>227</v>
      </c>
      <c r="C518" s="90">
        <v>25400751</v>
      </c>
      <c r="D518" s="339">
        <f t="shared" ref="D518:AI518" si="594">C523</f>
        <v>0</v>
      </c>
      <c r="E518" s="339">
        <f t="shared" si="594"/>
        <v>0</v>
      </c>
      <c r="F518" s="339">
        <f t="shared" si="594"/>
        <v>0</v>
      </c>
      <c r="G518" s="339">
        <f t="shared" si="594"/>
        <v>0</v>
      </c>
      <c r="H518" s="339">
        <f t="shared" si="594"/>
        <v>0</v>
      </c>
      <c r="I518" s="339">
        <f t="shared" si="594"/>
        <v>0</v>
      </c>
      <c r="J518" s="339">
        <f t="shared" si="594"/>
        <v>0</v>
      </c>
      <c r="K518" s="339">
        <f t="shared" si="594"/>
        <v>0</v>
      </c>
      <c r="L518" s="339">
        <f t="shared" si="594"/>
        <v>0</v>
      </c>
      <c r="M518" s="339">
        <f t="shared" si="594"/>
        <v>0</v>
      </c>
      <c r="N518" s="339">
        <f t="shared" si="594"/>
        <v>0</v>
      </c>
      <c r="O518" s="339">
        <f t="shared" si="594"/>
        <v>0</v>
      </c>
      <c r="P518" s="339">
        <f t="shared" si="594"/>
        <v>0</v>
      </c>
      <c r="Q518" s="339">
        <f t="shared" si="594"/>
        <v>0</v>
      </c>
      <c r="R518" s="339">
        <f t="shared" si="594"/>
        <v>0</v>
      </c>
      <c r="S518" s="339">
        <f t="shared" si="594"/>
        <v>0</v>
      </c>
      <c r="T518" s="339">
        <f t="shared" si="594"/>
        <v>0</v>
      </c>
      <c r="U518" s="339">
        <f t="shared" si="594"/>
        <v>0</v>
      </c>
      <c r="V518" s="339">
        <f t="shared" si="594"/>
        <v>0</v>
      </c>
      <c r="W518" s="339">
        <f t="shared" si="594"/>
        <v>0</v>
      </c>
      <c r="X518" s="339">
        <f t="shared" si="594"/>
        <v>0</v>
      </c>
      <c r="Y518" s="339">
        <f t="shared" si="594"/>
        <v>0</v>
      </c>
      <c r="Z518" s="339">
        <f t="shared" si="594"/>
        <v>0</v>
      </c>
      <c r="AA518" s="339">
        <f t="shared" si="594"/>
        <v>0</v>
      </c>
      <c r="AB518" s="339">
        <f t="shared" si="594"/>
        <v>0</v>
      </c>
      <c r="AC518" s="339">
        <f t="shared" si="594"/>
        <v>0</v>
      </c>
      <c r="AD518" s="339">
        <f t="shared" si="594"/>
        <v>0</v>
      </c>
      <c r="AE518" s="339">
        <f t="shared" si="594"/>
        <v>0</v>
      </c>
      <c r="AF518" s="339">
        <f t="shared" si="594"/>
        <v>0</v>
      </c>
      <c r="AG518" s="339">
        <f t="shared" si="594"/>
        <v>0</v>
      </c>
      <c r="AH518" s="339">
        <f t="shared" si="594"/>
        <v>0</v>
      </c>
      <c r="AI518" s="339">
        <f t="shared" si="594"/>
        <v>0</v>
      </c>
      <c r="AJ518" s="339">
        <f t="shared" ref="AJ518:BO518" si="595">AI523</f>
        <v>0</v>
      </c>
      <c r="AK518" s="339">
        <f t="shared" si="595"/>
        <v>0</v>
      </c>
      <c r="AL518" s="339">
        <f t="shared" si="595"/>
        <v>0</v>
      </c>
      <c r="AM518" s="339">
        <f t="shared" si="595"/>
        <v>0</v>
      </c>
      <c r="AN518" s="339">
        <f t="shared" si="595"/>
        <v>0</v>
      </c>
      <c r="AO518" s="339">
        <f t="shared" si="595"/>
        <v>0</v>
      </c>
      <c r="AP518" s="339">
        <f t="shared" si="595"/>
        <v>0</v>
      </c>
      <c r="AQ518" s="339">
        <f t="shared" si="595"/>
        <v>0</v>
      </c>
      <c r="AR518" s="339">
        <f t="shared" si="595"/>
        <v>0</v>
      </c>
      <c r="AS518" s="339">
        <f t="shared" si="595"/>
        <v>0</v>
      </c>
      <c r="AT518" s="339">
        <f t="shared" si="595"/>
        <v>0</v>
      </c>
      <c r="AU518" s="339">
        <f t="shared" si="595"/>
        <v>0</v>
      </c>
      <c r="AV518" s="339">
        <f t="shared" si="595"/>
        <v>0</v>
      </c>
      <c r="AW518" s="339">
        <f t="shared" si="595"/>
        <v>0</v>
      </c>
      <c r="AX518" s="339">
        <f t="shared" si="595"/>
        <v>0</v>
      </c>
      <c r="AY518" s="339">
        <f t="shared" si="595"/>
        <v>0</v>
      </c>
      <c r="AZ518" s="339">
        <f t="shared" si="595"/>
        <v>0</v>
      </c>
      <c r="BA518" s="339">
        <f t="shared" si="595"/>
        <v>0</v>
      </c>
      <c r="BB518" s="339">
        <f t="shared" si="595"/>
        <v>0</v>
      </c>
      <c r="BC518" s="339">
        <f t="shared" si="595"/>
        <v>0</v>
      </c>
      <c r="BD518" s="339">
        <f t="shared" si="595"/>
        <v>0</v>
      </c>
      <c r="BE518" s="339">
        <f t="shared" si="595"/>
        <v>0</v>
      </c>
      <c r="BF518" s="339">
        <f t="shared" si="595"/>
        <v>0</v>
      </c>
      <c r="BG518" s="339">
        <f t="shared" si="595"/>
        <v>0</v>
      </c>
      <c r="BH518" s="339">
        <f t="shared" si="595"/>
        <v>0</v>
      </c>
      <c r="BI518" s="339">
        <f t="shared" si="595"/>
        <v>0</v>
      </c>
      <c r="BJ518" s="339">
        <f t="shared" si="595"/>
        <v>0</v>
      </c>
      <c r="BK518" s="339">
        <f t="shared" si="595"/>
        <v>0</v>
      </c>
      <c r="BL518" s="339">
        <f t="shared" si="595"/>
        <v>-63.040750500000001</v>
      </c>
      <c r="BM518" s="339">
        <f t="shared" si="595"/>
        <v>-552.15075049999996</v>
      </c>
      <c r="BN518" s="339">
        <f t="shared" si="595"/>
        <v>-2356.7507504999999</v>
      </c>
      <c r="BO518" s="339">
        <f t="shared" si="595"/>
        <v>-5499.3207505</v>
      </c>
      <c r="BP518" s="339">
        <f t="shared" ref="BP518:CY518" si="596">BO523</f>
        <v>-10920.8507505</v>
      </c>
      <c r="BQ518" s="339">
        <f t="shared" si="596"/>
        <v>-19265.46</v>
      </c>
      <c r="BR518" s="339">
        <f t="shared" si="596"/>
        <v>-28817.019999999997</v>
      </c>
      <c r="BS518" s="339">
        <f t="shared" si="596"/>
        <v>-39998.009999999995</v>
      </c>
      <c r="BT518" s="339">
        <f t="shared" si="596"/>
        <v>-53577.719999999994</v>
      </c>
      <c r="BU518" s="339">
        <f t="shared" si="596"/>
        <v>-67249.439999999988</v>
      </c>
      <c r="BV518" s="339">
        <f t="shared" si="596"/>
        <v>-81219.639999999985</v>
      </c>
      <c r="BW518" s="339">
        <f t="shared" si="596"/>
        <v>-96207.749999999985</v>
      </c>
      <c r="BX518" s="339">
        <f t="shared" si="596"/>
        <v>-111391.24999999999</v>
      </c>
      <c r="BY518" s="339">
        <f t="shared" si="596"/>
        <v>-127723.70999999999</v>
      </c>
      <c r="BZ518" s="339">
        <f t="shared" si="596"/>
        <v>-146411</v>
      </c>
      <c r="CA518" s="339">
        <f t="shared" si="596"/>
        <v>-165726.47</v>
      </c>
      <c r="CB518" s="339">
        <f t="shared" si="596"/>
        <v>-185177.11</v>
      </c>
      <c r="CC518" s="339">
        <f t="shared" si="596"/>
        <v>-91937.99</v>
      </c>
      <c r="CD518" s="339">
        <f t="shared" si="596"/>
        <v>-107876.1</v>
      </c>
      <c r="CE518" s="339">
        <f t="shared" si="596"/>
        <v>-123234.78</v>
      </c>
      <c r="CF518" s="339">
        <f t="shared" si="596"/>
        <v>-139301.23000000001</v>
      </c>
      <c r="CG518" s="339">
        <f t="shared" si="596"/>
        <v>-156328.21000000002</v>
      </c>
      <c r="CH518" s="339">
        <f t="shared" si="596"/>
        <v>-171099.96000000002</v>
      </c>
      <c r="CI518" s="339">
        <f t="shared" si="596"/>
        <v>-182337.15000000002</v>
      </c>
      <c r="CJ518" s="339">
        <f t="shared" si="596"/>
        <v>-194445.49000000002</v>
      </c>
      <c r="CK518" s="339">
        <f t="shared" si="596"/>
        <v>-205223.76</v>
      </c>
      <c r="CL518" s="339">
        <f t="shared" si="596"/>
        <v>-213291.16</v>
      </c>
      <c r="CM518" s="339">
        <f t="shared" si="596"/>
        <v>-218855.35</v>
      </c>
      <c r="CN518" s="339">
        <f t="shared" si="596"/>
        <v>-219191.13</v>
      </c>
      <c r="CO518" s="339">
        <f t="shared" si="596"/>
        <v>-18295.849999999977</v>
      </c>
      <c r="CP518" s="339">
        <f t="shared" si="596"/>
        <v>-6816.2299999999759</v>
      </c>
      <c r="CQ518" s="339">
        <f t="shared" si="596"/>
        <v>3631.2400000000234</v>
      </c>
      <c r="CR518" s="339">
        <f t="shared" si="596"/>
        <v>15971.820000000023</v>
      </c>
      <c r="CS518" s="339">
        <f t="shared" si="596"/>
        <v>30259.740000000023</v>
      </c>
      <c r="CT518" s="339">
        <f t="shared" si="596"/>
        <v>45183.230000000025</v>
      </c>
      <c r="CU518" s="339">
        <f t="shared" si="596"/>
        <v>61593.35000000002</v>
      </c>
      <c r="CV518" s="339">
        <f t="shared" si="596"/>
        <v>79668.590000000026</v>
      </c>
      <c r="CW518" s="339">
        <f t="shared" si="596"/>
        <v>99517.930000000022</v>
      </c>
      <c r="CX518" s="339">
        <f t="shared" si="596"/>
        <v>120548.70000000003</v>
      </c>
      <c r="CY518" s="339">
        <f t="shared" si="596"/>
        <v>120548.70000000003</v>
      </c>
    </row>
    <row r="519" spans="1:104" x14ac:dyDescent="0.2">
      <c r="A519" s="96"/>
      <c r="B519" s="91" t="s">
        <v>228</v>
      </c>
      <c r="C519" s="91"/>
      <c r="D519" s="342">
        <v>0</v>
      </c>
      <c r="E519" s="342">
        <v>0</v>
      </c>
      <c r="F519" s="342">
        <v>0</v>
      </c>
      <c r="G519" s="342">
        <v>0</v>
      </c>
      <c r="H519" s="342">
        <v>0</v>
      </c>
      <c r="I519" s="342">
        <v>0</v>
      </c>
      <c r="J519" s="342">
        <v>0</v>
      </c>
      <c r="K519" s="342">
        <v>0</v>
      </c>
      <c r="L519" s="342">
        <v>0</v>
      </c>
      <c r="M519" s="342">
        <v>0</v>
      </c>
      <c r="N519" s="342">
        <v>0</v>
      </c>
      <c r="O519" s="342">
        <v>0</v>
      </c>
      <c r="P519" s="342">
        <v>0</v>
      </c>
      <c r="Q519" s="342">
        <v>0</v>
      </c>
      <c r="R519" s="342">
        <v>0</v>
      </c>
      <c r="S519" s="342">
        <v>0</v>
      </c>
      <c r="T519" s="342">
        <v>0</v>
      </c>
      <c r="U519" s="342">
        <v>0</v>
      </c>
      <c r="V519" s="342">
        <v>0</v>
      </c>
      <c r="W519" s="342">
        <v>0</v>
      </c>
      <c r="X519" s="342">
        <v>0</v>
      </c>
      <c r="Y519" s="342">
        <v>0</v>
      </c>
      <c r="Z519" s="342">
        <v>0</v>
      </c>
      <c r="AA519" s="342">
        <v>0</v>
      </c>
      <c r="AB519" s="342">
        <v>0</v>
      </c>
      <c r="AC519" s="342">
        <v>0</v>
      </c>
      <c r="AD519" s="342">
        <v>0</v>
      </c>
      <c r="AE519" s="342">
        <v>0</v>
      </c>
      <c r="AF519" s="342">
        <v>0</v>
      </c>
      <c r="AG519" s="342">
        <v>0</v>
      </c>
      <c r="AH519" s="342">
        <v>0</v>
      </c>
      <c r="AI519" s="342">
        <v>0</v>
      </c>
      <c r="AJ519" s="342">
        <v>0</v>
      </c>
      <c r="AK519" s="342">
        <v>0</v>
      </c>
      <c r="AL519" s="342">
        <v>0</v>
      </c>
      <c r="AM519" s="342">
        <v>0</v>
      </c>
      <c r="AN519" s="342">
        <v>0</v>
      </c>
      <c r="AO519" s="342">
        <v>0</v>
      </c>
      <c r="AP519" s="342">
        <v>0</v>
      </c>
      <c r="AQ519" s="342">
        <v>0</v>
      </c>
      <c r="AR519" s="342">
        <v>0</v>
      </c>
      <c r="AS519" s="342">
        <v>0</v>
      </c>
      <c r="AT519" s="342">
        <v>0</v>
      </c>
      <c r="AU519" s="342">
        <v>0</v>
      </c>
      <c r="AV519" s="342">
        <v>0</v>
      </c>
      <c r="AW519" s="342">
        <v>0</v>
      </c>
      <c r="AX519" s="342">
        <v>0</v>
      </c>
      <c r="AY519" s="342">
        <v>0</v>
      </c>
      <c r="AZ519" s="342">
        <v>0</v>
      </c>
      <c r="BA519" s="342">
        <v>0</v>
      </c>
      <c r="BB519" s="342">
        <v>0</v>
      </c>
      <c r="BC519" s="342">
        <v>0</v>
      </c>
      <c r="BD519" s="342">
        <v>0</v>
      </c>
      <c r="BE519" s="342">
        <v>0</v>
      </c>
      <c r="BF519" s="342">
        <v>0</v>
      </c>
      <c r="BG519" s="342">
        <v>0</v>
      </c>
      <c r="BH519" s="342">
        <v>0</v>
      </c>
      <c r="BI519" s="342">
        <v>0</v>
      </c>
      <c r="BJ519" s="341">
        <v>0</v>
      </c>
      <c r="BK519" s="341">
        <v>0</v>
      </c>
      <c r="BL519" s="341">
        <v>0</v>
      </c>
      <c r="BM519" s="341">
        <v>0</v>
      </c>
      <c r="BN519" s="341">
        <v>0</v>
      </c>
      <c r="BO519" s="341">
        <v>0</v>
      </c>
      <c r="BP519" s="341">
        <v>63.040750499999994</v>
      </c>
      <c r="BQ519" s="341">
        <v>0</v>
      </c>
      <c r="BR519" s="341">
        <v>0</v>
      </c>
      <c r="BS519" s="341">
        <v>0</v>
      </c>
      <c r="BT519" s="341">
        <v>0</v>
      </c>
      <c r="BU519" s="341">
        <v>0</v>
      </c>
      <c r="BV519" s="341">
        <v>0</v>
      </c>
      <c r="BW519" s="341">
        <v>0</v>
      </c>
      <c r="BX519" s="341">
        <v>0</v>
      </c>
      <c r="BY519" s="341">
        <v>0</v>
      </c>
      <c r="BZ519" s="341">
        <v>0</v>
      </c>
      <c r="CA519" s="341">
        <v>0</v>
      </c>
      <c r="CB519" s="341">
        <v>111391.24999999999</v>
      </c>
      <c r="CC519" s="341">
        <v>0</v>
      </c>
      <c r="CD519" s="341">
        <v>0</v>
      </c>
      <c r="CE519" s="341">
        <v>0</v>
      </c>
      <c r="CF519" s="341">
        <v>0</v>
      </c>
      <c r="CG519" s="341">
        <v>0</v>
      </c>
      <c r="CH519" s="341">
        <v>0</v>
      </c>
      <c r="CI519" s="341">
        <v>0</v>
      </c>
      <c r="CJ519" s="341">
        <v>0</v>
      </c>
      <c r="CK519" s="341">
        <v>0</v>
      </c>
      <c r="CL519" s="341">
        <v>0</v>
      </c>
      <c r="CM519" s="341">
        <v>0</v>
      </c>
      <c r="CN519" s="341">
        <v>194445.49000000002</v>
      </c>
      <c r="CO519" s="341">
        <v>0</v>
      </c>
      <c r="CP519" s="341">
        <v>0</v>
      </c>
      <c r="CQ519" s="341">
        <v>0</v>
      </c>
      <c r="CR519" s="341">
        <v>0</v>
      </c>
      <c r="CS519" s="341">
        <v>0</v>
      </c>
      <c r="CT519" s="341">
        <v>0</v>
      </c>
      <c r="CU519" s="342">
        <v>0</v>
      </c>
      <c r="CV519" s="342">
        <v>0</v>
      </c>
      <c r="CW519" s="342">
        <v>0</v>
      </c>
      <c r="CX519" s="342"/>
      <c r="CY519" s="342"/>
    </row>
    <row r="520" spans="1:104" x14ac:dyDescent="0.2">
      <c r="A520" s="338"/>
      <c r="B520" s="98" t="s">
        <v>347</v>
      </c>
      <c r="C520" s="376"/>
      <c r="D520" s="341">
        <v>0</v>
      </c>
      <c r="E520" s="341">
        <v>0</v>
      </c>
      <c r="F520" s="341">
        <v>0</v>
      </c>
      <c r="G520" s="341">
        <v>0</v>
      </c>
      <c r="H520" s="341">
        <v>0</v>
      </c>
      <c r="I520" s="341">
        <v>0</v>
      </c>
      <c r="J520" s="341">
        <v>0</v>
      </c>
      <c r="K520" s="341">
        <v>0</v>
      </c>
      <c r="L520" s="341">
        <v>0</v>
      </c>
      <c r="M520" s="341">
        <v>0</v>
      </c>
      <c r="N520" s="341">
        <v>0</v>
      </c>
      <c r="O520" s="341">
        <v>0</v>
      </c>
      <c r="P520" s="341">
        <v>0</v>
      </c>
      <c r="Q520" s="341">
        <v>0</v>
      </c>
      <c r="R520" s="341">
        <v>0</v>
      </c>
      <c r="S520" s="341">
        <v>0</v>
      </c>
      <c r="T520" s="341">
        <v>0</v>
      </c>
      <c r="U520" s="341">
        <v>0</v>
      </c>
      <c r="V520" s="341">
        <v>0</v>
      </c>
      <c r="W520" s="341">
        <v>0</v>
      </c>
      <c r="X520" s="341">
        <v>0</v>
      </c>
      <c r="Y520" s="341">
        <v>0</v>
      </c>
      <c r="Z520" s="341">
        <v>0</v>
      </c>
      <c r="AA520" s="341">
        <v>0</v>
      </c>
      <c r="AB520" s="341">
        <v>0</v>
      </c>
      <c r="AC520" s="341">
        <v>0</v>
      </c>
      <c r="AD520" s="341">
        <v>0</v>
      </c>
      <c r="AE520" s="341">
        <v>0</v>
      </c>
      <c r="AF520" s="341">
        <v>0</v>
      </c>
      <c r="AG520" s="341">
        <v>0</v>
      </c>
      <c r="AH520" s="341">
        <v>0</v>
      </c>
      <c r="AI520" s="341">
        <v>0</v>
      </c>
      <c r="AJ520" s="341">
        <v>0</v>
      </c>
      <c r="AK520" s="341">
        <v>0</v>
      </c>
      <c r="AL520" s="341">
        <v>0</v>
      </c>
      <c r="AM520" s="341">
        <v>0</v>
      </c>
      <c r="AN520" s="341">
        <v>0</v>
      </c>
      <c r="AO520" s="341">
        <v>0</v>
      </c>
      <c r="AP520" s="341">
        <v>0</v>
      </c>
      <c r="AQ520" s="341">
        <v>0</v>
      </c>
      <c r="AR520" s="341">
        <v>0</v>
      </c>
      <c r="AS520" s="341">
        <v>0</v>
      </c>
      <c r="AT520" s="341">
        <v>0</v>
      </c>
      <c r="AU520" s="341">
        <v>0</v>
      </c>
      <c r="AV520" s="341">
        <v>0</v>
      </c>
      <c r="AW520" s="341">
        <v>0</v>
      </c>
      <c r="AX520" s="341">
        <v>0</v>
      </c>
      <c r="AY520" s="341">
        <v>0</v>
      </c>
      <c r="AZ520" s="341">
        <v>0</v>
      </c>
      <c r="BA520" s="341">
        <v>0</v>
      </c>
      <c r="BB520" s="341">
        <v>0</v>
      </c>
      <c r="BC520" s="341">
        <v>0</v>
      </c>
      <c r="BD520" s="341">
        <v>0</v>
      </c>
      <c r="BE520" s="341">
        <v>0</v>
      </c>
      <c r="BF520" s="341">
        <v>0</v>
      </c>
      <c r="BG520" s="341">
        <v>0</v>
      </c>
      <c r="BH520" s="341">
        <v>0</v>
      </c>
      <c r="BI520" s="341">
        <v>0</v>
      </c>
      <c r="BJ520" s="341">
        <v>0</v>
      </c>
      <c r="BK520" s="341">
        <v>0</v>
      </c>
      <c r="BL520" s="341">
        <v>0</v>
      </c>
      <c r="BM520" s="341">
        <v>0</v>
      </c>
      <c r="BN520" s="341">
        <v>0</v>
      </c>
      <c r="BO520" s="341">
        <v>0</v>
      </c>
      <c r="BP520" s="341">
        <v>0</v>
      </c>
      <c r="BQ520" s="341">
        <v>0</v>
      </c>
      <c r="BR520" s="341">
        <v>0</v>
      </c>
      <c r="BS520" s="341">
        <v>0</v>
      </c>
      <c r="BT520" s="341">
        <v>0</v>
      </c>
      <c r="BU520" s="341">
        <v>0</v>
      </c>
      <c r="BV520" s="341">
        <v>0</v>
      </c>
      <c r="BW520" s="341">
        <v>0</v>
      </c>
      <c r="BX520" s="341">
        <v>0</v>
      </c>
      <c r="BY520" s="341">
        <v>0</v>
      </c>
      <c r="BZ520" s="341">
        <v>0</v>
      </c>
      <c r="CA520" s="341">
        <v>0</v>
      </c>
      <c r="CB520" s="341">
        <v>0</v>
      </c>
      <c r="CC520" s="341">
        <v>0</v>
      </c>
      <c r="CD520" s="341">
        <v>0</v>
      </c>
      <c r="CE520" s="341">
        <v>0</v>
      </c>
      <c r="CF520" s="341">
        <v>0</v>
      </c>
      <c r="CG520" s="341">
        <v>0</v>
      </c>
      <c r="CH520" s="341">
        <v>0</v>
      </c>
      <c r="CI520" s="341">
        <v>0</v>
      </c>
      <c r="CJ520" s="341">
        <v>0</v>
      </c>
      <c r="CK520" s="341">
        <v>0</v>
      </c>
      <c r="CL520" s="341">
        <v>0</v>
      </c>
      <c r="CM520" s="341">
        <v>-406.97</v>
      </c>
      <c r="CN520" s="341">
        <v>0</v>
      </c>
      <c r="CO520" s="341">
        <v>0</v>
      </c>
      <c r="CP520" s="341">
        <v>0</v>
      </c>
      <c r="CQ520" s="341">
        <v>0</v>
      </c>
      <c r="CR520" s="341">
        <v>0</v>
      </c>
      <c r="CS520" s="341">
        <v>0</v>
      </c>
      <c r="CT520" s="341">
        <v>0</v>
      </c>
      <c r="CU520" s="341">
        <v>-0.02</v>
      </c>
      <c r="CV520" s="342">
        <v>0</v>
      </c>
      <c r="CW520" s="342">
        <v>0</v>
      </c>
      <c r="CX520" s="341"/>
      <c r="CY520" s="341"/>
    </row>
    <row r="521" spans="1:104" x14ac:dyDescent="0.2">
      <c r="A521" s="91"/>
      <c r="B521" s="91" t="s">
        <v>248</v>
      </c>
      <c r="C521" s="98"/>
      <c r="D521" s="341">
        <v>0</v>
      </c>
      <c r="E521" s="341">
        <v>0</v>
      </c>
      <c r="F521" s="341">
        <v>0</v>
      </c>
      <c r="G521" s="341">
        <v>0</v>
      </c>
      <c r="H521" s="341">
        <v>0</v>
      </c>
      <c r="I521" s="341">
        <v>0</v>
      </c>
      <c r="J521" s="341">
        <v>0</v>
      </c>
      <c r="K521" s="341">
        <v>0</v>
      </c>
      <c r="L521" s="341">
        <v>0</v>
      </c>
      <c r="M521" s="341">
        <v>0</v>
      </c>
      <c r="N521" s="341">
        <v>0</v>
      </c>
      <c r="O521" s="341">
        <v>0</v>
      </c>
      <c r="P521" s="341">
        <v>0</v>
      </c>
      <c r="Q521" s="341">
        <v>0</v>
      </c>
      <c r="R521" s="341">
        <v>0</v>
      </c>
      <c r="S521" s="341">
        <v>0</v>
      </c>
      <c r="T521" s="341">
        <v>0</v>
      </c>
      <c r="U521" s="341">
        <v>0</v>
      </c>
      <c r="V521" s="341">
        <v>0</v>
      </c>
      <c r="W521" s="341">
        <v>0</v>
      </c>
      <c r="X521" s="341">
        <v>0</v>
      </c>
      <c r="Y521" s="341">
        <v>0</v>
      </c>
      <c r="Z521" s="341">
        <v>0</v>
      </c>
      <c r="AA521" s="341">
        <v>0</v>
      </c>
      <c r="AB521" s="341">
        <v>0</v>
      </c>
      <c r="AC521" s="341">
        <v>0</v>
      </c>
      <c r="AD521" s="341">
        <v>0</v>
      </c>
      <c r="AE521" s="341">
        <v>0</v>
      </c>
      <c r="AF521" s="341">
        <v>0</v>
      </c>
      <c r="AG521" s="341">
        <v>0</v>
      </c>
      <c r="AH521" s="341">
        <v>0</v>
      </c>
      <c r="AI521" s="341">
        <v>0</v>
      </c>
      <c r="AJ521" s="341">
        <v>0</v>
      </c>
      <c r="AK521" s="341">
        <v>0</v>
      </c>
      <c r="AL521" s="341">
        <v>0</v>
      </c>
      <c r="AM521" s="341">
        <v>0</v>
      </c>
      <c r="AN521" s="341">
        <v>0</v>
      </c>
      <c r="AO521" s="341">
        <v>0</v>
      </c>
      <c r="AP521" s="341">
        <v>0</v>
      </c>
      <c r="AQ521" s="341">
        <v>0</v>
      </c>
      <c r="AR521" s="341">
        <v>0</v>
      </c>
      <c r="AS521" s="341">
        <v>0</v>
      </c>
      <c r="AT521" s="341">
        <v>0</v>
      </c>
      <c r="AU521" s="341">
        <v>0</v>
      </c>
      <c r="AV521" s="341">
        <v>0</v>
      </c>
      <c r="AW521" s="341">
        <v>0</v>
      </c>
      <c r="AX521" s="341">
        <v>0</v>
      </c>
      <c r="AY521" s="341">
        <v>0</v>
      </c>
      <c r="AZ521" s="341">
        <v>0</v>
      </c>
      <c r="BA521" s="341">
        <v>0</v>
      </c>
      <c r="BB521" s="341">
        <v>0</v>
      </c>
      <c r="BC521" s="341">
        <v>0</v>
      </c>
      <c r="BD521" s="341">
        <v>0</v>
      </c>
      <c r="BE521" s="341">
        <v>0</v>
      </c>
      <c r="BF521" s="341">
        <v>0</v>
      </c>
      <c r="BG521" s="341">
        <v>0</v>
      </c>
      <c r="BH521" s="341">
        <v>0</v>
      </c>
      <c r="BI521" s="341">
        <v>0</v>
      </c>
      <c r="BJ521" s="341">
        <v>0</v>
      </c>
      <c r="BK521" s="341">
        <v>-63.040750500000001</v>
      </c>
      <c r="BL521" s="341">
        <v>-489.11</v>
      </c>
      <c r="BM521" s="341">
        <v>-1804.6</v>
      </c>
      <c r="BN521" s="341">
        <v>-3142.57</v>
      </c>
      <c r="BO521" s="341">
        <v>-5421.53</v>
      </c>
      <c r="BP521" s="341">
        <v>-8407.65</v>
      </c>
      <c r="BQ521" s="341">
        <v>-9551.56</v>
      </c>
      <c r="BR521" s="341">
        <v>-11180.99</v>
      </c>
      <c r="BS521" s="341">
        <v>-13579.71</v>
      </c>
      <c r="BT521" s="341">
        <v>-13671.72</v>
      </c>
      <c r="BU521" s="341">
        <v>-13970.2</v>
      </c>
      <c r="BV521" s="341">
        <v>-14988.11</v>
      </c>
      <c r="BW521" s="341">
        <v>-15183.5</v>
      </c>
      <c r="BX521" s="341">
        <v>-16332.46</v>
      </c>
      <c r="BY521" s="341">
        <v>-18687.29</v>
      </c>
      <c r="BZ521" s="341">
        <v>-19315.47</v>
      </c>
      <c r="CA521" s="341">
        <v>-19450.64</v>
      </c>
      <c r="CB521" s="341">
        <v>-18152.13</v>
      </c>
      <c r="CC521" s="341">
        <v>-15938.11</v>
      </c>
      <c r="CD521" s="341">
        <v>-15358.68</v>
      </c>
      <c r="CE521" s="341">
        <v>-16066.45</v>
      </c>
      <c r="CF521" s="341">
        <v>-17026.98</v>
      </c>
      <c r="CG521" s="341">
        <v>-14771.75</v>
      </c>
      <c r="CH521" s="341">
        <v>-11237.19</v>
      </c>
      <c r="CI521" s="341">
        <v>-12108.34</v>
      </c>
      <c r="CJ521" s="92">
        <f>'FPC Sch 7A,11,25,29,35,43'!C22</f>
        <v>-10778.27</v>
      </c>
      <c r="CK521" s="92">
        <f>'FPC Sch 7A,11,25,29,35,43'!D22</f>
        <v>-8067.4</v>
      </c>
      <c r="CL521" s="92">
        <f>'FPC Sch 7A,11,25,29,35,43'!E22</f>
        <v>-5564.19</v>
      </c>
      <c r="CM521" s="92">
        <f>'FPC Sch 7A,11,25,29,35,43'!F22</f>
        <v>71.19</v>
      </c>
      <c r="CN521" s="92">
        <f>'FPC Sch 7A,11,25,29,35,43'!G22</f>
        <v>6449.79</v>
      </c>
      <c r="CO521" s="92">
        <f>'FPC Sch 7A,11,25,29,35,43'!H22</f>
        <v>11479.62</v>
      </c>
      <c r="CP521" s="92">
        <f>'FPC Sch 7A,11,25,29,35,43'!I22</f>
        <v>10447.469999999999</v>
      </c>
      <c r="CQ521" s="92">
        <f>'FPC Sch 7A,11,25,29,35,43'!J22</f>
        <v>12340.58</v>
      </c>
      <c r="CR521" s="92">
        <f>'FPC Sch 7A,11,25,29,35,43'!K22</f>
        <v>14287.92</v>
      </c>
      <c r="CS521" s="92">
        <f>'FPC Sch 7A,11,25,29,35,43'!L22+'FPC Sch 7A,11,25,29,35,43'!M22</f>
        <v>14923.490000000002</v>
      </c>
      <c r="CT521" s="92">
        <f>'FPC Sch 7A,11,25,29,35,43'!N22</f>
        <v>16410.12</v>
      </c>
      <c r="CU521" s="92">
        <f>'FPC Sch 7A,11,25,29,35,43'!P22+'FPC Sch 7A,11,25,29,35,43'!O22</f>
        <v>18075.259999999998</v>
      </c>
      <c r="CV521" s="92">
        <f>'FPC Sch 7A,11,25,29,35,43'!Q22</f>
        <v>19849.34</v>
      </c>
      <c r="CW521" s="92">
        <f>'FPC Sch 7A,11,25,29,35,43'!R22</f>
        <v>21030.77</v>
      </c>
      <c r="CX521" s="342"/>
      <c r="CY521" s="342"/>
    </row>
    <row r="522" spans="1:104" x14ac:dyDescent="0.2">
      <c r="B522" s="337" t="s">
        <v>230</v>
      </c>
      <c r="D522" s="93">
        <f t="shared" ref="D522:AI522" si="597">SUM(D519:D521)</f>
        <v>0</v>
      </c>
      <c r="E522" s="93">
        <f t="shared" si="597"/>
        <v>0</v>
      </c>
      <c r="F522" s="93">
        <f t="shared" si="597"/>
        <v>0</v>
      </c>
      <c r="G522" s="93">
        <f t="shared" si="597"/>
        <v>0</v>
      </c>
      <c r="H522" s="93">
        <f t="shared" si="597"/>
        <v>0</v>
      </c>
      <c r="I522" s="93">
        <f t="shared" si="597"/>
        <v>0</v>
      </c>
      <c r="J522" s="93">
        <f t="shared" si="597"/>
        <v>0</v>
      </c>
      <c r="K522" s="93">
        <f t="shared" si="597"/>
        <v>0</v>
      </c>
      <c r="L522" s="93">
        <f t="shared" si="597"/>
        <v>0</v>
      </c>
      <c r="M522" s="93">
        <f t="shared" si="597"/>
        <v>0</v>
      </c>
      <c r="N522" s="93">
        <f t="shared" si="597"/>
        <v>0</v>
      </c>
      <c r="O522" s="93">
        <f t="shared" si="597"/>
        <v>0</v>
      </c>
      <c r="P522" s="93">
        <f t="shared" si="597"/>
        <v>0</v>
      </c>
      <c r="Q522" s="93">
        <f t="shared" si="597"/>
        <v>0</v>
      </c>
      <c r="R522" s="93">
        <f t="shared" si="597"/>
        <v>0</v>
      </c>
      <c r="S522" s="93">
        <f t="shared" si="597"/>
        <v>0</v>
      </c>
      <c r="T522" s="93">
        <f t="shared" si="597"/>
        <v>0</v>
      </c>
      <c r="U522" s="93">
        <f t="shared" si="597"/>
        <v>0</v>
      </c>
      <c r="V522" s="93">
        <f t="shared" si="597"/>
        <v>0</v>
      </c>
      <c r="W522" s="93">
        <f t="shared" si="597"/>
        <v>0</v>
      </c>
      <c r="X522" s="93">
        <f t="shared" si="597"/>
        <v>0</v>
      </c>
      <c r="Y522" s="93">
        <f t="shared" si="597"/>
        <v>0</v>
      </c>
      <c r="Z522" s="93">
        <f t="shared" si="597"/>
        <v>0</v>
      </c>
      <c r="AA522" s="93">
        <f t="shared" si="597"/>
        <v>0</v>
      </c>
      <c r="AB522" s="93">
        <f t="shared" si="597"/>
        <v>0</v>
      </c>
      <c r="AC522" s="93">
        <f t="shared" si="597"/>
        <v>0</v>
      </c>
      <c r="AD522" s="93">
        <f t="shared" si="597"/>
        <v>0</v>
      </c>
      <c r="AE522" s="93">
        <f t="shared" si="597"/>
        <v>0</v>
      </c>
      <c r="AF522" s="93">
        <f t="shared" si="597"/>
        <v>0</v>
      </c>
      <c r="AG522" s="93">
        <f t="shared" si="597"/>
        <v>0</v>
      </c>
      <c r="AH522" s="93">
        <f t="shared" si="597"/>
        <v>0</v>
      </c>
      <c r="AI522" s="93">
        <f t="shared" si="597"/>
        <v>0</v>
      </c>
      <c r="AJ522" s="93">
        <f t="shared" ref="AJ522:BO522" si="598">SUM(AJ519:AJ521)</f>
        <v>0</v>
      </c>
      <c r="AK522" s="93">
        <f t="shared" si="598"/>
        <v>0</v>
      </c>
      <c r="AL522" s="93">
        <f t="shared" si="598"/>
        <v>0</v>
      </c>
      <c r="AM522" s="93">
        <f t="shared" si="598"/>
        <v>0</v>
      </c>
      <c r="AN522" s="93">
        <f t="shared" si="598"/>
        <v>0</v>
      </c>
      <c r="AO522" s="93">
        <f t="shared" si="598"/>
        <v>0</v>
      </c>
      <c r="AP522" s="93">
        <f t="shared" si="598"/>
        <v>0</v>
      </c>
      <c r="AQ522" s="93">
        <f t="shared" si="598"/>
        <v>0</v>
      </c>
      <c r="AR522" s="93">
        <f t="shared" si="598"/>
        <v>0</v>
      </c>
      <c r="AS522" s="93">
        <f t="shared" si="598"/>
        <v>0</v>
      </c>
      <c r="AT522" s="93">
        <f t="shared" si="598"/>
        <v>0</v>
      </c>
      <c r="AU522" s="93">
        <f t="shared" si="598"/>
        <v>0</v>
      </c>
      <c r="AV522" s="93">
        <f t="shared" si="598"/>
        <v>0</v>
      </c>
      <c r="AW522" s="93">
        <f t="shared" si="598"/>
        <v>0</v>
      </c>
      <c r="AX522" s="93">
        <f t="shared" si="598"/>
        <v>0</v>
      </c>
      <c r="AY522" s="93">
        <f t="shared" si="598"/>
        <v>0</v>
      </c>
      <c r="AZ522" s="93">
        <f t="shared" si="598"/>
        <v>0</v>
      </c>
      <c r="BA522" s="93">
        <f t="shared" si="598"/>
        <v>0</v>
      </c>
      <c r="BB522" s="93">
        <f t="shared" si="598"/>
        <v>0</v>
      </c>
      <c r="BC522" s="93">
        <f t="shared" si="598"/>
        <v>0</v>
      </c>
      <c r="BD522" s="93">
        <f t="shared" si="598"/>
        <v>0</v>
      </c>
      <c r="BE522" s="93">
        <f t="shared" si="598"/>
        <v>0</v>
      </c>
      <c r="BF522" s="93">
        <f t="shared" si="598"/>
        <v>0</v>
      </c>
      <c r="BG522" s="93">
        <f t="shared" si="598"/>
        <v>0</v>
      </c>
      <c r="BH522" s="93">
        <f t="shared" si="598"/>
        <v>0</v>
      </c>
      <c r="BI522" s="93">
        <f t="shared" si="598"/>
        <v>0</v>
      </c>
      <c r="BJ522" s="93">
        <f t="shared" si="598"/>
        <v>0</v>
      </c>
      <c r="BK522" s="93">
        <f t="shared" si="598"/>
        <v>-63.040750500000001</v>
      </c>
      <c r="BL522" s="93">
        <f t="shared" si="598"/>
        <v>-489.11</v>
      </c>
      <c r="BM522" s="93">
        <f t="shared" si="598"/>
        <v>-1804.6</v>
      </c>
      <c r="BN522" s="93">
        <f t="shared" si="598"/>
        <v>-3142.57</v>
      </c>
      <c r="BO522" s="93">
        <f t="shared" si="598"/>
        <v>-5421.53</v>
      </c>
      <c r="BP522" s="93">
        <f t="shared" ref="BP522:CU522" si="599">SUM(BP519:BP521)</f>
        <v>-8344.6092494999994</v>
      </c>
      <c r="BQ522" s="93">
        <f t="shared" si="599"/>
        <v>-9551.56</v>
      </c>
      <c r="BR522" s="93">
        <f t="shared" si="599"/>
        <v>-11180.99</v>
      </c>
      <c r="BS522" s="93">
        <f t="shared" si="599"/>
        <v>-13579.71</v>
      </c>
      <c r="BT522" s="93">
        <f t="shared" si="599"/>
        <v>-13671.72</v>
      </c>
      <c r="BU522" s="93">
        <f t="shared" si="599"/>
        <v>-13970.2</v>
      </c>
      <c r="BV522" s="93">
        <f t="shared" si="599"/>
        <v>-14988.11</v>
      </c>
      <c r="BW522" s="93">
        <f t="shared" si="599"/>
        <v>-15183.5</v>
      </c>
      <c r="BX522" s="93">
        <f t="shared" si="599"/>
        <v>-16332.46</v>
      </c>
      <c r="BY522" s="93">
        <f t="shared" si="599"/>
        <v>-18687.29</v>
      </c>
      <c r="BZ522" s="93">
        <f t="shared" si="599"/>
        <v>-19315.47</v>
      </c>
      <c r="CA522" s="93">
        <f t="shared" si="599"/>
        <v>-19450.64</v>
      </c>
      <c r="CB522" s="93">
        <f t="shared" si="599"/>
        <v>93239.119999999981</v>
      </c>
      <c r="CC522" s="93">
        <f t="shared" si="599"/>
        <v>-15938.11</v>
      </c>
      <c r="CD522" s="93">
        <f t="shared" si="599"/>
        <v>-15358.68</v>
      </c>
      <c r="CE522" s="93">
        <f t="shared" si="599"/>
        <v>-16066.45</v>
      </c>
      <c r="CF522" s="93">
        <f t="shared" si="599"/>
        <v>-17026.98</v>
      </c>
      <c r="CG522" s="93">
        <f t="shared" si="599"/>
        <v>-14771.75</v>
      </c>
      <c r="CH522" s="93">
        <f t="shared" si="599"/>
        <v>-11237.19</v>
      </c>
      <c r="CI522" s="93">
        <f t="shared" si="599"/>
        <v>-12108.34</v>
      </c>
      <c r="CJ522" s="93">
        <f t="shared" si="599"/>
        <v>-10778.27</v>
      </c>
      <c r="CK522" s="93">
        <f t="shared" si="599"/>
        <v>-8067.4</v>
      </c>
      <c r="CL522" s="93">
        <f t="shared" si="599"/>
        <v>-5564.19</v>
      </c>
      <c r="CM522" s="93">
        <f t="shared" si="599"/>
        <v>-335.78000000000003</v>
      </c>
      <c r="CN522" s="93">
        <f t="shared" si="599"/>
        <v>200895.28000000003</v>
      </c>
      <c r="CO522" s="93">
        <f t="shared" si="599"/>
        <v>11479.62</v>
      </c>
      <c r="CP522" s="93">
        <f t="shared" si="599"/>
        <v>10447.469999999999</v>
      </c>
      <c r="CQ522" s="93">
        <f t="shared" si="599"/>
        <v>12340.58</v>
      </c>
      <c r="CR522" s="93">
        <f t="shared" si="599"/>
        <v>14287.92</v>
      </c>
      <c r="CS522" s="93">
        <f t="shared" si="599"/>
        <v>14923.490000000002</v>
      </c>
      <c r="CT522" s="93">
        <f t="shared" si="599"/>
        <v>16410.12</v>
      </c>
      <c r="CU522" s="93">
        <f t="shared" si="599"/>
        <v>18075.239999999998</v>
      </c>
      <c r="CV522" s="93">
        <f t="shared" ref="CV522:CY522" si="600">SUM(CV519:CV521)</f>
        <v>19849.34</v>
      </c>
      <c r="CW522" s="93">
        <f t="shared" si="600"/>
        <v>21030.77</v>
      </c>
      <c r="CX522" s="93">
        <f t="shared" si="600"/>
        <v>0</v>
      </c>
      <c r="CY522" s="93">
        <f t="shared" si="600"/>
        <v>0</v>
      </c>
    </row>
    <row r="523" spans="1:104" x14ac:dyDescent="0.2">
      <c r="B523" s="337" t="s">
        <v>231</v>
      </c>
      <c r="D523" s="339">
        <f t="shared" ref="D523:AI523" si="601">D518+D522</f>
        <v>0</v>
      </c>
      <c r="E523" s="339">
        <f t="shared" si="601"/>
        <v>0</v>
      </c>
      <c r="F523" s="339">
        <f t="shared" si="601"/>
        <v>0</v>
      </c>
      <c r="G523" s="339">
        <f t="shared" si="601"/>
        <v>0</v>
      </c>
      <c r="H523" s="339">
        <f t="shared" si="601"/>
        <v>0</v>
      </c>
      <c r="I523" s="339">
        <f t="shared" si="601"/>
        <v>0</v>
      </c>
      <c r="J523" s="339">
        <f t="shared" si="601"/>
        <v>0</v>
      </c>
      <c r="K523" s="339">
        <f t="shared" si="601"/>
        <v>0</v>
      </c>
      <c r="L523" s="339">
        <f t="shared" si="601"/>
        <v>0</v>
      </c>
      <c r="M523" s="339">
        <f t="shared" si="601"/>
        <v>0</v>
      </c>
      <c r="N523" s="339">
        <f t="shared" si="601"/>
        <v>0</v>
      </c>
      <c r="O523" s="339">
        <f t="shared" si="601"/>
        <v>0</v>
      </c>
      <c r="P523" s="339">
        <f t="shared" si="601"/>
        <v>0</v>
      </c>
      <c r="Q523" s="339">
        <f t="shared" si="601"/>
        <v>0</v>
      </c>
      <c r="R523" s="339">
        <f t="shared" si="601"/>
        <v>0</v>
      </c>
      <c r="S523" s="339">
        <f t="shared" si="601"/>
        <v>0</v>
      </c>
      <c r="T523" s="339">
        <f t="shared" si="601"/>
        <v>0</v>
      </c>
      <c r="U523" s="339">
        <f t="shared" si="601"/>
        <v>0</v>
      </c>
      <c r="V523" s="339">
        <f t="shared" si="601"/>
        <v>0</v>
      </c>
      <c r="W523" s="339">
        <f t="shared" si="601"/>
        <v>0</v>
      </c>
      <c r="X523" s="339">
        <f t="shared" si="601"/>
        <v>0</v>
      </c>
      <c r="Y523" s="339">
        <f t="shared" si="601"/>
        <v>0</v>
      </c>
      <c r="Z523" s="339">
        <f t="shared" si="601"/>
        <v>0</v>
      </c>
      <c r="AA523" s="339">
        <f t="shared" si="601"/>
        <v>0</v>
      </c>
      <c r="AB523" s="339">
        <f t="shared" si="601"/>
        <v>0</v>
      </c>
      <c r="AC523" s="339">
        <f t="shared" si="601"/>
        <v>0</v>
      </c>
      <c r="AD523" s="339">
        <f t="shared" si="601"/>
        <v>0</v>
      </c>
      <c r="AE523" s="339">
        <f t="shared" si="601"/>
        <v>0</v>
      </c>
      <c r="AF523" s="339">
        <f t="shared" si="601"/>
        <v>0</v>
      </c>
      <c r="AG523" s="339">
        <f t="shared" si="601"/>
        <v>0</v>
      </c>
      <c r="AH523" s="339">
        <f t="shared" si="601"/>
        <v>0</v>
      </c>
      <c r="AI523" s="339">
        <f t="shared" si="601"/>
        <v>0</v>
      </c>
      <c r="AJ523" s="339">
        <f t="shared" ref="AJ523:BO523" si="602">AJ518+AJ522</f>
        <v>0</v>
      </c>
      <c r="AK523" s="339">
        <f t="shared" si="602"/>
        <v>0</v>
      </c>
      <c r="AL523" s="339">
        <f t="shared" si="602"/>
        <v>0</v>
      </c>
      <c r="AM523" s="339">
        <f t="shared" si="602"/>
        <v>0</v>
      </c>
      <c r="AN523" s="339">
        <f t="shared" si="602"/>
        <v>0</v>
      </c>
      <c r="AO523" s="339">
        <f t="shared" si="602"/>
        <v>0</v>
      </c>
      <c r="AP523" s="339">
        <f t="shared" si="602"/>
        <v>0</v>
      </c>
      <c r="AQ523" s="339">
        <f t="shared" si="602"/>
        <v>0</v>
      </c>
      <c r="AR523" s="339">
        <f t="shared" si="602"/>
        <v>0</v>
      </c>
      <c r="AS523" s="339">
        <f t="shared" si="602"/>
        <v>0</v>
      </c>
      <c r="AT523" s="339">
        <f t="shared" si="602"/>
        <v>0</v>
      </c>
      <c r="AU523" s="339">
        <f t="shared" si="602"/>
        <v>0</v>
      </c>
      <c r="AV523" s="339">
        <f t="shared" si="602"/>
        <v>0</v>
      </c>
      <c r="AW523" s="339">
        <f t="shared" si="602"/>
        <v>0</v>
      </c>
      <c r="AX523" s="339">
        <f t="shared" si="602"/>
        <v>0</v>
      </c>
      <c r="AY523" s="339">
        <f t="shared" si="602"/>
        <v>0</v>
      </c>
      <c r="AZ523" s="339">
        <f t="shared" si="602"/>
        <v>0</v>
      </c>
      <c r="BA523" s="339">
        <f t="shared" si="602"/>
        <v>0</v>
      </c>
      <c r="BB523" s="339">
        <f t="shared" si="602"/>
        <v>0</v>
      </c>
      <c r="BC523" s="339">
        <f t="shared" si="602"/>
        <v>0</v>
      </c>
      <c r="BD523" s="339">
        <f t="shared" si="602"/>
        <v>0</v>
      </c>
      <c r="BE523" s="339">
        <f t="shared" si="602"/>
        <v>0</v>
      </c>
      <c r="BF523" s="339">
        <f t="shared" si="602"/>
        <v>0</v>
      </c>
      <c r="BG523" s="339">
        <f t="shared" si="602"/>
        <v>0</v>
      </c>
      <c r="BH523" s="339">
        <f t="shared" si="602"/>
        <v>0</v>
      </c>
      <c r="BI523" s="339">
        <f t="shared" si="602"/>
        <v>0</v>
      </c>
      <c r="BJ523" s="339">
        <f t="shared" si="602"/>
        <v>0</v>
      </c>
      <c r="BK523" s="339">
        <f t="shared" si="602"/>
        <v>-63.040750500000001</v>
      </c>
      <c r="BL523" s="339">
        <f t="shared" si="602"/>
        <v>-552.15075049999996</v>
      </c>
      <c r="BM523" s="339">
        <f t="shared" si="602"/>
        <v>-2356.7507504999999</v>
      </c>
      <c r="BN523" s="339">
        <f t="shared" si="602"/>
        <v>-5499.3207505</v>
      </c>
      <c r="BO523" s="339">
        <f t="shared" si="602"/>
        <v>-10920.8507505</v>
      </c>
      <c r="BP523" s="339">
        <f t="shared" ref="BP523:CU523" si="603">BP518+BP522</f>
        <v>-19265.46</v>
      </c>
      <c r="BQ523" s="339">
        <f t="shared" si="603"/>
        <v>-28817.019999999997</v>
      </c>
      <c r="BR523" s="339">
        <f t="shared" si="603"/>
        <v>-39998.009999999995</v>
      </c>
      <c r="BS523" s="339">
        <f t="shared" si="603"/>
        <v>-53577.719999999994</v>
      </c>
      <c r="BT523" s="339">
        <f t="shared" si="603"/>
        <v>-67249.439999999988</v>
      </c>
      <c r="BU523" s="339">
        <f t="shared" si="603"/>
        <v>-81219.639999999985</v>
      </c>
      <c r="BV523" s="339">
        <f t="shared" si="603"/>
        <v>-96207.749999999985</v>
      </c>
      <c r="BW523" s="339">
        <f t="shared" si="603"/>
        <v>-111391.24999999999</v>
      </c>
      <c r="BX523" s="339">
        <f t="shared" si="603"/>
        <v>-127723.70999999999</v>
      </c>
      <c r="BY523" s="339">
        <f t="shared" si="603"/>
        <v>-146411</v>
      </c>
      <c r="BZ523" s="339">
        <f t="shared" si="603"/>
        <v>-165726.47</v>
      </c>
      <c r="CA523" s="339">
        <f t="shared" si="603"/>
        <v>-185177.11</v>
      </c>
      <c r="CB523" s="339">
        <f t="shared" si="603"/>
        <v>-91937.99</v>
      </c>
      <c r="CC523" s="339">
        <f t="shared" si="603"/>
        <v>-107876.1</v>
      </c>
      <c r="CD523" s="339">
        <f t="shared" si="603"/>
        <v>-123234.78</v>
      </c>
      <c r="CE523" s="339">
        <f t="shared" si="603"/>
        <v>-139301.23000000001</v>
      </c>
      <c r="CF523" s="339">
        <f t="shared" si="603"/>
        <v>-156328.21000000002</v>
      </c>
      <c r="CG523" s="339">
        <f t="shared" si="603"/>
        <v>-171099.96000000002</v>
      </c>
      <c r="CH523" s="339">
        <f t="shared" si="603"/>
        <v>-182337.15000000002</v>
      </c>
      <c r="CI523" s="339">
        <f t="shared" si="603"/>
        <v>-194445.49000000002</v>
      </c>
      <c r="CJ523" s="339">
        <f t="shared" si="603"/>
        <v>-205223.76</v>
      </c>
      <c r="CK523" s="339">
        <f t="shared" si="603"/>
        <v>-213291.16</v>
      </c>
      <c r="CL523" s="339">
        <f t="shared" si="603"/>
        <v>-218855.35</v>
      </c>
      <c r="CM523" s="339">
        <f t="shared" si="603"/>
        <v>-219191.13</v>
      </c>
      <c r="CN523" s="339">
        <f t="shared" si="603"/>
        <v>-18295.849999999977</v>
      </c>
      <c r="CO523" s="339">
        <f t="shared" si="603"/>
        <v>-6816.2299999999759</v>
      </c>
      <c r="CP523" s="339">
        <f t="shared" si="603"/>
        <v>3631.2400000000234</v>
      </c>
      <c r="CQ523" s="339">
        <f t="shared" si="603"/>
        <v>15971.820000000023</v>
      </c>
      <c r="CR523" s="339">
        <f t="shared" si="603"/>
        <v>30259.740000000023</v>
      </c>
      <c r="CS523" s="339">
        <f t="shared" si="603"/>
        <v>45183.230000000025</v>
      </c>
      <c r="CT523" s="339">
        <f t="shared" si="603"/>
        <v>61593.35000000002</v>
      </c>
      <c r="CU523" s="339">
        <f t="shared" si="603"/>
        <v>79668.590000000026</v>
      </c>
      <c r="CV523" s="339">
        <f t="shared" ref="CV523:CY523" si="604">CV518+CV522</f>
        <v>99517.930000000022</v>
      </c>
      <c r="CW523" s="339">
        <f t="shared" si="604"/>
        <v>120548.70000000003</v>
      </c>
      <c r="CX523" s="339">
        <f t="shared" si="604"/>
        <v>120548.70000000003</v>
      </c>
      <c r="CY523" s="339">
        <f t="shared" si="604"/>
        <v>120548.70000000003</v>
      </c>
    </row>
    <row r="524" spans="1:104" x14ac:dyDescent="0.2">
      <c r="A524" s="338"/>
      <c r="B524" s="338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  <c r="AA524" s="90"/>
      <c r="AB524" s="90"/>
      <c r="AC524" s="90"/>
      <c r="AD524" s="90"/>
      <c r="AE524" s="90"/>
      <c r="AF524" s="90"/>
      <c r="AG524" s="90"/>
      <c r="AH524" s="90"/>
      <c r="AI524" s="90"/>
      <c r="AJ524" s="90"/>
      <c r="AK524" s="90"/>
      <c r="AL524" s="90"/>
      <c r="AM524" s="90"/>
      <c r="AN524" s="90"/>
      <c r="AO524" s="90"/>
      <c r="AP524" s="90"/>
      <c r="AQ524" s="90"/>
      <c r="AR524" s="90"/>
      <c r="AS524" s="90"/>
      <c r="AT524" s="90"/>
      <c r="AU524" s="90"/>
      <c r="AV524" s="90"/>
      <c r="AW524" s="90"/>
      <c r="AX524" s="90"/>
      <c r="AY524" s="90"/>
      <c r="AZ524" s="90"/>
      <c r="BA524" s="90"/>
      <c r="BB524" s="90"/>
      <c r="BC524" s="90"/>
      <c r="BD524" s="90"/>
      <c r="BE524" s="90"/>
      <c r="BF524" s="90"/>
      <c r="BG524" s="90"/>
      <c r="BH524" s="90"/>
      <c r="BI524" s="90"/>
      <c r="BJ524" s="90"/>
      <c r="BK524" s="90"/>
      <c r="BL524" s="90"/>
      <c r="BM524" s="90"/>
      <c r="BN524" s="90"/>
      <c r="BO524" s="90"/>
      <c r="BP524" s="90"/>
      <c r="BQ524" s="90"/>
      <c r="BR524" s="90"/>
      <c r="BS524" s="90"/>
      <c r="BT524" s="90"/>
      <c r="BU524" s="90"/>
      <c r="BV524" s="90"/>
      <c r="BW524" s="90"/>
      <c r="BX524" s="90"/>
      <c r="BY524" s="90"/>
      <c r="BZ524" s="90"/>
      <c r="CA524" s="90"/>
      <c r="CB524" s="90"/>
      <c r="CC524" s="90"/>
      <c r="CD524" s="90"/>
      <c r="CE524" s="90"/>
      <c r="CF524" s="90"/>
      <c r="CG524" s="90"/>
      <c r="CH524" s="95"/>
      <c r="CI524" s="95"/>
      <c r="CJ524" s="95"/>
      <c r="CK524" s="95"/>
      <c r="CL524" s="95"/>
      <c r="CM524" s="95"/>
      <c r="CN524" s="95"/>
      <c r="CO524" s="95"/>
      <c r="CP524" s="95"/>
      <c r="CQ524" s="95"/>
      <c r="CR524" s="95"/>
      <c r="CS524" s="95"/>
      <c r="CT524" s="95"/>
      <c r="CU524" s="95"/>
      <c r="CV524" s="95"/>
      <c r="CW524" s="95"/>
      <c r="CX524" s="95"/>
      <c r="CY524" s="95"/>
      <c r="CZ524" s="95"/>
    </row>
    <row r="525" spans="1:104" x14ac:dyDescent="0.2">
      <c r="A525" s="353" t="s">
        <v>252</v>
      </c>
      <c r="B525" s="338"/>
      <c r="C525" s="90">
        <v>18237391</v>
      </c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  <c r="BY525" s="91"/>
      <c r="BZ525" s="91"/>
      <c r="CA525" s="91"/>
      <c r="CB525" s="91"/>
      <c r="CC525" s="91"/>
      <c r="CD525" s="91"/>
      <c r="CE525" s="91"/>
      <c r="CF525" s="91"/>
      <c r="CG525" s="91"/>
      <c r="CX525" s="338"/>
      <c r="CY525" s="338"/>
      <c r="CZ525" s="338"/>
    </row>
    <row r="526" spans="1:104" x14ac:dyDescent="0.2">
      <c r="A526" s="338"/>
      <c r="B526" s="338" t="s">
        <v>227</v>
      </c>
      <c r="C526" s="90">
        <v>25400791</v>
      </c>
      <c r="D526" s="339">
        <f t="shared" ref="D526:AI526" si="605">C532</f>
        <v>0</v>
      </c>
      <c r="E526" s="339">
        <f t="shared" si="605"/>
        <v>0</v>
      </c>
      <c r="F526" s="339">
        <f t="shared" si="605"/>
        <v>0</v>
      </c>
      <c r="G526" s="339">
        <f t="shared" si="605"/>
        <v>0</v>
      </c>
      <c r="H526" s="339">
        <f t="shared" si="605"/>
        <v>0</v>
      </c>
      <c r="I526" s="339">
        <f t="shared" si="605"/>
        <v>0</v>
      </c>
      <c r="J526" s="339">
        <f t="shared" si="605"/>
        <v>0</v>
      </c>
      <c r="K526" s="339">
        <f t="shared" si="605"/>
        <v>0</v>
      </c>
      <c r="L526" s="339">
        <f t="shared" si="605"/>
        <v>0</v>
      </c>
      <c r="M526" s="339">
        <f t="shared" si="605"/>
        <v>0</v>
      </c>
      <c r="N526" s="339">
        <f t="shared" si="605"/>
        <v>0</v>
      </c>
      <c r="O526" s="339">
        <f t="shared" si="605"/>
        <v>0</v>
      </c>
      <c r="P526" s="339">
        <f t="shared" si="605"/>
        <v>0</v>
      </c>
      <c r="Q526" s="339">
        <f t="shared" si="605"/>
        <v>0</v>
      </c>
      <c r="R526" s="339">
        <f t="shared" si="605"/>
        <v>0</v>
      </c>
      <c r="S526" s="339">
        <f t="shared" si="605"/>
        <v>0</v>
      </c>
      <c r="T526" s="339">
        <f t="shared" si="605"/>
        <v>0</v>
      </c>
      <c r="U526" s="339">
        <f t="shared" si="605"/>
        <v>0</v>
      </c>
      <c r="V526" s="339">
        <f t="shared" si="605"/>
        <v>0</v>
      </c>
      <c r="W526" s="339">
        <f t="shared" si="605"/>
        <v>0</v>
      </c>
      <c r="X526" s="339">
        <f t="shared" si="605"/>
        <v>0</v>
      </c>
      <c r="Y526" s="339">
        <f t="shared" si="605"/>
        <v>0</v>
      </c>
      <c r="Z526" s="339">
        <f t="shared" si="605"/>
        <v>0</v>
      </c>
      <c r="AA526" s="339">
        <f t="shared" si="605"/>
        <v>0</v>
      </c>
      <c r="AB526" s="339">
        <f t="shared" si="605"/>
        <v>0</v>
      </c>
      <c r="AC526" s="339">
        <f t="shared" si="605"/>
        <v>0</v>
      </c>
      <c r="AD526" s="339">
        <f t="shared" si="605"/>
        <v>0</v>
      </c>
      <c r="AE526" s="339">
        <f t="shared" si="605"/>
        <v>0</v>
      </c>
      <c r="AF526" s="339">
        <f t="shared" si="605"/>
        <v>0</v>
      </c>
      <c r="AG526" s="339">
        <f t="shared" si="605"/>
        <v>0</v>
      </c>
      <c r="AH526" s="339">
        <f t="shared" si="605"/>
        <v>0</v>
      </c>
      <c r="AI526" s="339">
        <f t="shared" si="605"/>
        <v>0</v>
      </c>
      <c r="AJ526" s="339">
        <f t="shared" ref="AJ526:BO526" si="606">AI532</f>
        <v>0</v>
      </c>
      <c r="AK526" s="339">
        <f t="shared" si="606"/>
        <v>0</v>
      </c>
      <c r="AL526" s="339">
        <f t="shared" si="606"/>
        <v>0</v>
      </c>
      <c r="AM526" s="339">
        <f t="shared" si="606"/>
        <v>0</v>
      </c>
      <c r="AN526" s="339">
        <f t="shared" si="606"/>
        <v>0</v>
      </c>
      <c r="AO526" s="339">
        <f t="shared" si="606"/>
        <v>0</v>
      </c>
      <c r="AP526" s="339">
        <f t="shared" si="606"/>
        <v>0</v>
      </c>
      <c r="AQ526" s="339">
        <f t="shared" si="606"/>
        <v>0</v>
      </c>
      <c r="AR526" s="339">
        <f t="shared" si="606"/>
        <v>0</v>
      </c>
      <c r="AS526" s="339">
        <f t="shared" si="606"/>
        <v>0</v>
      </c>
      <c r="AT526" s="339">
        <f t="shared" si="606"/>
        <v>0</v>
      </c>
      <c r="AU526" s="339">
        <f t="shared" si="606"/>
        <v>0</v>
      </c>
      <c r="AV526" s="339">
        <f t="shared" si="606"/>
        <v>0</v>
      </c>
      <c r="AW526" s="339">
        <f t="shared" si="606"/>
        <v>0</v>
      </c>
      <c r="AX526" s="339">
        <f t="shared" si="606"/>
        <v>0</v>
      </c>
      <c r="AY526" s="339">
        <f t="shared" si="606"/>
        <v>0</v>
      </c>
      <c r="AZ526" s="339">
        <f t="shared" si="606"/>
        <v>0</v>
      </c>
      <c r="BA526" s="339">
        <f t="shared" si="606"/>
        <v>0</v>
      </c>
      <c r="BB526" s="339">
        <f t="shared" si="606"/>
        <v>0</v>
      </c>
      <c r="BC526" s="339">
        <f t="shared" si="606"/>
        <v>0</v>
      </c>
      <c r="BD526" s="339">
        <f t="shared" si="606"/>
        <v>0</v>
      </c>
      <c r="BE526" s="339">
        <f t="shared" si="606"/>
        <v>0</v>
      </c>
      <c r="BF526" s="339">
        <f t="shared" si="606"/>
        <v>0</v>
      </c>
      <c r="BG526" s="339">
        <f t="shared" si="606"/>
        <v>0</v>
      </c>
      <c r="BH526" s="339">
        <f t="shared" si="606"/>
        <v>0</v>
      </c>
      <c r="BI526" s="339">
        <f t="shared" si="606"/>
        <v>0</v>
      </c>
      <c r="BJ526" s="339">
        <f t="shared" si="606"/>
        <v>0</v>
      </c>
      <c r="BK526" s="339">
        <f t="shared" si="606"/>
        <v>0</v>
      </c>
      <c r="BL526" s="339">
        <f t="shared" si="606"/>
        <v>226.516524</v>
      </c>
      <c r="BM526" s="339">
        <f t="shared" si="606"/>
        <v>1292.0765240000001</v>
      </c>
      <c r="BN526" s="339">
        <f t="shared" si="606"/>
        <v>3177.2365239999999</v>
      </c>
      <c r="BO526" s="339">
        <f t="shared" si="606"/>
        <v>5490.0765240000001</v>
      </c>
      <c r="BP526" s="339">
        <f t="shared" ref="BP526:CY526" si="607">BO532</f>
        <v>8192.8865239999996</v>
      </c>
      <c r="BQ526" s="339">
        <f t="shared" si="607"/>
        <v>11404.13</v>
      </c>
      <c r="BR526" s="339">
        <f t="shared" si="607"/>
        <v>16010.77</v>
      </c>
      <c r="BS526" s="339">
        <f t="shared" si="607"/>
        <v>21408.91</v>
      </c>
      <c r="BT526" s="339">
        <f t="shared" si="607"/>
        <v>27865.39</v>
      </c>
      <c r="BU526" s="339">
        <f t="shared" si="607"/>
        <v>35517.050000000003</v>
      </c>
      <c r="BV526" s="339">
        <f t="shared" si="607"/>
        <v>44379.380000000005</v>
      </c>
      <c r="BW526" s="339">
        <f t="shared" si="607"/>
        <v>54339.700000000004</v>
      </c>
      <c r="BX526" s="339">
        <f t="shared" si="607"/>
        <v>65483.140000000007</v>
      </c>
      <c r="BY526" s="339">
        <f t="shared" si="607"/>
        <v>23274.419450365756</v>
      </c>
      <c r="BZ526" s="339">
        <f t="shared" si="607"/>
        <v>27598.710669945445</v>
      </c>
      <c r="CA526" s="339">
        <f t="shared" si="607"/>
        <v>32019.181460605152</v>
      </c>
      <c r="CB526" s="339">
        <f t="shared" si="607"/>
        <v>35245.729061679289</v>
      </c>
      <c r="CC526" s="339">
        <f t="shared" si="607"/>
        <v>17694.351956630806</v>
      </c>
      <c r="CD526" s="339">
        <f t="shared" si="607"/>
        <v>18991.43521805638</v>
      </c>
      <c r="CE526" s="339">
        <f t="shared" si="607"/>
        <v>19961.57038208282</v>
      </c>
      <c r="CF526" s="339">
        <f t="shared" si="607"/>
        <v>21082.880437452168</v>
      </c>
      <c r="CG526" s="339">
        <f t="shared" si="607"/>
        <v>22111.635044504994</v>
      </c>
      <c r="CH526" s="339">
        <f t="shared" si="607"/>
        <v>22877.452230623756</v>
      </c>
      <c r="CI526" s="339">
        <f t="shared" si="607"/>
        <v>23900.157091746121</v>
      </c>
      <c r="CJ526" s="339">
        <f t="shared" si="607"/>
        <v>24785.177091746122</v>
      </c>
      <c r="CK526" s="339">
        <f t="shared" si="607"/>
        <v>25147.637091746121</v>
      </c>
      <c r="CL526" s="339">
        <f t="shared" si="607"/>
        <v>25458.627091746122</v>
      </c>
      <c r="CM526" s="339">
        <f t="shared" si="607"/>
        <v>25537.907091746121</v>
      </c>
      <c r="CN526" s="339">
        <f t="shared" si="607"/>
        <v>26051.447091746122</v>
      </c>
      <c r="CO526" s="339">
        <f t="shared" si="607"/>
        <v>873.32475823976711</v>
      </c>
      <c r="CP526" s="339">
        <f t="shared" si="607"/>
        <v>358.41475823976714</v>
      </c>
      <c r="CQ526" s="339">
        <f t="shared" si="607"/>
        <v>-95.975241760232848</v>
      </c>
      <c r="CR526" s="339">
        <f t="shared" si="607"/>
        <v>-453.62524176023283</v>
      </c>
      <c r="CS526" s="339">
        <f t="shared" si="607"/>
        <v>-657.84524176023285</v>
      </c>
      <c r="CT526" s="339">
        <f t="shared" si="607"/>
        <v>-688.13524176023282</v>
      </c>
      <c r="CU526" s="339">
        <f t="shared" si="607"/>
        <v>-610.0252417602328</v>
      </c>
      <c r="CV526" s="339">
        <f t="shared" si="607"/>
        <v>-531.9052417602328</v>
      </c>
      <c r="CW526" s="339">
        <f t="shared" si="607"/>
        <v>-453.79524176023278</v>
      </c>
      <c r="CX526" s="339">
        <f t="shared" si="607"/>
        <v>-375.68524176023277</v>
      </c>
      <c r="CY526" s="339">
        <f t="shared" si="607"/>
        <v>-375.68524176023277</v>
      </c>
    </row>
    <row r="527" spans="1:104" x14ac:dyDescent="0.2">
      <c r="A527" s="97"/>
      <c r="B527" s="98" t="s">
        <v>228</v>
      </c>
      <c r="C527" s="91"/>
      <c r="D527" s="342">
        <v>0</v>
      </c>
      <c r="E527" s="342">
        <v>0</v>
      </c>
      <c r="F527" s="342">
        <v>0</v>
      </c>
      <c r="G527" s="342">
        <v>0</v>
      </c>
      <c r="H527" s="342">
        <v>0</v>
      </c>
      <c r="I527" s="342">
        <v>0</v>
      </c>
      <c r="J527" s="342">
        <v>0</v>
      </c>
      <c r="K527" s="342">
        <v>0</v>
      </c>
      <c r="L527" s="342">
        <v>0</v>
      </c>
      <c r="M527" s="342">
        <v>0</v>
      </c>
      <c r="N527" s="342">
        <v>0</v>
      </c>
      <c r="O527" s="342">
        <v>0</v>
      </c>
      <c r="P527" s="342">
        <v>0</v>
      </c>
      <c r="Q527" s="342">
        <v>0</v>
      </c>
      <c r="R527" s="342">
        <v>0</v>
      </c>
      <c r="S527" s="342">
        <v>0</v>
      </c>
      <c r="T527" s="342">
        <v>0</v>
      </c>
      <c r="U527" s="342">
        <v>0</v>
      </c>
      <c r="V527" s="342">
        <v>0</v>
      </c>
      <c r="W527" s="342">
        <v>0</v>
      </c>
      <c r="X527" s="342">
        <v>0</v>
      </c>
      <c r="Y527" s="342">
        <v>0</v>
      </c>
      <c r="Z527" s="342">
        <v>0</v>
      </c>
      <c r="AA527" s="342">
        <v>0</v>
      </c>
      <c r="AB527" s="342">
        <v>0</v>
      </c>
      <c r="AC527" s="342">
        <v>0</v>
      </c>
      <c r="AD527" s="342">
        <v>0</v>
      </c>
      <c r="AE527" s="342">
        <v>0</v>
      </c>
      <c r="AF527" s="342">
        <v>0</v>
      </c>
      <c r="AG527" s="342">
        <v>0</v>
      </c>
      <c r="AH527" s="342">
        <v>0</v>
      </c>
      <c r="AI527" s="342">
        <v>0</v>
      </c>
      <c r="AJ527" s="342">
        <v>0</v>
      </c>
      <c r="AK527" s="342">
        <v>0</v>
      </c>
      <c r="AL527" s="342">
        <v>0</v>
      </c>
      <c r="AM527" s="342">
        <v>0</v>
      </c>
      <c r="AN527" s="342">
        <v>0</v>
      </c>
      <c r="AO527" s="342">
        <v>0</v>
      </c>
      <c r="AP527" s="342">
        <v>0</v>
      </c>
      <c r="AQ527" s="342">
        <v>0</v>
      </c>
      <c r="AR527" s="342">
        <v>0</v>
      </c>
      <c r="AS527" s="342">
        <v>0</v>
      </c>
      <c r="AT527" s="342">
        <v>0</v>
      </c>
      <c r="AU527" s="342">
        <v>0</v>
      </c>
      <c r="AV527" s="342">
        <v>0</v>
      </c>
      <c r="AW527" s="342">
        <v>0</v>
      </c>
      <c r="AX527" s="342">
        <v>0</v>
      </c>
      <c r="AY527" s="342">
        <v>0</v>
      </c>
      <c r="AZ527" s="342">
        <v>0</v>
      </c>
      <c r="BA527" s="342">
        <v>0</v>
      </c>
      <c r="BB527" s="342">
        <v>0</v>
      </c>
      <c r="BC527" s="342">
        <v>0</v>
      </c>
      <c r="BD527" s="342">
        <v>0</v>
      </c>
      <c r="BE527" s="342">
        <v>0</v>
      </c>
      <c r="BF527" s="342">
        <v>0</v>
      </c>
      <c r="BG527" s="342">
        <v>0</v>
      </c>
      <c r="BH527" s="342">
        <v>0</v>
      </c>
      <c r="BI527" s="342">
        <v>0</v>
      </c>
      <c r="BJ527" s="342">
        <v>0</v>
      </c>
      <c r="BK527" s="342">
        <v>0</v>
      </c>
      <c r="BL527" s="342">
        <v>0</v>
      </c>
      <c r="BM527" s="342">
        <v>0</v>
      </c>
      <c r="BN527" s="342">
        <v>0</v>
      </c>
      <c r="BO527" s="342">
        <v>0</v>
      </c>
      <c r="BP527" s="342">
        <v>-226.516524</v>
      </c>
      <c r="BQ527" s="342">
        <v>0</v>
      </c>
      <c r="BR527" s="342">
        <v>0</v>
      </c>
      <c r="BS527" s="342">
        <v>0</v>
      </c>
      <c r="BT527" s="342">
        <v>0</v>
      </c>
      <c r="BU527" s="342">
        <v>0</v>
      </c>
      <c r="BV527" s="342">
        <v>0</v>
      </c>
      <c r="BW527" s="342">
        <v>0</v>
      </c>
      <c r="BX527" s="342">
        <v>0</v>
      </c>
      <c r="BY527" s="342">
        <v>0</v>
      </c>
      <c r="BZ527" s="342">
        <v>0</v>
      </c>
      <c r="CA527" s="342">
        <v>0</v>
      </c>
      <c r="CB527" s="342">
        <v>-65483.14</v>
      </c>
      <c r="CC527" s="342">
        <v>0</v>
      </c>
      <c r="CD527" s="342">
        <v>0</v>
      </c>
      <c r="CE527" s="342">
        <v>0</v>
      </c>
      <c r="CF527" s="342">
        <v>0</v>
      </c>
      <c r="CG527" s="342">
        <v>0</v>
      </c>
      <c r="CH527" s="342">
        <v>0</v>
      </c>
      <c r="CI527" s="342">
        <v>0</v>
      </c>
      <c r="CJ527" s="342">
        <v>0</v>
      </c>
      <c r="CK527" s="342">
        <v>0</v>
      </c>
      <c r="CL527" s="342">
        <v>0</v>
      </c>
      <c r="CM527" s="342">
        <v>0</v>
      </c>
      <c r="CN527" s="342">
        <v>-24785.162333506356</v>
      </c>
      <c r="CO527" s="342">
        <v>0</v>
      </c>
      <c r="CP527" s="342">
        <v>0</v>
      </c>
      <c r="CQ527" s="342">
        <v>0</v>
      </c>
      <c r="CR527" s="342">
        <v>0</v>
      </c>
      <c r="CS527" s="342">
        <v>0</v>
      </c>
      <c r="CT527" s="342">
        <v>0</v>
      </c>
      <c r="CU527" s="342">
        <v>0</v>
      </c>
      <c r="CV527" s="342">
        <v>0</v>
      </c>
      <c r="CW527" s="342">
        <v>0</v>
      </c>
      <c r="CX527" s="342"/>
      <c r="CY527" s="342"/>
    </row>
    <row r="528" spans="1:104" x14ac:dyDescent="0.2">
      <c r="A528" s="97"/>
      <c r="B528" s="98" t="s">
        <v>363</v>
      </c>
      <c r="C528" s="91"/>
      <c r="D528" s="342">
        <v>0</v>
      </c>
      <c r="E528" s="342">
        <v>0</v>
      </c>
      <c r="F528" s="342">
        <v>0</v>
      </c>
      <c r="G528" s="342">
        <v>0</v>
      </c>
      <c r="H528" s="342">
        <v>0</v>
      </c>
      <c r="I528" s="342">
        <v>0</v>
      </c>
      <c r="J528" s="342">
        <v>0</v>
      </c>
      <c r="K528" s="342">
        <v>0</v>
      </c>
      <c r="L528" s="342">
        <v>0</v>
      </c>
      <c r="M528" s="342">
        <v>0</v>
      </c>
      <c r="N528" s="342">
        <v>0</v>
      </c>
      <c r="O528" s="342">
        <v>0</v>
      </c>
      <c r="P528" s="342">
        <v>0</v>
      </c>
      <c r="Q528" s="342">
        <v>0</v>
      </c>
      <c r="R528" s="342">
        <v>0</v>
      </c>
      <c r="S528" s="342">
        <v>0</v>
      </c>
      <c r="T528" s="342">
        <v>0</v>
      </c>
      <c r="U528" s="342">
        <v>0</v>
      </c>
      <c r="V528" s="342">
        <v>0</v>
      </c>
      <c r="W528" s="342">
        <v>0</v>
      </c>
      <c r="X528" s="342">
        <v>0</v>
      </c>
      <c r="Y528" s="342">
        <v>0</v>
      </c>
      <c r="Z528" s="342">
        <v>0</v>
      </c>
      <c r="AA528" s="342">
        <v>0</v>
      </c>
      <c r="AB528" s="342">
        <v>0</v>
      </c>
      <c r="AC528" s="342">
        <v>0</v>
      </c>
      <c r="AD528" s="342">
        <v>0</v>
      </c>
      <c r="AE528" s="342">
        <v>0</v>
      </c>
      <c r="AF528" s="342">
        <v>0</v>
      </c>
      <c r="AG528" s="342">
        <v>0</v>
      </c>
      <c r="AH528" s="342">
        <v>0</v>
      </c>
      <c r="AI528" s="342">
        <v>0</v>
      </c>
      <c r="AJ528" s="342">
        <v>0</v>
      </c>
      <c r="AK528" s="342">
        <v>0</v>
      </c>
      <c r="AL528" s="342">
        <v>0</v>
      </c>
      <c r="AM528" s="342">
        <v>0</v>
      </c>
      <c r="AN528" s="342">
        <v>0</v>
      </c>
      <c r="AO528" s="342">
        <v>0</v>
      </c>
      <c r="AP528" s="342">
        <v>0</v>
      </c>
      <c r="AQ528" s="342">
        <v>0</v>
      </c>
      <c r="AR528" s="342">
        <v>0</v>
      </c>
      <c r="AS528" s="342">
        <v>0</v>
      </c>
      <c r="AT528" s="342">
        <v>0</v>
      </c>
      <c r="AU528" s="342">
        <v>0</v>
      </c>
      <c r="AV528" s="342">
        <v>0</v>
      </c>
      <c r="AW528" s="342">
        <v>0</v>
      </c>
      <c r="AX528" s="342">
        <v>0</v>
      </c>
      <c r="AY528" s="342">
        <v>0</v>
      </c>
      <c r="AZ528" s="342">
        <v>0</v>
      </c>
      <c r="BA528" s="342">
        <v>0</v>
      </c>
      <c r="BB528" s="342">
        <v>0</v>
      </c>
      <c r="BC528" s="342">
        <v>0</v>
      </c>
      <c r="BD528" s="342">
        <v>0</v>
      </c>
      <c r="BE528" s="342">
        <v>0</v>
      </c>
      <c r="BF528" s="342">
        <v>0</v>
      </c>
      <c r="BG528" s="342">
        <v>0</v>
      </c>
      <c r="BH528" s="342">
        <v>0</v>
      </c>
      <c r="BI528" s="342">
        <v>0</v>
      </c>
      <c r="BJ528" s="342">
        <v>0</v>
      </c>
      <c r="BK528" s="342">
        <v>0</v>
      </c>
      <c r="BL528" s="342">
        <v>0</v>
      </c>
      <c r="BM528" s="342">
        <v>0</v>
      </c>
      <c r="BN528" s="342">
        <v>0</v>
      </c>
      <c r="BO528" s="342">
        <v>0</v>
      </c>
      <c r="BP528" s="342">
        <v>0</v>
      </c>
      <c r="BQ528" s="342">
        <v>0</v>
      </c>
      <c r="BR528" s="342">
        <v>0</v>
      </c>
      <c r="BS528" s="342">
        <v>0</v>
      </c>
      <c r="BT528" s="342">
        <v>0</v>
      </c>
      <c r="BU528" s="342">
        <v>0</v>
      </c>
      <c r="BV528" s="342">
        <v>0</v>
      </c>
      <c r="BW528" s="342">
        <v>0</v>
      </c>
      <c r="BX528" s="342">
        <v>-46263.838410000004</v>
      </c>
      <c r="BY528" s="342">
        <v>0</v>
      </c>
      <c r="BZ528" s="342">
        <v>0</v>
      </c>
      <c r="CA528" s="342">
        <v>0</v>
      </c>
      <c r="CB528" s="342">
        <v>46263.838410000004</v>
      </c>
      <c r="CC528" s="342">
        <v>0</v>
      </c>
      <c r="CD528" s="342">
        <v>0</v>
      </c>
      <c r="CE528" s="342">
        <v>0</v>
      </c>
      <c r="CF528" s="342">
        <v>0</v>
      </c>
      <c r="CG528" s="342">
        <v>0</v>
      </c>
      <c r="CH528" s="342">
        <v>0</v>
      </c>
      <c r="CI528" s="421">
        <v>601.58000000000004</v>
      </c>
      <c r="CJ528" s="421">
        <v>550.51</v>
      </c>
      <c r="CK528" s="421">
        <v>550.51</v>
      </c>
      <c r="CL528" s="421">
        <v>550.51</v>
      </c>
      <c r="CM528" s="421">
        <v>527.19000000000005</v>
      </c>
      <c r="CN528" s="341">
        <v>0</v>
      </c>
      <c r="CO528" s="342">
        <v>0</v>
      </c>
      <c r="CP528" s="342">
        <v>0</v>
      </c>
      <c r="CQ528" s="342">
        <v>0</v>
      </c>
      <c r="CR528" s="342">
        <v>0</v>
      </c>
      <c r="CS528" s="342">
        <v>0</v>
      </c>
      <c r="CT528" s="342">
        <v>0</v>
      </c>
      <c r="CU528" s="342">
        <v>0</v>
      </c>
      <c r="CV528" s="342">
        <v>0</v>
      </c>
      <c r="CW528" s="342">
        <v>0</v>
      </c>
      <c r="CX528" s="342"/>
      <c r="CY528" s="342"/>
    </row>
    <row r="529" spans="1:104" x14ac:dyDescent="0.2">
      <c r="A529" s="338"/>
      <c r="B529" s="98" t="s">
        <v>347</v>
      </c>
      <c r="C529" s="376"/>
      <c r="D529" s="341">
        <v>0</v>
      </c>
      <c r="E529" s="341">
        <v>0</v>
      </c>
      <c r="F529" s="341">
        <v>0</v>
      </c>
      <c r="G529" s="341">
        <v>0</v>
      </c>
      <c r="H529" s="341">
        <v>0</v>
      </c>
      <c r="I529" s="341">
        <v>0</v>
      </c>
      <c r="J529" s="341">
        <v>0</v>
      </c>
      <c r="K529" s="341">
        <v>0</v>
      </c>
      <c r="L529" s="341">
        <v>0</v>
      </c>
      <c r="M529" s="341">
        <v>0</v>
      </c>
      <c r="N529" s="341">
        <v>0</v>
      </c>
      <c r="O529" s="341">
        <v>0</v>
      </c>
      <c r="P529" s="341">
        <v>0</v>
      </c>
      <c r="Q529" s="341">
        <v>0</v>
      </c>
      <c r="R529" s="341">
        <v>0</v>
      </c>
      <c r="S529" s="341">
        <v>0</v>
      </c>
      <c r="T529" s="341">
        <v>0</v>
      </c>
      <c r="U529" s="341">
        <v>0</v>
      </c>
      <c r="V529" s="341">
        <v>0</v>
      </c>
      <c r="W529" s="341">
        <v>0</v>
      </c>
      <c r="X529" s="341">
        <v>0</v>
      </c>
      <c r="Y529" s="341">
        <v>0</v>
      </c>
      <c r="Z529" s="341">
        <v>0</v>
      </c>
      <c r="AA529" s="341">
        <v>0</v>
      </c>
      <c r="AB529" s="341">
        <v>0</v>
      </c>
      <c r="AC529" s="341">
        <v>0</v>
      </c>
      <c r="AD529" s="341">
        <v>0</v>
      </c>
      <c r="AE529" s="341">
        <v>0</v>
      </c>
      <c r="AF529" s="341">
        <v>0</v>
      </c>
      <c r="AG529" s="341">
        <v>0</v>
      </c>
      <c r="AH529" s="341">
        <v>0</v>
      </c>
      <c r="AI529" s="341">
        <v>0</v>
      </c>
      <c r="AJ529" s="341">
        <v>0</v>
      </c>
      <c r="AK529" s="341">
        <v>0</v>
      </c>
      <c r="AL529" s="341">
        <v>0</v>
      </c>
      <c r="AM529" s="341">
        <v>0</v>
      </c>
      <c r="AN529" s="341">
        <v>0</v>
      </c>
      <c r="AO529" s="341">
        <v>0</v>
      </c>
      <c r="AP529" s="341">
        <v>0</v>
      </c>
      <c r="AQ529" s="341">
        <v>0</v>
      </c>
      <c r="AR529" s="341">
        <v>0</v>
      </c>
      <c r="AS529" s="341">
        <v>0</v>
      </c>
      <c r="AT529" s="341">
        <v>0</v>
      </c>
      <c r="AU529" s="341">
        <v>0</v>
      </c>
      <c r="AV529" s="341">
        <v>0</v>
      </c>
      <c r="AW529" s="341">
        <v>0</v>
      </c>
      <c r="AX529" s="341">
        <v>0</v>
      </c>
      <c r="AY529" s="341">
        <v>0</v>
      </c>
      <c r="AZ529" s="341">
        <v>0</v>
      </c>
      <c r="BA529" s="341">
        <v>0</v>
      </c>
      <c r="BB529" s="341">
        <v>0</v>
      </c>
      <c r="BC529" s="341">
        <v>0</v>
      </c>
      <c r="BD529" s="341">
        <v>0</v>
      </c>
      <c r="BE529" s="341">
        <v>0</v>
      </c>
      <c r="BF529" s="341">
        <v>0</v>
      </c>
      <c r="BG529" s="341">
        <v>0</v>
      </c>
      <c r="BH529" s="341">
        <v>0</v>
      </c>
      <c r="BI529" s="341">
        <v>0</v>
      </c>
      <c r="BJ529" s="341">
        <v>0</v>
      </c>
      <c r="BK529" s="341">
        <v>0</v>
      </c>
      <c r="BL529" s="341">
        <v>0</v>
      </c>
      <c r="BM529" s="341">
        <v>0</v>
      </c>
      <c r="BN529" s="341">
        <v>0</v>
      </c>
      <c r="BO529" s="341">
        <v>0</v>
      </c>
      <c r="BP529" s="341">
        <v>0</v>
      </c>
      <c r="BQ529" s="341">
        <v>0</v>
      </c>
      <c r="BR529" s="341">
        <v>0</v>
      </c>
      <c r="BS529" s="341">
        <v>0</v>
      </c>
      <c r="BT529" s="341">
        <v>0</v>
      </c>
      <c r="BU529" s="341">
        <v>0</v>
      </c>
      <c r="BV529" s="341">
        <v>0</v>
      </c>
      <c r="BW529" s="341">
        <v>0</v>
      </c>
      <c r="BX529" s="341">
        <v>0</v>
      </c>
      <c r="BY529" s="341">
        <v>0</v>
      </c>
      <c r="BZ529" s="341">
        <v>0</v>
      </c>
      <c r="CA529" s="341">
        <v>0</v>
      </c>
      <c r="CB529" s="341">
        <v>0</v>
      </c>
      <c r="CC529" s="341">
        <v>0</v>
      </c>
      <c r="CD529" s="341">
        <v>0</v>
      </c>
      <c r="CE529" s="341">
        <v>0</v>
      </c>
      <c r="CF529" s="341">
        <v>0</v>
      </c>
      <c r="CG529" s="341">
        <v>0</v>
      </c>
      <c r="CH529" s="341">
        <v>0</v>
      </c>
      <c r="CI529" s="341">
        <v>0</v>
      </c>
      <c r="CJ529" s="341">
        <v>0</v>
      </c>
      <c r="CK529" s="341">
        <v>0</v>
      </c>
      <c r="CL529" s="341">
        <v>0</v>
      </c>
      <c r="CM529" s="341">
        <v>542.85</v>
      </c>
      <c r="CN529" s="341"/>
      <c r="CO529" s="341">
        <v>0</v>
      </c>
      <c r="CP529" s="341">
        <v>0</v>
      </c>
      <c r="CQ529" s="341">
        <v>0</v>
      </c>
      <c r="CR529" s="341">
        <v>0</v>
      </c>
      <c r="CS529" s="341">
        <v>0</v>
      </c>
      <c r="CT529" s="341">
        <v>0</v>
      </c>
      <c r="CU529" s="342">
        <v>0.01</v>
      </c>
      <c r="CV529" s="342">
        <v>0</v>
      </c>
      <c r="CW529" s="342">
        <v>0</v>
      </c>
      <c r="CX529" s="341"/>
      <c r="CY529" s="341"/>
    </row>
    <row r="530" spans="1:104" x14ac:dyDescent="0.2">
      <c r="A530" s="98"/>
      <c r="B530" s="98" t="s">
        <v>248</v>
      </c>
      <c r="C530" s="98"/>
      <c r="D530" s="341">
        <v>0</v>
      </c>
      <c r="E530" s="341">
        <v>0</v>
      </c>
      <c r="F530" s="341">
        <v>0</v>
      </c>
      <c r="G530" s="341">
        <v>0</v>
      </c>
      <c r="H530" s="341">
        <v>0</v>
      </c>
      <c r="I530" s="341">
        <v>0</v>
      </c>
      <c r="J530" s="341">
        <v>0</v>
      </c>
      <c r="K530" s="341">
        <v>0</v>
      </c>
      <c r="L530" s="341">
        <v>0</v>
      </c>
      <c r="M530" s="341">
        <v>0</v>
      </c>
      <c r="N530" s="341">
        <v>0</v>
      </c>
      <c r="O530" s="341">
        <v>0</v>
      </c>
      <c r="P530" s="341">
        <v>0</v>
      </c>
      <c r="Q530" s="341">
        <v>0</v>
      </c>
      <c r="R530" s="341">
        <v>0</v>
      </c>
      <c r="S530" s="341">
        <v>0</v>
      </c>
      <c r="T530" s="341">
        <v>0</v>
      </c>
      <c r="U530" s="341">
        <v>0</v>
      </c>
      <c r="V530" s="341">
        <v>0</v>
      </c>
      <c r="W530" s="341">
        <v>0</v>
      </c>
      <c r="X530" s="341">
        <v>0</v>
      </c>
      <c r="Y530" s="341">
        <v>0</v>
      </c>
      <c r="Z530" s="341">
        <v>0</v>
      </c>
      <c r="AA530" s="341">
        <v>0</v>
      </c>
      <c r="AB530" s="341">
        <v>0</v>
      </c>
      <c r="AC530" s="341">
        <v>0</v>
      </c>
      <c r="AD530" s="341">
        <v>0</v>
      </c>
      <c r="AE530" s="341">
        <v>0</v>
      </c>
      <c r="AF530" s="341">
        <v>0</v>
      </c>
      <c r="AG530" s="341">
        <v>0</v>
      </c>
      <c r="AH530" s="341">
        <v>0</v>
      </c>
      <c r="AI530" s="341">
        <v>0</v>
      </c>
      <c r="AJ530" s="341">
        <v>0</v>
      </c>
      <c r="AK530" s="341">
        <v>0</v>
      </c>
      <c r="AL530" s="341">
        <v>0</v>
      </c>
      <c r="AM530" s="341">
        <v>0</v>
      </c>
      <c r="AN530" s="341">
        <v>0</v>
      </c>
      <c r="AO530" s="341">
        <v>0</v>
      </c>
      <c r="AP530" s="341">
        <v>0</v>
      </c>
      <c r="AQ530" s="341">
        <v>0</v>
      </c>
      <c r="AR530" s="341">
        <v>0</v>
      </c>
      <c r="AS530" s="341">
        <v>0</v>
      </c>
      <c r="AT530" s="341">
        <v>0</v>
      </c>
      <c r="AU530" s="341">
        <v>0</v>
      </c>
      <c r="AV530" s="341">
        <v>0</v>
      </c>
      <c r="AW530" s="341">
        <v>0</v>
      </c>
      <c r="AX530" s="341">
        <v>0</v>
      </c>
      <c r="AY530" s="341">
        <v>0</v>
      </c>
      <c r="AZ530" s="341">
        <v>0</v>
      </c>
      <c r="BA530" s="341">
        <v>0</v>
      </c>
      <c r="BB530" s="341">
        <v>0</v>
      </c>
      <c r="BC530" s="341">
        <v>0</v>
      </c>
      <c r="BD530" s="341">
        <v>0</v>
      </c>
      <c r="BE530" s="341">
        <v>0</v>
      </c>
      <c r="BF530" s="341">
        <v>0</v>
      </c>
      <c r="BG530" s="341">
        <v>0</v>
      </c>
      <c r="BH530" s="341">
        <v>0</v>
      </c>
      <c r="BI530" s="341">
        <v>0</v>
      </c>
      <c r="BJ530" s="341">
        <v>0</v>
      </c>
      <c r="BK530" s="341">
        <v>226.516524</v>
      </c>
      <c r="BL530" s="341">
        <v>1065.56</v>
      </c>
      <c r="BM530" s="341">
        <v>1885.16</v>
      </c>
      <c r="BN530" s="341">
        <v>2312.84</v>
      </c>
      <c r="BO530" s="341">
        <v>2702.81</v>
      </c>
      <c r="BP530" s="341">
        <v>3437.76</v>
      </c>
      <c r="BQ530" s="341">
        <v>4606.6400000000003</v>
      </c>
      <c r="BR530" s="341">
        <v>5398.14</v>
      </c>
      <c r="BS530" s="341">
        <v>6456.48</v>
      </c>
      <c r="BT530" s="341">
        <v>7651.66</v>
      </c>
      <c r="BU530" s="341">
        <v>8862.33</v>
      </c>
      <c r="BV530" s="341">
        <v>9960.32</v>
      </c>
      <c r="BW530" s="341">
        <v>11143.44</v>
      </c>
      <c r="BX530" s="341">
        <v>4055.1178603657518</v>
      </c>
      <c r="BY530" s="341">
        <v>4324.2912195796907</v>
      </c>
      <c r="BZ530" s="341">
        <v>4420.4707906597068</v>
      </c>
      <c r="CA530" s="341">
        <v>3226.5476010741368</v>
      </c>
      <c r="CB530" s="341">
        <v>1667.9244849515126</v>
      </c>
      <c r="CC530" s="341">
        <v>1297.0832614255723</v>
      </c>
      <c r="CD530" s="341">
        <v>970.135164026442</v>
      </c>
      <c r="CE530" s="341">
        <v>1121.3100553693475</v>
      </c>
      <c r="CF530" s="341">
        <v>1028.754607052826</v>
      </c>
      <c r="CG530" s="341">
        <v>765.81718611876204</v>
      </c>
      <c r="CH530" s="341">
        <v>1022.7048611223654</v>
      </c>
      <c r="CI530" s="341">
        <v>283.44</v>
      </c>
      <c r="CJ530" s="92">
        <f>'FPC Sch 40'!C22</f>
        <v>-188.05</v>
      </c>
      <c r="CK530" s="92">
        <f>'FPC Sch 40'!D22</f>
        <v>-239.52</v>
      </c>
      <c r="CL530" s="92">
        <f>'FPC Sch 40'!E22</f>
        <v>-471.23</v>
      </c>
      <c r="CM530" s="92">
        <f>'FPC Sch 40'!F22</f>
        <v>-556.5</v>
      </c>
      <c r="CN530" s="92">
        <f>'FPC Sch 40'!G22</f>
        <v>-392.96</v>
      </c>
      <c r="CO530" s="92">
        <f>'FPC Sch 40'!H22</f>
        <v>-514.91</v>
      </c>
      <c r="CP530" s="92">
        <f>'FPC Sch 40'!I22</f>
        <v>-454.39</v>
      </c>
      <c r="CQ530" s="92">
        <f>'FPC Sch 40'!J22</f>
        <v>-357.65</v>
      </c>
      <c r="CR530" s="92">
        <f>'FPC Sch 40'!K22</f>
        <v>-204.22</v>
      </c>
      <c r="CS530" s="92">
        <f>'FPC Sch 40'!L22+'FPC Sch 40'!M22</f>
        <v>-30.29</v>
      </c>
      <c r="CT530" s="92">
        <f>'FPC Sch 40'!N22</f>
        <v>78.11</v>
      </c>
      <c r="CU530" s="92">
        <f>'FPC Sch 40'!P22+'FPC Sch 40'!O22</f>
        <v>78.11</v>
      </c>
      <c r="CV530" s="92">
        <f>'FPC Sch 40'!Q22</f>
        <v>78.11</v>
      </c>
      <c r="CW530" s="92">
        <f>'FPC Sch 40'!R22</f>
        <v>78.11</v>
      </c>
      <c r="CX530" s="342"/>
      <c r="CY530" s="342"/>
    </row>
    <row r="531" spans="1:104" x14ac:dyDescent="0.2">
      <c r="A531" s="338"/>
      <c r="B531" s="338" t="s">
        <v>230</v>
      </c>
      <c r="D531" s="93">
        <f t="shared" ref="D531:AI531" si="608">SUM(D527:D530)</f>
        <v>0</v>
      </c>
      <c r="E531" s="93">
        <f t="shared" si="608"/>
        <v>0</v>
      </c>
      <c r="F531" s="93">
        <f t="shared" si="608"/>
        <v>0</v>
      </c>
      <c r="G531" s="93">
        <f t="shared" si="608"/>
        <v>0</v>
      </c>
      <c r="H531" s="93">
        <f t="shared" si="608"/>
        <v>0</v>
      </c>
      <c r="I531" s="93">
        <f t="shared" si="608"/>
        <v>0</v>
      </c>
      <c r="J531" s="93">
        <f t="shared" si="608"/>
        <v>0</v>
      </c>
      <c r="K531" s="93">
        <f t="shared" si="608"/>
        <v>0</v>
      </c>
      <c r="L531" s="93">
        <f t="shared" si="608"/>
        <v>0</v>
      </c>
      <c r="M531" s="93">
        <f t="shared" si="608"/>
        <v>0</v>
      </c>
      <c r="N531" s="93">
        <f t="shared" si="608"/>
        <v>0</v>
      </c>
      <c r="O531" s="93">
        <f t="shared" si="608"/>
        <v>0</v>
      </c>
      <c r="P531" s="93">
        <f t="shared" si="608"/>
        <v>0</v>
      </c>
      <c r="Q531" s="93">
        <f t="shared" si="608"/>
        <v>0</v>
      </c>
      <c r="R531" s="93">
        <f t="shared" si="608"/>
        <v>0</v>
      </c>
      <c r="S531" s="93">
        <f t="shared" si="608"/>
        <v>0</v>
      </c>
      <c r="T531" s="93">
        <f t="shared" si="608"/>
        <v>0</v>
      </c>
      <c r="U531" s="93">
        <f t="shared" si="608"/>
        <v>0</v>
      </c>
      <c r="V531" s="93">
        <f t="shared" si="608"/>
        <v>0</v>
      </c>
      <c r="W531" s="93">
        <f t="shared" si="608"/>
        <v>0</v>
      </c>
      <c r="X531" s="93">
        <f t="shared" si="608"/>
        <v>0</v>
      </c>
      <c r="Y531" s="93">
        <f t="shared" si="608"/>
        <v>0</v>
      </c>
      <c r="Z531" s="93">
        <f t="shared" si="608"/>
        <v>0</v>
      </c>
      <c r="AA531" s="93">
        <f t="shared" si="608"/>
        <v>0</v>
      </c>
      <c r="AB531" s="93">
        <f t="shared" si="608"/>
        <v>0</v>
      </c>
      <c r="AC531" s="93">
        <f t="shared" si="608"/>
        <v>0</v>
      </c>
      <c r="AD531" s="93">
        <f t="shared" si="608"/>
        <v>0</v>
      </c>
      <c r="AE531" s="93">
        <f t="shared" si="608"/>
        <v>0</v>
      </c>
      <c r="AF531" s="93">
        <f t="shared" si="608"/>
        <v>0</v>
      </c>
      <c r="AG531" s="93">
        <f t="shared" si="608"/>
        <v>0</v>
      </c>
      <c r="AH531" s="93">
        <f t="shared" si="608"/>
        <v>0</v>
      </c>
      <c r="AI531" s="93">
        <f t="shared" si="608"/>
        <v>0</v>
      </c>
      <c r="AJ531" s="93">
        <f t="shared" ref="AJ531:BO531" si="609">SUM(AJ527:AJ530)</f>
        <v>0</v>
      </c>
      <c r="AK531" s="93">
        <f t="shared" si="609"/>
        <v>0</v>
      </c>
      <c r="AL531" s="93">
        <f t="shared" si="609"/>
        <v>0</v>
      </c>
      <c r="AM531" s="93">
        <f t="shared" si="609"/>
        <v>0</v>
      </c>
      <c r="AN531" s="93">
        <f t="shared" si="609"/>
        <v>0</v>
      </c>
      <c r="AO531" s="93">
        <f t="shared" si="609"/>
        <v>0</v>
      </c>
      <c r="AP531" s="93">
        <f t="shared" si="609"/>
        <v>0</v>
      </c>
      <c r="AQ531" s="93">
        <f t="shared" si="609"/>
        <v>0</v>
      </c>
      <c r="AR531" s="93">
        <f t="shared" si="609"/>
        <v>0</v>
      </c>
      <c r="AS531" s="93">
        <f t="shared" si="609"/>
        <v>0</v>
      </c>
      <c r="AT531" s="93">
        <f t="shared" si="609"/>
        <v>0</v>
      </c>
      <c r="AU531" s="93">
        <f t="shared" si="609"/>
        <v>0</v>
      </c>
      <c r="AV531" s="93">
        <f t="shared" si="609"/>
        <v>0</v>
      </c>
      <c r="AW531" s="93">
        <f t="shared" si="609"/>
        <v>0</v>
      </c>
      <c r="AX531" s="93">
        <f t="shared" si="609"/>
        <v>0</v>
      </c>
      <c r="AY531" s="93">
        <f t="shared" si="609"/>
        <v>0</v>
      </c>
      <c r="AZ531" s="93">
        <f t="shared" si="609"/>
        <v>0</v>
      </c>
      <c r="BA531" s="93">
        <f t="shared" si="609"/>
        <v>0</v>
      </c>
      <c r="BB531" s="93">
        <f t="shared" si="609"/>
        <v>0</v>
      </c>
      <c r="BC531" s="93">
        <f t="shared" si="609"/>
        <v>0</v>
      </c>
      <c r="BD531" s="93">
        <f t="shared" si="609"/>
        <v>0</v>
      </c>
      <c r="BE531" s="93">
        <f t="shared" si="609"/>
        <v>0</v>
      </c>
      <c r="BF531" s="93">
        <f t="shared" si="609"/>
        <v>0</v>
      </c>
      <c r="BG531" s="93">
        <f t="shared" si="609"/>
        <v>0</v>
      </c>
      <c r="BH531" s="93">
        <f t="shared" si="609"/>
        <v>0</v>
      </c>
      <c r="BI531" s="93">
        <f t="shared" si="609"/>
        <v>0</v>
      </c>
      <c r="BJ531" s="93">
        <f t="shared" si="609"/>
        <v>0</v>
      </c>
      <c r="BK531" s="93">
        <f t="shared" si="609"/>
        <v>226.516524</v>
      </c>
      <c r="BL531" s="93">
        <f t="shared" si="609"/>
        <v>1065.56</v>
      </c>
      <c r="BM531" s="93">
        <f t="shared" si="609"/>
        <v>1885.16</v>
      </c>
      <c r="BN531" s="93">
        <f t="shared" si="609"/>
        <v>2312.84</v>
      </c>
      <c r="BO531" s="93">
        <f t="shared" si="609"/>
        <v>2702.81</v>
      </c>
      <c r="BP531" s="93">
        <f t="shared" ref="BP531:CU531" si="610">SUM(BP527:BP530)</f>
        <v>3211.2434760000001</v>
      </c>
      <c r="BQ531" s="93">
        <f t="shared" si="610"/>
        <v>4606.6400000000003</v>
      </c>
      <c r="BR531" s="93">
        <f t="shared" si="610"/>
        <v>5398.14</v>
      </c>
      <c r="BS531" s="93">
        <f t="shared" si="610"/>
        <v>6456.48</v>
      </c>
      <c r="BT531" s="93">
        <f t="shared" si="610"/>
        <v>7651.66</v>
      </c>
      <c r="BU531" s="93">
        <f t="shared" si="610"/>
        <v>8862.33</v>
      </c>
      <c r="BV531" s="93">
        <f t="shared" si="610"/>
        <v>9960.32</v>
      </c>
      <c r="BW531" s="93">
        <f t="shared" si="610"/>
        <v>11143.44</v>
      </c>
      <c r="BX531" s="93">
        <f t="shared" si="610"/>
        <v>-42208.72054963425</v>
      </c>
      <c r="BY531" s="93">
        <f t="shared" si="610"/>
        <v>4324.2912195796907</v>
      </c>
      <c r="BZ531" s="93">
        <f t="shared" si="610"/>
        <v>4420.4707906597068</v>
      </c>
      <c r="CA531" s="93">
        <f t="shared" si="610"/>
        <v>3226.5476010741368</v>
      </c>
      <c r="CB531" s="93">
        <f t="shared" si="610"/>
        <v>-17551.377105048483</v>
      </c>
      <c r="CC531" s="93">
        <f t="shared" si="610"/>
        <v>1297.0832614255723</v>
      </c>
      <c r="CD531" s="93">
        <f t="shared" si="610"/>
        <v>970.135164026442</v>
      </c>
      <c r="CE531" s="93">
        <f t="shared" si="610"/>
        <v>1121.3100553693475</v>
      </c>
      <c r="CF531" s="93">
        <f t="shared" si="610"/>
        <v>1028.754607052826</v>
      </c>
      <c r="CG531" s="93">
        <f t="shared" si="610"/>
        <v>765.81718611876204</v>
      </c>
      <c r="CH531" s="93">
        <f t="shared" si="610"/>
        <v>1022.7048611223654</v>
      </c>
      <c r="CI531" s="93">
        <f t="shared" si="610"/>
        <v>885.02</v>
      </c>
      <c r="CJ531" s="93">
        <f t="shared" si="610"/>
        <v>362.46</v>
      </c>
      <c r="CK531" s="93">
        <f t="shared" si="610"/>
        <v>310.99</v>
      </c>
      <c r="CL531" s="93">
        <f t="shared" si="610"/>
        <v>79.279999999999973</v>
      </c>
      <c r="CM531" s="93">
        <f t="shared" si="610"/>
        <v>513.54</v>
      </c>
      <c r="CN531" s="93">
        <f t="shared" si="610"/>
        <v>-25178.122333506355</v>
      </c>
      <c r="CO531" s="93">
        <f t="shared" si="610"/>
        <v>-514.91</v>
      </c>
      <c r="CP531" s="93">
        <f t="shared" si="610"/>
        <v>-454.39</v>
      </c>
      <c r="CQ531" s="93">
        <f t="shared" si="610"/>
        <v>-357.65</v>
      </c>
      <c r="CR531" s="93">
        <f t="shared" si="610"/>
        <v>-204.22</v>
      </c>
      <c r="CS531" s="93">
        <f t="shared" si="610"/>
        <v>-30.29</v>
      </c>
      <c r="CT531" s="93">
        <f t="shared" si="610"/>
        <v>78.11</v>
      </c>
      <c r="CU531" s="93">
        <f t="shared" si="610"/>
        <v>78.12</v>
      </c>
      <c r="CV531" s="93">
        <f t="shared" ref="CV531:CY531" si="611">SUM(CV527:CV530)</f>
        <v>78.11</v>
      </c>
      <c r="CW531" s="93">
        <f t="shared" si="611"/>
        <v>78.11</v>
      </c>
      <c r="CX531" s="93">
        <f t="shared" si="611"/>
        <v>0</v>
      </c>
      <c r="CY531" s="93">
        <f t="shared" si="611"/>
        <v>0</v>
      </c>
    </row>
    <row r="532" spans="1:104" x14ac:dyDescent="0.2">
      <c r="A532" s="338"/>
      <c r="B532" s="338" t="s">
        <v>231</v>
      </c>
      <c r="D532" s="339">
        <f t="shared" ref="D532:AI532" si="612">D526+D531</f>
        <v>0</v>
      </c>
      <c r="E532" s="339">
        <f t="shared" si="612"/>
        <v>0</v>
      </c>
      <c r="F532" s="339">
        <f t="shared" si="612"/>
        <v>0</v>
      </c>
      <c r="G532" s="339">
        <f t="shared" si="612"/>
        <v>0</v>
      </c>
      <c r="H532" s="339">
        <f t="shared" si="612"/>
        <v>0</v>
      </c>
      <c r="I532" s="339">
        <f t="shared" si="612"/>
        <v>0</v>
      </c>
      <c r="J532" s="339">
        <f t="shared" si="612"/>
        <v>0</v>
      </c>
      <c r="K532" s="339">
        <f t="shared" si="612"/>
        <v>0</v>
      </c>
      <c r="L532" s="339">
        <f t="shared" si="612"/>
        <v>0</v>
      </c>
      <c r="M532" s="339">
        <f t="shared" si="612"/>
        <v>0</v>
      </c>
      <c r="N532" s="339">
        <f t="shared" si="612"/>
        <v>0</v>
      </c>
      <c r="O532" s="339">
        <f t="shared" si="612"/>
        <v>0</v>
      </c>
      <c r="P532" s="339">
        <f t="shared" si="612"/>
        <v>0</v>
      </c>
      <c r="Q532" s="339">
        <f t="shared" si="612"/>
        <v>0</v>
      </c>
      <c r="R532" s="339">
        <f t="shared" si="612"/>
        <v>0</v>
      </c>
      <c r="S532" s="339">
        <f t="shared" si="612"/>
        <v>0</v>
      </c>
      <c r="T532" s="339">
        <f t="shared" si="612"/>
        <v>0</v>
      </c>
      <c r="U532" s="339">
        <f t="shared" si="612"/>
        <v>0</v>
      </c>
      <c r="V532" s="339">
        <f t="shared" si="612"/>
        <v>0</v>
      </c>
      <c r="W532" s="339">
        <f t="shared" si="612"/>
        <v>0</v>
      </c>
      <c r="X532" s="339">
        <f t="shared" si="612"/>
        <v>0</v>
      </c>
      <c r="Y532" s="339">
        <f t="shared" si="612"/>
        <v>0</v>
      </c>
      <c r="Z532" s="339">
        <f t="shared" si="612"/>
        <v>0</v>
      </c>
      <c r="AA532" s="339">
        <f t="shared" si="612"/>
        <v>0</v>
      </c>
      <c r="AB532" s="339">
        <f t="shared" si="612"/>
        <v>0</v>
      </c>
      <c r="AC532" s="339">
        <f t="shared" si="612"/>
        <v>0</v>
      </c>
      <c r="AD532" s="339">
        <f t="shared" si="612"/>
        <v>0</v>
      </c>
      <c r="AE532" s="339">
        <f t="shared" si="612"/>
        <v>0</v>
      </c>
      <c r="AF532" s="339">
        <f t="shared" si="612"/>
        <v>0</v>
      </c>
      <c r="AG532" s="339">
        <f t="shared" si="612"/>
        <v>0</v>
      </c>
      <c r="AH532" s="339">
        <f t="shared" si="612"/>
        <v>0</v>
      </c>
      <c r="AI532" s="339">
        <f t="shared" si="612"/>
        <v>0</v>
      </c>
      <c r="AJ532" s="339">
        <f t="shared" ref="AJ532:BO532" si="613">AJ526+AJ531</f>
        <v>0</v>
      </c>
      <c r="AK532" s="339">
        <f t="shared" si="613"/>
        <v>0</v>
      </c>
      <c r="AL532" s="339">
        <f t="shared" si="613"/>
        <v>0</v>
      </c>
      <c r="AM532" s="339">
        <f t="shared" si="613"/>
        <v>0</v>
      </c>
      <c r="AN532" s="339">
        <f t="shared" si="613"/>
        <v>0</v>
      </c>
      <c r="AO532" s="339">
        <f t="shared" si="613"/>
        <v>0</v>
      </c>
      <c r="AP532" s="339">
        <f t="shared" si="613"/>
        <v>0</v>
      </c>
      <c r="AQ532" s="339">
        <f t="shared" si="613"/>
        <v>0</v>
      </c>
      <c r="AR532" s="339">
        <f t="shared" si="613"/>
        <v>0</v>
      </c>
      <c r="AS532" s="339">
        <f t="shared" si="613"/>
        <v>0</v>
      </c>
      <c r="AT532" s="339">
        <f t="shared" si="613"/>
        <v>0</v>
      </c>
      <c r="AU532" s="339">
        <f t="shared" si="613"/>
        <v>0</v>
      </c>
      <c r="AV532" s="339">
        <f t="shared" si="613"/>
        <v>0</v>
      </c>
      <c r="AW532" s="339">
        <f t="shared" si="613"/>
        <v>0</v>
      </c>
      <c r="AX532" s="339">
        <f t="shared" si="613"/>
        <v>0</v>
      </c>
      <c r="AY532" s="339">
        <f t="shared" si="613"/>
        <v>0</v>
      </c>
      <c r="AZ532" s="339">
        <f t="shared" si="613"/>
        <v>0</v>
      </c>
      <c r="BA532" s="339">
        <f t="shared" si="613"/>
        <v>0</v>
      </c>
      <c r="BB532" s="339">
        <f t="shared" si="613"/>
        <v>0</v>
      </c>
      <c r="BC532" s="339">
        <f t="shared" si="613"/>
        <v>0</v>
      </c>
      <c r="BD532" s="339">
        <f t="shared" si="613"/>
        <v>0</v>
      </c>
      <c r="BE532" s="339">
        <f t="shared" si="613"/>
        <v>0</v>
      </c>
      <c r="BF532" s="339">
        <f t="shared" si="613"/>
        <v>0</v>
      </c>
      <c r="BG532" s="339">
        <f t="shared" si="613"/>
        <v>0</v>
      </c>
      <c r="BH532" s="339">
        <f t="shared" si="613"/>
        <v>0</v>
      </c>
      <c r="BI532" s="339">
        <f t="shared" si="613"/>
        <v>0</v>
      </c>
      <c r="BJ532" s="339">
        <f t="shared" si="613"/>
        <v>0</v>
      </c>
      <c r="BK532" s="339">
        <f t="shared" si="613"/>
        <v>226.516524</v>
      </c>
      <c r="BL532" s="339">
        <f t="shared" si="613"/>
        <v>1292.0765240000001</v>
      </c>
      <c r="BM532" s="339">
        <f t="shared" si="613"/>
        <v>3177.2365239999999</v>
      </c>
      <c r="BN532" s="339">
        <f t="shared" si="613"/>
        <v>5490.0765240000001</v>
      </c>
      <c r="BO532" s="339">
        <f t="shared" si="613"/>
        <v>8192.8865239999996</v>
      </c>
      <c r="BP532" s="339">
        <f t="shared" ref="BP532:CU532" si="614">BP526+BP531</f>
        <v>11404.13</v>
      </c>
      <c r="BQ532" s="339">
        <f t="shared" si="614"/>
        <v>16010.77</v>
      </c>
      <c r="BR532" s="339">
        <f t="shared" si="614"/>
        <v>21408.91</v>
      </c>
      <c r="BS532" s="339">
        <f t="shared" si="614"/>
        <v>27865.39</v>
      </c>
      <c r="BT532" s="339">
        <f t="shared" si="614"/>
        <v>35517.050000000003</v>
      </c>
      <c r="BU532" s="339">
        <f t="shared" si="614"/>
        <v>44379.380000000005</v>
      </c>
      <c r="BV532" s="339">
        <f t="shared" si="614"/>
        <v>54339.700000000004</v>
      </c>
      <c r="BW532" s="339">
        <f t="shared" si="614"/>
        <v>65483.140000000007</v>
      </c>
      <c r="BX532" s="339">
        <f t="shared" si="614"/>
        <v>23274.419450365756</v>
      </c>
      <c r="BY532" s="339">
        <f t="shared" si="614"/>
        <v>27598.710669945445</v>
      </c>
      <c r="BZ532" s="339">
        <f t="shared" si="614"/>
        <v>32019.181460605152</v>
      </c>
      <c r="CA532" s="339">
        <f t="shared" si="614"/>
        <v>35245.729061679289</v>
      </c>
      <c r="CB532" s="339">
        <f t="shared" si="614"/>
        <v>17694.351956630806</v>
      </c>
      <c r="CC532" s="339">
        <f t="shared" si="614"/>
        <v>18991.43521805638</v>
      </c>
      <c r="CD532" s="339">
        <f t="shared" si="614"/>
        <v>19961.57038208282</v>
      </c>
      <c r="CE532" s="339">
        <f t="shared" si="614"/>
        <v>21082.880437452168</v>
      </c>
      <c r="CF532" s="339">
        <f t="shared" si="614"/>
        <v>22111.635044504994</v>
      </c>
      <c r="CG532" s="339">
        <f t="shared" si="614"/>
        <v>22877.452230623756</v>
      </c>
      <c r="CH532" s="339">
        <f t="shared" si="614"/>
        <v>23900.157091746121</v>
      </c>
      <c r="CI532" s="339">
        <f t="shared" si="614"/>
        <v>24785.177091746122</v>
      </c>
      <c r="CJ532" s="339">
        <f t="shared" si="614"/>
        <v>25147.637091746121</v>
      </c>
      <c r="CK532" s="339">
        <f t="shared" si="614"/>
        <v>25458.627091746122</v>
      </c>
      <c r="CL532" s="339">
        <f t="shared" si="614"/>
        <v>25537.907091746121</v>
      </c>
      <c r="CM532" s="339">
        <f t="shared" si="614"/>
        <v>26051.447091746122</v>
      </c>
      <c r="CN532" s="339">
        <f t="shared" si="614"/>
        <v>873.32475823976711</v>
      </c>
      <c r="CO532" s="339">
        <f t="shared" si="614"/>
        <v>358.41475823976714</v>
      </c>
      <c r="CP532" s="339">
        <f t="shared" si="614"/>
        <v>-95.975241760232848</v>
      </c>
      <c r="CQ532" s="339">
        <f t="shared" si="614"/>
        <v>-453.62524176023283</v>
      </c>
      <c r="CR532" s="339">
        <f t="shared" si="614"/>
        <v>-657.84524176023285</v>
      </c>
      <c r="CS532" s="339">
        <f t="shared" si="614"/>
        <v>-688.13524176023282</v>
      </c>
      <c r="CT532" s="339">
        <f t="shared" si="614"/>
        <v>-610.0252417602328</v>
      </c>
      <c r="CU532" s="339">
        <f t="shared" si="614"/>
        <v>-531.9052417602328</v>
      </c>
      <c r="CV532" s="339">
        <f t="shared" ref="CV532:CY532" si="615">CV526+CV531</f>
        <v>-453.79524176023278</v>
      </c>
      <c r="CW532" s="339">
        <f t="shared" si="615"/>
        <v>-375.68524176023277</v>
      </c>
      <c r="CX532" s="339">
        <f t="shared" si="615"/>
        <v>-375.68524176023277</v>
      </c>
      <c r="CY532" s="339">
        <f t="shared" si="615"/>
        <v>-375.68524176023277</v>
      </c>
    </row>
    <row r="533" spans="1:104" x14ac:dyDescent="0.2">
      <c r="A533" s="338"/>
      <c r="B533" s="338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  <c r="AA533" s="90"/>
      <c r="AB533" s="90"/>
      <c r="AC533" s="90"/>
      <c r="AD533" s="90"/>
      <c r="AE533" s="90"/>
      <c r="AF533" s="90"/>
      <c r="AG533" s="90"/>
      <c r="AH533" s="90"/>
      <c r="AI533" s="90"/>
      <c r="AJ533" s="90"/>
      <c r="AK533" s="90"/>
      <c r="AL533" s="90"/>
      <c r="AM533" s="90"/>
      <c r="AN533" s="90"/>
      <c r="AO533" s="90"/>
      <c r="AP533" s="90"/>
      <c r="AQ533" s="90"/>
      <c r="AR533" s="90"/>
      <c r="AS533" s="90"/>
      <c r="AT533" s="90"/>
      <c r="AU533" s="90"/>
      <c r="AV533" s="90"/>
      <c r="AW533" s="90"/>
      <c r="AX533" s="90"/>
      <c r="AY533" s="90"/>
      <c r="AZ533" s="90"/>
      <c r="BA533" s="90"/>
      <c r="BB533" s="90"/>
      <c r="BC533" s="90"/>
      <c r="BD533" s="90"/>
      <c r="BE533" s="90"/>
      <c r="BF533" s="90"/>
      <c r="BG533" s="90"/>
      <c r="BH533" s="90"/>
      <c r="BI533" s="90"/>
      <c r="BJ533" s="90"/>
      <c r="BK533" s="90"/>
      <c r="BL533" s="90"/>
      <c r="BM533" s="90"/>
      <c r="BN533" s="90"/>
      <c r="BO533" s="90"/>
      <c r="BP533" s="90"/>
      <c r="BQ533" s="90"/>
      <c r="BR533" s="90"/>
      <c r="BS533" s="90"/>
      <c r="BT533" s="90"/>
      <c r="BU533" s="90"/>
      <c r="BV533" s="90"/>
      <c r="BW533" s="90"/>
      <c r="BX533" s="90"/>
      <c r="BY533" s="90"/>
      <c r="BZ533" s="90"/>
      <c r="CA533" s="90"/>
      <c r="CB533" s="90"/>
      <c r="CC533" s="90"/>
      <c r="CD533" s="90"/>
      <c r="CE533" s="90"/>
      <c r="CF533" s="90"/>
      <c r="CG533" s="90"/>
      <c r="CH533" s="95"/>
      <c r="CI533" s="95"/>
      <c r="CJ533" s="95"/>
      <c r="CK533" s="95"/>
      <c r="CL533" s="95"/>
      <c r="CM533" s="95"/>
      <c r="CN533" s="95"/>
      <c r="CO533" s="95"/>
      <c r="CP533" s="95"/>
      <c r="CQ533" s="95"/>
      <c r="CR533" s="95"/>
      <c r="CS533" s="95"/>
      <c r="CT533" s="95"/>
      <c r="CU533" s="95"/>
      <c r="CV533" s="95"/>
      <c r="CW533" s="95"/>
      <c r="CX533" s="95"/>
      <c r="CY533" s="95"/>
      <c r="CZ533" s="95"/>
    </row>
    <row r="534" spans="1:104" x14ac:dyDescent="0.2">
      <c r="A534" s="353" t="s">
        <v>385</v>
      </c>
      <c r="B534" s="338"/>
      <c r="C534" s="580">
        <v>18239341</v>
      </c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  <c r="BY534" s="91"/>
      <c r="BZ534" s="91"/>
      <c r="CA534" s="91"/>
      <c r="CB534" s="91"/>
      <c r="CC534" s="91"/>
      <c r="CD534" s="91"/>
      <c r="CE534" s="91"/>
      <c r="CF534" s="91"/>
      <c r="CG534" s="91"/>
      <c r="CX534" s="338"/>
      <c r="CY534" s="338"/>
      <c r="CZ534" s="338"/>
    </row>
    <row r="535" spans="1:104" x14ac:dyDescent="0.2">
      <c r="A535" s="338"/>
      <c r="B535" s="338" t="s">
        <v>227</v>
      </c>
      <c r="C535" s="580">
        <v>25400971</v>
      </c>
      <c r="D535" s="339">
        <f t="shared" ref="D535:AI535" si="616">C541</f>
        <v>0</v>
      </c>
      <c r="E535" s="339">
        <f t="shared" si="616"/>
        <v>0</v>
      </c>
      <c r="F535" s="339">
        <f t="shared" si="616"/>
        <v>0</v>
      </c>
      <c r="G535" s="339">
        <f t="shared" si="616"/>
        <v>0</v>
      </c>
      <c r="H535" s="339">
        <f t="shared" si="616"/>
        <v>0</v>
      </c>
      <c r="I535" s="339">
        <f t="shared" si="616"/>
        <v>0</v>
      </c>
      <c r="J535" s="339">
        <f t="shared" si="616"/>
        <v>0</v>
      </c>
      <c r="K535" s="339">
        <f t="shared" si="616"/>
        <v>0</v>
      </c>
      <c r="L535" s="339">
        <f t="shared" si="616"/>
        <v>0</v>
      </c>
      <c r="M535" s="339">
        <f t="shared" si="616"/>
        <v>0</v>
      </c>
      <c r="N535" s="339">
        <f t="shared" si="616"/>
        <v>0</v>
      </c>
      <c r="O535" s="339">
        <f t="shared" si="616"/>
        <v>0</v>
      </c>
      <c r="P535" s="339">
        <f t="shared" si="616"/>
        <v>0</v>
      </c>
      <c r="Q535" s="339">
        <f t="shared" si="616"/>
        <v>0</v>
      </c>
      <c r="R535" s="339">
        <f t="shared" si="616"/>
        <v>0</v>
      </c>
      <c r="S535" s="339">
        <f t="shared" si="616"/>
        <v>0</v>
      </c>
      <c r="T535" s="339">
        <f t="shared" si="616"/>
        <v>0</v>
      </c>
      <c r="U535" s="339">
        <f t="shared" si="616"/>
        <v>0</v>
      </c>
      <c r="V535" s="339">
        <f t="shared" si="616"/>
        <v>0</v>
      </c>
      <c r="W535" s="339">
        <f t="shared" si="616"/>
        <v>0</v>
      </c>
      <c r="X535" s="339">
        <f t="shared" si="616"/>
        <v>0</v>
      </c>
      <c r="Y535" s="339">
        <f t="shared" si="616"/>
        <v>0</v>
      </c>
      <c r="Z535" s="339">
        <f t="shared" si="616"/>
        <v>0</v>
      </c>
      <c r="AA535" s="339">
        <f t="shared" si="616"/>
        <v>0</v>
      </c>
      <c r="AB535" s="339">
        <f t="shared" si="616"/>
        <v>0</v>
      </c>
      <c r="AC535" s="339">
        <f t="shared" si="616"/>
        <v>0</v>
      </c>
      <c r="AD535" s="339">
        <f t="shared" si="616"/>
        <v>0</v>
      </c>
      <c r="AE535" s="339">
        <f t="shared" si="616"/>
        <v>0</v>
      </c>
      <c r="AF535" s="339">
        <f t="shared" si="616"/>
        <v>0</v>
      </c>
      <c r="AG535" s="339">
        <f t="shared" si="616"/>
        <v>0</v>
      </c>
      <c r="AH535" s="339">
        <f t="shared" si="616"/>
        <v>0</v>
      </c>
      <c r="AI535" s="339">
        <f t="shared" si="616"/>
        <v>0</v>
      </c>
      <c r="AJ535" s="339">
        <f t="shared" ref="AJ535:BO535" si="617">AI541</f>
        <v>0</v>
      </c>
      <c r="AK535" s="339">
        <f t="shared" si="617"/>
        <v>0</v>
      </c>
      <c r="AL535" s="339">
        <f t="shared" si="617"/>
        <v>0</v>
      </c>
      <c r="AM535" s="339">
        <f t="shared" si="617"/>
        <v>0</v>
      </c>
      <c r="AN535" s="339">
        <f t="shared" si="617"/>
        <v>0</v>
      </c>
      <c r="AO535" s="339">
        <f t="shared" si="617"/>
        <v>0</v>
      </c>
      <c r="AP535" s="339">
        <f t="shared" si="617"/>
        <v>0</v>
      </c>
      <c r="AQ535" s="339">
        <f t="shared" si="617"/>
        <v>0</v>
      </c>
      <c r="AR535" s="339">
        <f t="shared" si="617"/>
        <v>0</v>
      </c>
      <c r="AS535" s="339">
        <f t="shared" si="617"/>
        <v>0</v>
      </c>
      <c r="AT535" s="339">
        <f t="shared" si="617"/>
        <v>0</v>
      </c>
      <c r="AU535" s="339">
        <f t="shared" si="617"/>
        <v>0</v>
      </c>
      <c r="AV535" s="339">
        <f t="shared" si="617"/>
        <v>0</v>
      </c>
      <c r="AW535" s="339">
        <f t="shared" si="617"/>
        <v>0</v>
      </c>
      <c r="AX535" s="339">
        <f t="shared" si="617"/>
        <v>0</v>
      </c>
      <c r="AY535" s="339">
        <f t="shared" si="617"/>
        <v>0</v>
      </c>
      <c r="AZ535" s="339">
        <f t="shared" si="617"/>
        <v>0</v>
      </c>
      <c r="BA535" s="339">
        <f t="shared" si="617"/>
        <v>0</v>
      </c>
      <c r="BB535" s="339">
        <f t="shared" si="617"/>
        <v>0</v>
      </c>
      <c r="BC535" s="339">
        <f t="shared" si="617"/>
        <v>0</v>
      </c>
      <c r="BD535" s="339">
        <f t="shared" si="617"/>
        <v>0</v>
      </c>
      <c r="BE535" s="339">
        <f t="shared" si="617"/>
        <v>0</v>
      </c>
      <c r="BF535" s="339">
        <f t="shared" si="617"/>
        <v>0</v>
      </c>
      <c r="BG535" s="339">
        <f t="shared" si="617"/>
        <v>0</v>
      </c>
      <c r="BH535" s="339">
        <f t="shared" si="617"/>
        <v>0</v>
      </c>
      <c r="BI535" s="339">
        <f t="shared" si="617"/>
        <v>0</v>
      </c>
      <c r="BJ535" s="339">
        <f t="shared" si="617"/>
        <v>0</v>
      </c>
      <c r="BK535" s="339">
        <f t="shared" si="617"/>
        <v>0</v>
      </c>
      <c r="BL535" s="339">
        <f t="shared" si="617"/>
        <v>0</v>
      </c>
      <c r="BM535" s="339">
        <f t="shared" si="617"/>
        <v>0</v>
      </c>
      <c r="BN535" s="339">
        <f t="shared" si="617"/>
        <v>0</v>
      </c>
      <c r="BO535" s="339">
        <f t="shared" si="617"/>
        <v>0</v>
      </c>
      <c r="BP535" s="339">
        <f t="shared" ref="BP535:CY535" si="618">BO541</f>
        <v>0</v>
      </c>
      <c r="BQ535" s="339">
        <f t="shared" si="618"/>
        <v>0</v>
      </c>
      <c r="BR535" s="339">
        <f t="shared" si="618"/>
        <v>0</v>
      </c>
      <c r="BS535" s="339">
        <f t="shared" si="618"/>
        <v>0</v>
      </c>
      <c r="BT535" s="339">
        <f t="shared" si="618"/>
        <v>0</v>
      </c>
      <c r="BU535" s="339">
        <f t="shared" si="618"/>
        <v>0</v>
      </c>
      <c r="BV535" s="339">
        <f t="shared" si="618"/>
        <v>0</v>
      </c>
      <c r="BW535" s="339">
        <f t="shared" si="618"/>
        <v>0</v>
      </c>
      <c r="BX535" s="339">
        <f t="shared" si="618"/>
        <v>0</v>
      </c>
      <c r="BY535" s="339">
        <f t="shared" si="618"/>
        <v>55357.740549634254</v>
      </c>
      <c r="BZ535" s="339">
        <f t="shared" si="618"/>
        <v>65114.999330054561</v>
      </c>
      <c r="CA535" s="339">
        <f t="shared" si="618"/>
        <v>75069.558539394857</v>
      </c>
      <c r="CB535" s="339">
        <f t="shared" si="618"/>
        <v>85675.260938320716</v>
      </c>
      <c r="CC535" s="339">
        <f t="shared" si="618"/>
        <v>49880.118043369206</v>
      </c>
      <c r="CD535" s="339">
        <f t="shared" si="618"/>
        <v>60099.514781943632</v>
      </c>
      <c r="CE535" s="339">
        <f t="shared" si="618"/>
        <v>70158.479617917183</v>
      </c>
      <c r="CF535" s="339">
        <f t="shared" si="618"/>
        <v>79944.739562547838</v>
      </c>
      <c r="CG535" s="339">
        <f t="shared" si="618"/>
        <v>89459.884955495014</v>
      </c>
      <c r="CH535" s="339">
        <f t="shared" si="618"/>
        <v>98582.647769376257</v>
      </c>
      <c r="CI535" s="339">
        <f t="shared" si="618"/>
        <v>107448.7529082539</v>
      </c>
      <c r="CJ535" s="339">
        <f t="shared" si="618"/>
        <v>116054.11766649366</v>
      </c>
      <c r="CK535" s="339">
        <f t="shared" si="618"/>
        <v>123681.68766649367</v>
      </c>
      <c r="CL535" s="339">
        <f t="shared" si="618"/>
        <v>130945.51766649367</v>
      </c>
      <c r="CM535" s="339">
        <f t="shared" si="618"/>
        <v>137976.02766649367</v>
      </c>
      <c r="CN535" s="339">
        <f t="shared" si="618"/>
        <v>144616.83766649367</v>
      </c>
      <c r="CO535" s="339">
        <f t="shared" si="618"/>
        <v>34998.490000000005</v>
      </c>
      <c r="CP535" s="339">
        <f t="shared" si="618"/>
        <v>41206.000000000007</v>
      </c>
      <c r="CQ535" s="339">
        <f t="shared" si="618"/>
        <v>45509.030000000006</v>
      </c>
      <c r="CR535" s="339">
        <f t="shared" si="618"/>
        <v>49635.740000000005</v>
      </c>
      <c r="CS535" s="339">
        <f t="shared" si="618"/>
        <v>53592.94</v>
      </c>
      <c r="CT535" s="339">
        <f t="shared" si="618"/>
        <v>57154.810000000005</v>
      </c>
      <c r="CU535" s="339">
        <f t="shared" si="618"/>
        <v>60505.19</v>
      </c>
      <c r="CV535" s="339">
        <f t="shared" si="618"/>
        <v>63615.55</v>
      </c>
      <c r="CW535" s="339">
        <f t="shared" si="618"/>
        <v>66585.94</v>
      </c>
      <c r="CX535" s="339">
        <f t="shared" si="618"/>
        <v>69504.28</v>
      </c>
      <c r="CY535" s="339">
        <f t="shared" si="618"/>
        <v>69504.28</v>
      </c>
    </row>
    <row r="536" spans="1:104" x14ac:dyDescent="0.2">
      <c r="A536" s="97"/>
      <c r="B536" s="98" t="s">
        <v>228</v>
      </c>
      <c r="C536" s="91"/>
      <c r="D536" s="342">
        <v>0</v>
      </c>
      <c r="E536" s="342">
        <v>0</v>
      </c>
      <c r="F536" s="342">
        <v>0</v>
      </c>
      <c r="G536" s="342">
        <v>0</v>
      </c>
      <c r="H536" s="342">
        <v>0</v>
      </c>
      <c r="I536" s="342">
        <v>0</v>
      </c>
      <c r="J536" s="342">
        <v>0</v>
      </c>
      <c r="K536" s="342">
        <v>0</v>
      </c>
      <c r="L536" s="342">
        <v>0</v>
      </c>
      <c r="M536" s="342">
        <v>0</v>
      </c>
      <c r="N536" s="342">
        <v>0</v>
      </c>
      <c r="O536" s="342">
        <v>0</v>
      </c>
      <c r="P536" s="342">
        <v>0</v>
      </c>
      <c r="Q536" s="342">
        <v>0</v>
      </c>
      <c r="R536" s="342">
        <v>0</v>
      </c>
      <c r="S536" s="342">
        <v>0</v>
      </c>
      <c r="T536" s="342">
        <v>0</v>
      </c>
      <c r="U536" s="342">
        <v>0</v>
      </c>
      <c r="V536" s="342">
        <v>0</v>
      </c>
      <c r="W536" s="342">
        <v>0</v>
      </c>
      <c r="X536" s="342">
        <v>0</v>
      </c>
      <c r="Y536" s="342">
        <v>0</v>
      </c>
      <c r="Z536" s="342">
        <v>0</v>
      </c>
      <c r="AA536" s="342">
        <v>0</v>
      </c>
      <c r="AB536" s="342">
        <v>0</v>
      </c>
      <c r="AC536" s="342">
        <v>0</v>
      </c>
      <c r="AD536" s="342">
        <v>0</v>
      </c>
      <c r="AE536" s="342">
        <v>0</v>
      </c>
      <c r="AF536" s="342">
        <v>0</v>
      </c>
      <c r="AG536" s="342">
        <v>0</v>
      </c>
      <c r="AH536" s="342">
        <v>0</v>
      </c>
      <c r="AI536" s="342">
        <v>0</v>
      </c>
      <c r="AJ536" s="342">
        <v>0</v>
      </c>
      <c r="AK536" s="342">
        <v>0</v>
      </c>
      <c r="AL536" s="342">
        <v>0</v>
      </c>
      <c r="AM536" s="342">
        <v>0</v>
      </c>
      <c r="AN536" s="342">
        <v>0</v>
      </c>
      <c r="AO536" s="342">
        <v>0</v>
      </c>
      <c r="AP536" s="342">
        <v>0</v>
      </c>
      <c r="AQ536" s="342">
        <v>0</v>
      </c>
      <c r="AR536" s="342">
        <v>0</v>
      </c>
      <c r="AS536" s="342">
        <v>0</v>
      </c>
      <c r="AT536" s="342">
        <v>0</v>
      </c>
      <c r="AU536" s="342">
        <v>0</v>
      </c>
      <c r="AV536" s="342">
        <v>0</v>
      </c>
      <c r="AW536" s="342">
        <v>0</v>
      </c>
      <c r="AX536" s="342">
        <v>0</v>
      </c>
      <c r="AY536" s="342">
        <v>0</v>
      </c>
      <c r="AZ536" s="342">
        <v>0</v>
      </c>
      <c r="BA536" s="342">
        <v>0</v>
      </c>
      <c r="BB536" s="342">
        <v>0</v>
      </c>
      <c r="BC536" s="342">
        <v>0</v>
      </c>
      <c r="BD536" s="342">
        <v>0</v>
      </c>
      <c r="BE536" s="342">
        <v>0</v>
      </c>
      <c r="BF536" s="342">
        <v>0</v>
      </c>
      <c r="BG536" s="342">
        <v>0</v>
      </c>
      <c r="BH536" s="342">
        <v>0</v>
      </c>
      <c r="BI536" s="342">
        <v>0</v>
      </c>
      <c r="BJ536" s="342">
        <v>0</v>
      </c>
      <c r="BK536" s="342">
        <v>0</v>
      </c>
      <c r="BL536" s="342">
        <v>0</v>
      </c>
      <c r="BM536" s="342">
        <v>0</v>
      </c>
      <c r="BN536" s="342">
        <v>0</v>
      </c>
      <c r="BO536" s="342">
        <v>0</v>
      </c>
      <c r="BP536" s="342">
        <v>0</v>
      </c>
      <c r="BQ536" s="342">
        <v>0</v>
      </c>
      <c r="BR536" s="342">
        <v>0</v>
      </c>
      <c r="BS536" s="342">
        <v>0</v>
      </c>
      <c r="BT536" s="342">
        <v>0</v>
      </c>
      <c r="BU536" s="342">
        <v>0</v>
      </c>
      <c r="BV536" s="342">
        <v>0</v>
      </c>
      <c r="BW536" s="342">
        <v>0</v>
      </c>
      <c r="BX536" s="342">
        <v>0</v>
      </c>
      <c r="BY536" s="342">
        <v>0</v>
      </c>
      <c r="BZ536" s="342">
        <v>0</v>
      </c>
      <c r="CA536" s="342">
        <v>0</v>
      </c>
      <c r="CB536" s="342">
        <v>0</v>
      </c>
      <c r="CC536" s="342">
        <v>0</v>
      </c>
      <c r="CD536" s="342">
        <v>0</v>
      </c>
      <c r="CE536" s="342">
        <v>0</v>
      </c>
      <c r="CF536" s="342">
        <v>0</v>
      </c>
      <c r="CG536" s="342">
        <v>0</v>
      </c>
      <c r="CH536" s="342">
        <v>0</v>
      </c>
      <c r="CI536" s="342">
        <v>0</v>
      </c>
      <c r="CJ536" s="342">
        <v>0</v>
      </c>
      <c r="CK536" s="342">
        <v>0</v>
      </c>
      <c r="CL536" s="342">
        <v>0</v>
      </c>
      <c r="CM536" s="342">
        <v>0</v>
      </c>
      <c r="CN536" s="342">
        <v>-116054.11766649366</v>
      </c>
      <c r="CO536" s="342">
        <v>0</v>
      </c>
      <c r="CP536" s="342">
        <v>0</v>
      </c>
      <c r="CQ536" s="342">
        <v>0</v>
      </c>
      <c r="CR536" s="342">
        <v>0</v>
      </c>
      <c r="CS536" s="342">
        <v>0</v>
      </c>
      <c r="CT536" s="342">
        <v>0</v>
      </c>
      <c r="CU536" s="342">
        <v>0</v>
      </c>
      <c r="CV536" s="342">
        <v>0</v>
      </c>
      <c r="CW536" s="342">
        <v>0</v>
      </c>
      <c r="CX536" s="342"/>
      <c r="CY536" s="342"/>
    </row>
    <row r="537" spans="1:104" x14ac:dyDescent="0.2">
      <c r="A537" s="97"/>
      <c r="B537" s="98" t="s">
        <v>363</v>
      </c>
      <c r="C537" s="91"/>
      <c r="D537" s="342">
        <v>0</v>
      </c>
      <c r="E537" s="342">
        <v>0</v>
      </c>
      <c r="F537" s="342">
        <v>0</v>
      </c>
      <c r="G537" s="342">
        <v>0</v>
      </c>
      <c r="H537" s="342">
        <v>0</v>
      </c>
      <c r="I537" s="342">
        <v>0</v>
      </c>
      <c r="J537" s="342">
        <v>0</v>
      </c>
      <c r="K537" s="342">
        <v>0</v>
      </c>
      <c r="L537" s="342">
        <v>0</v>
      </c>
      <c r="M537" s="342">
        <v>0</v>
      </c>
      <c r="N537" s="342">
        <v>0</v>
      </c>
      <c r="O537" s="342">
        <v>0</v>
      </c>
      <c r="P537" s="342">
        <v>0</v>
      </c>
      <c r="Q537" s="342">
        <v>0</v>
      </c>
      <c r="R537" s="342">
        <v>0</v>
      </c>
      <c r="S537" s="342">
        <v>0</v>
      </c>
      <c r="T537" s="342">
        <v>0</v>
      </c>
      <c r="U537" s="342">
        <v>0</v>
      </c>
      <c r="V537" s="342">
        <v>0</v>
      </c>
      <c r="W537" s="342">
        <v>0</v>
      </c>
      <c r="X537" s="342">
        <v>0</v>
      </c>
      <c r="Y537" s="342">
        <v>0</v>
      </c>
      <c r="Z537" s="342">
        <v>0</v>
      </c>
      <c r="AA537" s="342">
        <v>0</v>
      </c>
      <c r="AB537" s="342">
        <v>0</v>
      </c>
      <c r="AC537" s="342">
        <v>0</v>
      </c>
      <c r="AD537" s="342">
        <v>0</v>
      </c>
      <c r="AE537" s="342">
        <v>0</v>
      </c>
      <c r="AF537" s="342">
        <v>0</v>
      </c>
      <c r="AG537" s="342">
        <v>0</v>
      </c>
      <c r="AH537" s="342">
        <v>0</v>
      </c>
      <c r="AI537" s="342">
        <v>0</v>
      </c>
      <c r="AJ537" s="342">
        <v>0</v>
      </c>
      <c r="AK537" s="342">
        <v>0</v>
      </c>
      <c r="AL537" s="342">
        <v>0</v>
      </c>
      <c r="AM537" s="342">
        <v>0</v>
      </c>
      <c r="AN537" s="342">
        <v>0</v>
      </c>
      <c r="AO537" s="342">
        <v>0</v>
      </c>
      <c r="AP537" s="342">
        <v>0</v>
      </c>
      <c r="AQ537" s="342">
        <v>0</v>
      </c>
      <c r="AR537" s="342">
        <v>0</v>
      </c>
      <c r="AS537" s="342">
        <v>0</v>
      </c>
      <c r="AT537" s="342">
        <v>0</v>
      </c>
      <c r="AU537" s="342">
        <v>0</v>
      </c>
      <c r="AV537" s="342">
        <v>0</v>
      </c>
      <c r="AW537" s="342">
        <v>0</v>
      </c>
      <c r="AX537" s="342">
        <v>0</v>
      </c>
      <c r="AY537" s="342">
        <v>0</v>
      </c>
      <c r="AZ537" s="342">
        <v>0</v>
      </c>
      <c r="BA537" s="342">
        <v>0</v>
      </c>
      <c r="BB537" s="342">
        <v>0</v>
      </c>
      <c r="BC537" s="342">
        <v>0</v>
      </c>
      <c r="BD537" s="342">
        <v>0</v>
      </c>
      <c r="BE537" s="342">
        <v>0</v>
      </c>
      <c r="BF537" s="342">
        <v>0</v>
      </c>
      <c r="BG537" s="342">
        <v>0</v>
      </c>
      <c r="BH537" s="342">
        <v>0</v>
      </c>
      <c r="BI537" s="342">
        <v>0</v>
      </c>
      <c r="BJ537" s="342">
        <v>0</v>
      </c>
      <c r="BK537" s="342">
        <v>0</v>
      </c>
      <c r="BL537" s="342">
        <v>0</v>
      </c>
      <c r="BM537" s="342">
        <v>0</v>
      </c>
      <c r="BN537" s="342">
        <v>0</v>
      </c>
      <c r="BO537" s="342">
        <v>0</v>
      </c>
      <c r="BP537" s="342">
        <v>0</v>
      </c>
      <c r="BQ537" s="342">
        <v>0</v>
      </c>
      <c r="BR537" s="342">
        <v>0</v>
      </c>
      <c r="BS537" s="342">
        <v>0</v>
      </c>
      <c r="BT537" s="342">
        <v>0</v>
      </c>
      <c r="BU537" s="342">
        <v>0</v>
      </c>
      <c r="BV537" s="342">
        <v>0</v>
      </c>
      <c r="BW537" s="342">
        <v>0</v>
      </c>
      <c r="BX537" s="342">
        <v>46263.838410000004</v>
      </c>
      <c r="BY537" s="342">
        <v>0</v>
      </c>
      <c r="BZ537" s="342">
        <v>0</v>
      </c>
      <c r="CA537" s="342">
        <v>0</v>
      </c>
      <c r="CB537" s="342">
        <v>-46263.838409999997</v>
      </c>
      <c r="CC537" s="342">
        <v>0</v>
      </c>
      <c r="CD537" s="342">
        <v>0</v>
      </c>
      <c r="CE537" s="342">
        <v>0</v>
      </c>
      <c r="CF537" s="342">
        <v>0</v>
      </c>
      <c r="CG537" s="342">
        <v>0</v>
      </c>
      <c r="CH537" s="342">
        <v>0</v>
      </c>
      <c r="CI537" s="342">
        <v>0</v>
      </c>
      <c r="CJ537" s="342">
        <v>0</v>
      </c>
      <c r="CK537" s="342">
        <v>0</v>
      </c>
      <c r="CL537" s="342">
        <v>0</v>
      </c>
      <c r="CM537" s="342">
        <v>0</v>
      </c>
      <c r="CN537" s="342">
        <v>0</v>
      </c>
      <c r="CO537" s="342">
        <v>0</v>
      </c>
      <c r="CP537" s="342">
        <v>0</v>
      </c>
      <c r="CQ537" s="342">
        <v>0</v>
      </c>
      <c r="CR537" s="342">
        <v>0</v>
      </c>
      <c r="CS537" s="342">
        <v>0</v>
      </c>
      <c r="CT537" s="342">
        <v>0</v>
      </c>
      <c r="CU537" s="342">
        <v>0</v>
      </c>
      <c r="CV537" s="342">
        <v>0</v>
      </c>
      <c r="CW537" s="342">
        <v>0</v>
      </c>
      <c r="CX537" s="342"/>
      <c r="CY537" s="342"/>
    </row>
    <row r="538" spans="1:104" x14ac:dyDescent="0.2">
      <c r="A538" s="338"/>
      <c r="B538" s="98" t="s">
        <v>347</v>
      </c>
      <c r="C538" s="376"/>
      <c r="D538" s="341">
        <v>0</v>
      </c>
      <c r="E538" s="341">
        <v>0</v>
      </c>
      <c r="F538" s="341">
        <v>0</v>
      </c>
      <c r="G538" s="341">
        <v>0</v>
      </c>
      <c r="H538" s="341">
        <v>0</v>
      </c>
      <c r="I538" s="341">
        <v>0</v>
      </c>
      <c r="J538" s="341">
        <v>0</v>
      </c>
      <c r="K538" s="341">
        <v>0</v>
      </c>
      <c r="L538" s="341">
        <v>0</v>
      </c>
      <c r="M538" s="341">
        <v>0</v>
      </c>
      <c r="N538" s="341">
        <v>0</v>
      </c>
      <c r="O538" s="341">
        <v>0</v>
      </c>
      <c r="P538" s="341">
        <v>0</v>
      </c>
      <c r="Q538" s="341">
        <v>0</v>
      </c>
      <c r="R538" s="341">
        <v>0</v>
      </c>
      <c r="S538" s="341">
        <v>0</v>
      </c>
      <c r="T538" s="341">
        <v>0</v>
      </c>
      <c r="U538" s="341">
        <v>0</v>
      </c>
      <c r="V538" s="341">
        <v>0</v>
      </c>
      <c r="W538" s="341">
        <v>0</v>
      </c>
      <c r="X538" s="341">
        <v>0</v>
      </c>
      <c r="Y538" s="341">
        <v>0</v>
      </c>
      <c r="Z538" s="341">
        <v>0</v>
      </c>
      <c r="AA538" s="341">
        <v>0</v>
      </c>
      <c r="AB538" s="341">
        <v>0</v>
      </c>
      <c r="AC538" s="341">
        <v>0</v>
      </c>
      <c r="AD538" s="341">
        <v>0</v>
      </c>
      <c r="AE538" s="341">
        <v>0</v>
      </c>
      <c r="AF538" s="341">
        <v>0</v>
      </c>
      <c r="AG538" s="341">
        <v>0</v>
      </c>
      <c r="AH538" s="341">
        <v>0</v>
      </c>
      <c r="AI538" s="341">
        <v>0</v>
      </c>
      <c r="AJ538" s="341">
        <v>0</v>
      </c>
      <c r="AK538" s="341">
        <v>0</v>
      </c>
      <c r="AL538" s="341">
        <v>0</v>
      </c>
      <c r="AM538" s="341">
        <v>0</v>
      </c>
      <c r="AN538" s="341">
        <v>0</v>
      </c>
      <c r="AO538" s="341">
        <v>0</v>
      </c>
      <c r="AP538" s="341">
        <v>0</v>
      </c>
      <c r="AQ538" s="341">
        <v>0</v>
      </c>
      <c r="AR538" s="341">
        <v>0</v>
      </c>
      <c r="AS538" s="341">
        <v>0</v>
      </c>
      <c r="AT538" s="341">
        <v>0</v>
      </c>
      <c r="AU538" s="341">
        <v>0</v>
      </c>
      <c r="AV538" s="341">
        <v>0</v>
      </c>
      <c r="AW538" s="341">
        <v>0</v>
      </c>
      <c r="AX538" s="341">
        <v>0</v>
      </c>
      <c r="AY538" s="341">
        <v>0</v>
      </c>
      <c r="AZ538" s="341">
        <v>0</v>
      </c>
      <c r="BA538" s="341">
        <v>0</v>
      </c>
      <c r="BB538" s="341">
        <v>0</v>
      </c>
      <c r="BC538" s="341">
        <v>0</v>
      </c>
      <c r="BD538" s="341">
        <v>0</v>
      </c>
      <c r="BE538" s="341">
        <v>0</v>
      </c>
      <c r="BF538" s="341">
        <v>0</v>
      </c>
      <c r="BG538" s="341">
        <v>0</v>
      </c>
      <c r="BH538" s="341">
        <v>0</v>
      </c>
      <c r="BI538" s="341">
        <v>0</v>
      </c>
      <c r="BJ538" s="341">
        <v>0</v>
      </c>
      <c r="BK538" s="341">
        <v>0</v>
      </c>
      <c r="BL538" s="341">
        <v>0</v>
      </c>
      <c r="BM538" s="341">
        <v>0</v>
      </c>
      <c r="BN538" s="341">
        <v>0</v>
      </c>
      <c r="BO538" s="341">
        <v>0</v>
      </c>
      <c r="BP538" s="341">
        <v>0</v>
      </c>
      <c r="BQ538" s="341">
        <v>0</v>
      </c>
      <c r="BR538" s="341">
        <v>0</v>
      </c>
      <c r="BS538" s="341">
        <v>0</v>
      </c>
      <c r="BT538" s="341">
        <v>0</v>
      </c>
      <c r="BU538" s="341">
        <v>0</v>
      </c>
      <c r="BV538" s="341">
        <v>0</v>
      </c>
      <c r="BW538" s="341">
        <v>0</v>
      </c>
      <c r="BX538" s="341">
        <v>0</v>
      </c>
      <c r="BY538" s="341">
        <v>0</v>
      </c>
      <c r="BZ538" s="341">
        <v>0</v>
      </c>
      <c r="CA538" s="341">
        <v>0</v>
      </c>
      <c r="CB538" s="341">
        <v>0</v>
      </c>
      <c r="CC538" s="341">
        <v>0</v>
      </c>
      <c r="CD538" s="341">
        <v>0</v>
      </c>
      <c r="CE538" s="341">
        <v>0</v>
      </c>
      <c r="CF538" s="341">
        <v>0</v>
      </c>
      <c r="CG538" s="341">
        <v>0</v>
      </c>
      <c r="CH538" s="341">
        <v>0</v>
      </c>
      <c r="CI538" s="341">
        <v>0</v>
      </c>
      <c r="CJ538" s="341">
        <v>0</v>
      </c>
      <c r="CK538" s="341">
        <v>0</v>
      </c>
      <c r="CL538" s="341">
        <v>0</v>
      </c>
      <c r="CM538" s="342">
        <v>0</v>
      </c>
      <c r="CN538" s="342">
        <v>0</v>
      </c>
      <c r="CO538" s="341">
        <v>0</v>
      </c>
      <c r="CP538" s="341">
        <v>0</v>
      </c>
      <c r="CQ538" s="341">
        <v>0</v>
      </c>
      <c r="CR538" s="341">
        <v>0</v>
      </c>
      <c r="CS538" s="341">
        <v>0.01</v>
      </c>
      <c r="CT538" s="341">
        <v>0</v>
      </c>
      <c r="CU538" s="342">
        <v>-0.02</v>
      </c>
      <c r="CV538" s="342">
        <v>0</v>
      </c>
      <c r="CW538" s="341">
        <v>0</v>
      </c>
      <c r="CX538" s="341"/>
      <c r="CY538" s="341"/>
    </row>
    <row r="539" spans="1:104" x14ac:dyDescent="0.2">
      <c r="A539" s="98"/>
      <c r="B539" s="98" t="s">
        <v>248</v>
      </c>
      <c r="C539" s="98"/>
      <c r="D539" s="341">
        <v>0</v>
      </c>
      <c r="E539" s="341">
        <v>0</v>
      </c>
      <c r="F539" s="341">
        <v>0</v>
      </c>
      <c r="G539" s="341">
        <v>0</v>
      </c>
      <c r="H539" s="341">
        <v>0</v>
      </c>
      <c r="I539" s="341">
        <v>0</v>
      </c>
      <c r="J539" s="341">
        <v>0</v>
      </c>
      <c r="K539" s="341">
        <v>0</v>
      </c>
      <c r="L539" s="341">
        <v>0</v>
      </c>
      <c r="M539" s="341">
        <v>0</v>
      </c>
      <c r="N539" s="341">
        <v>0</v>
      </c>
      <c r="O539" s="341">
        <v>0</v>
      </c>
      <c r="P539" s="341">
        <v>0</v>
      </c>
      <c r="Q539" s="341">
        <v>0</v>
      </c>
      <c r="R539" s="341">
        <v>0</v>
      </c>
      <c r="S539" s="341">
        <v>0</v>
      </c>
      <c r="T539" s="341">
        <v>0</v>
      </c>
      <c r="U539" s="341">
        <v>0</v>
      </c>
      <c r="V539" s="341">
        <v>0</v>
      </c>
      <c r="W539" s="341">
        <v>0</v>
      </c>
      <c r="X539" s="341">
        <v>0</v>
      </c>
      <c r="Y539" s="341">
        <v>0</v>
      </c>
      <c r="Z539" s="341">
        <v>0</v>
      </c>
      <c r="AA539" s="341">
        <v>0</v>
      </c>
      <c r="AB539" s="341">
        <v>0</v>
      </c>
      <c r="AC539" s="341">
        <v>0</v>
      </c>
      <c r="AD539" s="341">
        <v>0</v>
      </c>
      <c r="AE539" s="341">
        <v>0</v>
      </c>
      <c r="AF539" s="341">
        <v>0</v>
      </c>
      <c r="AG539" s="341">
        <v>0</v>
      </c>
      <c r="AH539" s="341">
        <v>0</v>
      </c>
      <c r="AI539" s="341">
        <v>0</v>
      </c>
      <c r="AJ539" s="341">
        <v>0</v>
      </c>
      <c r="AK539" s="341">
        <v>0</v>
      </c>
      <c r="AL539" s="341">
        <v>0</v>
      </c>
      <c r="AM539" s="341">
        <v>0</v>
      </c>
      <c r="AN539" s="341">
        <v>0</v>
      </c>
      <c r="AO539" s="341">
        <v>0</v>
      </c>
      <c r="AP539" s="341">
        <v>0</v>
      </c>
      <c r="AQ539" s="341">
        <v>0</v>
      </c>
      <c r="AR539" s="341">
        <v>0</v>
      </c>
      <c r="AS539" s="341">
        <v>0</v>
      </c>
      <c r="AT539" s="341">
        <v>0</v>
      </c>
      <c r="AU539" s="341">
        <v>0</v>
      </c>
      <c r="AV539" s="341">
        <v>0</v>
      </c>
      <c r="AW539" s="341">
        <v>0</v>
      </c>
      <c r="AX539" s="341">
        <v>0</v>
      </c>
      <c r="AY539" s="341">
        <v>0</v>
      </c>
      <c r="AZ539" s="341">
        <v>0</v>
      </c>
      <c r="BA539" s="341">
        <v>0</v>
      </c>
      <c r="BB539" s="341">
        <v>0</v>
      </c>
      <c r="BC539" s="341">
        <v>0</v>
      </c>
      <c r="BD539" s="341">
        <v>0</v>
      </c>
      <c r="BE539" s="341">
        <v>0</v>
      </c>
      <c r="BF539" s="341">
        <v>0</v>
      </c>
      <c r="BG539" s="341">
        <v>0</v>
      </c>
      <c r="BH539" s="341">
        <v>0</v>
      </c>
      <c r="BI539" s="341">
        <v>0</v>
      </c>
      <c r="BJ539" s="341">
        <v>0</v>
      </c>
      <c r="BK539" s="341">
        <v>0</v>
      </c>
      <c r="BL539" s="341">
        <v>0</v>
      </c>
      <c r="BM539" s="341">
        <v>0</v>
      </c>
      <c r="BN539" s="341">
        <v>0</v>
      </c>
      <c r="BO539" s="341">
        <v>0</v>
      </c>
      <c r="BP539" s="341">
        <v>0</v>
      </c>
      <c r="BQ539" s="341">
        <v>0</v>
      </c>
      <c r="BR539" s="341">
        <v>0</v>
      </c>
      <c r="BS539" s="341">
        <v>0</v>
      </c>
      <c r="BT539" s="341">
        <v>0</v>
      </c>
      <c r="BU539" s="341">
        <v>0</v>
      </c>
      <c r="BV539" s="341">
        <v>0</v>
      </c>
      <c r="BW539" s="341">
        <v>0</v>
      </c>
      <c r="BX539" s="341">
        <v>9093.9021396342487</v>
      </c>
      <c r="BY539" s="341">
        <v>9757.2587804203085</v>
      </c>
      <c r="BZ539" s="341">
        <v>9954.5592093402938</v>
      </c>
      <c r="CA539" s="341">
        <v>10605.702398925863</v>
      </c>
      <c r="CB539" s="341">
        <v>10468.695515048488</v>
      </c>
      <c r="CC539" s="341">
        <v>10219.396738574427</v>
      </c>
      <c r="CD539" s="341">
        <v>10058.964835973558</v>
      </c>
      <c r="CE539" s="341">
        <v>9786.2599446306522</v>
      </c>
      <c r="CF539" s="341">
        <v>9515.1453929471736</v>
      </c>
      <c r="CG539" s="341">
        <v>9122.7628138812379</v>
      </c>
      <c r="CH539" s="341">
        <v>8866.1051388776341</v>
      </c>
      <c r="CI539" s="341">
        <v>8605.364758239768</v>
      </c>
      <c r="CJ539" s="92">
        <f>'FPC Sch SC'!C22</f>
        <v>7627.57</v>
      </c>
      <c r="CK539" s="92">
        <f>'FPC Sch SC'!D22</f>
        <v>7263.83</v>
      </c>
      <c r="CL539" s="92">
        <f>'FPC Sch SC'!E22</f>
        <v>7030.51</v>
      </c>
      <c r="CM539" s="92">
        <f>'FPC Sch SC'!F22</f>
        <v>6640.81</v>
      </c>
      <c r="CN539" s="92">
        <f>'FPC Sch SC'!G22</f>
        <v>6435.77</v>
      </c>
      <c r="CO539" s="92">
        <f>'FPC Sch SC'!H22</f>
        <v>6207.51</v>
      </c>
      <c r="CP539" s="92">
        <f>'FPC Sch SC'!I22</f>
        <v>4303.03</v>
      </c>
      <c r="CQ539" s="92">
        <f>'FPC Sch SC'!J22</f>
        <v>4126.71</v>
      </c>
      <c r="CR539" s="92">
        <f>'FPC Sch SC'!K22</f>
        <v>3957.2</v>
      </c>
      <c r="CS539" s="92">
        <f>'FPC Sch SC'!L22+'FPC Sch SC'!M22</f>
        <v>3561.8599999999997</v>
      </c>
      <c r="CT539" s="92">
        <f>'FPC Sch SC'!N22</f>
        <v>3350.38</v>
      </c>
      <c r="CU539" s="92">
        <f>'FPC Sch SC'!P22+'FPC Sch SC'!O22</f>
        <v>3110.38</v>
      </c>
      <c r="CV539" s="92">
        <f>'FPC Sch SC'!Q22</f>
        <v>2970.39</v>
      </c>
      <c r="CW539" s="92">
        <f>'FPC Sch SC'!R22</f>
        <v>2918.34</v>
      </c>
      <c r="CX539" s="342"/>
      <c r="CY539" s="342"/>
    </row>
    <row r="540" spans="1:104" x14ac:dyDescent="0.2">
      <c r="A540" s="338"/>
      <c r="B540" s="338" t="s">
        <v>230</v>
      </c>
      <c r="D540" s="93">
        <f t="shared" ref="D540:AI540" si="619">SUM(D536:D539)</f>
        <v>0</v>
      </c>
      <c r="E540" s="93">
        <f t="shared" si="619"/>
        <v>0</v>
      </c>
      <c r="F540" s="93">
        <f t="shared" si="619"/>
        <v>0</v>
      </c>
      <c r="G540" s="93">
        <f t="shared" si="619"/>
        <v>0</v>
      </c>
      <c r="H540" s="93">
        <f t="shared" si="619"/>
        <v>0</v>
      </c>
      <c r="I540" s="93">
        <f t="shared" si="619"/>
        <v>0</v>
      </c>
      <c r="J540" s="93">
        <f t="shared" si="619"/>
        <v>0</v>
      </c>
      <c r="K540" s="93">
        <f t="shared" si="619"/>
        <v>0</v>
      </c>
      <c r="L540" s="93">
        <f t="shared" si="619"/>
        <v>0</v>
      </c>
      <c r="M540" s="93">
        <f t="shared" si="619"/>
        <v>0</v>
      </c>
      <c r="N540" s="93">
        <f t="shared" si="619"/>
        <v>0</v>
      </c>
      <c r="O540" s="93">
        <f t="shared" si="619"/>
        <v>0</v>
      </c>
      <c r="P540" s="93">
        <f t="shared" si="619"/>
        <v>0</v>
      </c>
      <c r="Q540" s="93">
        <f t="shared" si="619"/>
        <v>0</v>
      </c>
      <c r="R540" s="93">
        <f t="shared" si="619"/>
        <v>0</v>
      </c>
      <c r="S540" s="93">
        <f t="shared" si="619"/>
        <v>0</v>
      </c>
      <c r="T540" s="93">
        <f t="shared" si="619"/>
        <v>0</v>
      </c>
      <c r="U540" s="93">
        <f t="shared" si="619"/>
        <v>0</v>
      </c>
      <c r="V540" s="93">
        <f t="shared" si="619"/>
        <v>0</v>
      </c>
      <c r="W540" s="93">
        <f t="shared" si="619"/>
        <v>0</v>
      </c>
      <c r="X540" s="93">
        <f t="shared" si="619"/>
        <v>0</v>
      </c>
      <c r="Y540" s="93">
        <f t="shared" si="619"/>
        <v>0</v>
      </c>
      <c r="Z540" s="93">
        <f t="shared" si="619"/>
        <v>0</v>
      </c>
      <c r="AA540" s="93">
        <f t="shared" si="619"/>
        <v>0</v>
      </c>
      <c r="AB540" s="93">
        <f t="shared" si="619"/>
        <v>0</v>
      </c>
      <c r="AC540" s="93">
        <f t="shared" si="619"/>
        <v>0</v>
      </c>
      <c r="AD540" s="93">
        <f t="shared" si="619"/>
        <v>0</v>
      </c>
      <c r="AE540" s="93">
        <f t="shared" si="619"/>
        <v>0</v>
      </c>
      <c r="AF540" s="93">
        <f t="shared" si="619"/>
        <v>0</v>
      </c>
      <c r="AG540" s="93">
        <f t="shared" si="619"/>
        <v>0</v>
      </c>
      <c r="AH540" s="93">
        <f t="shared" si="619"/>
        <v>0</v>
      </c>
      <c r="AI540" s="93">
        <f t="shared" si="619"/>
        <v>0</v>
      </c>
      <c r="AJ540" s="93">
        <f t="shared" ref="AJ540:BO540" si="620">SUM(AJ536:AJ539)</f>
        <v>0</v>
      </c>
      <c r="AK540" s="93">
        <f t="shared" si="620"/>
        <v>0</v>
      </c>
      <c r="AL540" s="93">
        <f t="shared" si="620"/>
        <v>0</v>
      </c>
      <c r="AM540" s="93">
        <f t="shared" si="620"/>
        <v>0</v>
      </c>
      <c r="AN540" s="93">
        <f t="shared" si="620"/>
        <v>0</v>
      </c>
      <c r="AO540" s="93">
        <f t="shared" si="620"/>
        <v>0</v>
      </c>
      <c r="AP540" s="93">
        <f t="shared" si="620"/>
        <v>0</v>
      </c>
      <c r="AQ540" s="93">
        <f t="shared" si="620"/>
        <v>0</v>
      </c>
      <c r="AR540" s="93">
        <f t="shared" si="620"/>
        <v>0</v>
      </c>
      <c r="AS540" s="93">
        <f t="shared" si="620"/>
        <v>0</v>
      </c>
      <c r="AT540" s="93">
        <f t="shared" si="620"/>
        <v>0</v>
      </c>
      <c r="AU540" s="93">
        <f t="shared" si="620"/>
        <v>0</v>
      </c>
      <c r="AV540" s="93">
        <f t="shared" si="620"/>
        <v>0</v>
      </c>
      <c r="AW540" s="93">
        <f t="shared" si="620"/>
        <v>0</v>
      </c>
      <c r="AX540" s="93">
        <f t="shared" si="620"/>
        <v>0</v>
      </c>
      <c r="AY540" s="93">
        <f t="shared" si="620"/>
        <v>0</v>
      </c>
      <c r="AZ540" s="93">
        <f t="shared" si="620"/>
        <v>0</v>
      </c>
      <c r="BA540" s="93">
        <f t="shared" si="620"/>
        <v>0</v>
      </c>
      <c r="BB540" s="93">
        <f t="shared" si="620"/>
        <v>0</v>
      </c>
      <c r="BC540" s="93">
        <f t="shared" si="620"/>
        <v>0</v>
      </c>
      <c r="BD540" s="93">
        <f t="shared" si="620"/>
        <v>0</v>
      </c>
      <c r="BE540" s="93">
        <f t="shared" si="620"/>
        <v>0</v>
      </c>
      <c r="BF540" s="93">
        <f t="shared" si="620"/>
        <v>0</v>
      </c>
      <c r="BG540" s="93">
        <f t="shared" si="620"/>
        <v>0</v>
      </c>
      <c r="BH540" s="93">
        <f t="shared" si="620"/>
        <v>0</v>
      </c>
      <c r="BI540" s="93">
        <f t="shared" si="620"/>
        <v>0</v>
      </c>
      <c r="BJ540" s="93">
        <f t="shared" si="620"/>
        <v>0</v>
      </c>
      <c r="BK540" s="93">
        <f t="shared" si="620"/>
        <v>0</v>
      </c>
      <c r="BL540" s="93">
        <f t="shared" si="620"/>
        <v>0</v>
      </c>
      <c r="BM540" s="93">
        <f t="shared" si="620"/>
        <v>0</v>
      </c>
      <c r="BN540" s="93">
        <f t="shared" si="620"/>
        <v>0</v>
      </c>
      <c r="BO540" s="93">
        <f t="shared" si="620"/>
        <v>0</v>
      </c>
      <c r="BP540" s="93">
        <f t="shared" ref="BP540:CU540" si="621">SUM(BP536:BP539)</f>
        <v>0</v>
      </c>
      <c r="BQ540" s="93">
        <f t="shared" si="621"/>
        <v>0</v>
      </c>
      <c r="BR540" s="93">
        <f t="shared" si="621"/>
        <v>0</v>
      </c>
      <c r="BS540" s="93">
        <f t="shared" si="621"/>
        <v>0</v>
      </c>
      <c r="BT540" s="93">
        <f t="shared" si="621"/>
        <v>0</v>
      </c>
      <c r="BU540" s="93">
        <f t="shared" si="621"/>
        <v>0</v>
      </c>
      <c r="BV540" s="93">
        <f t="shared" si="621"/>
        <v>0</v>
      </c>
      <c r="BW540" s="93">
        <f t="shared" si="621"/>
        <v>0</v>
      </c>
      <c r="BX540" s="93">
        <f t="shared" si="621"/>
        <v>55357.740549634254</v>
      </c>
      <c r="BY540" s="93">
        <f t="shared" si="621"/>
        <v>9757.2587804203085</v>
      </c>
      <c r="BZ540" s="93">
        <f t="shared" si="621"/>
        <v>9954.5592093402938</v>
      </c>
      <c r="CA540" s="93">
        <f t="shared" si="621"/>
        <v>10605.702398925863</v>
      </c>
      <c r="CB540" s="93">
        <f t="shared" si="621"/>
        <v>-35795.14289495151</v>
      </c>
      <c r="CC540" s="93">
        <f t="shared" si="621"/>
        <v>10219.396738574427</v>
      </c>
      <c r="CD540" s="93">
        <f t="shared" si="621"/>
        <v>10058.964835973558</v>
      </c>
      <c r="CE540" s="93">
        <f t="shared" si="621"/>
        <v>9786.2599446306522</v>
      </c>
      <c r="CF540" s="93">
        <f t="shared" si="621"/>
        <v>9515.1453929471736</v>
      </c>
      <c r="CG540" s="93">
        <f t="shared" si="621"/>
        <v>9122.7628138812379</v>
      </c>
      <c r="CH540" s="93">
        <f t="shared" si="621"/>
        <v>8866.1051388776341</v>
      </c>
      <c r="CI540" s="93">
        <f t="shared" si="621"/>
        <v>8605.364758239768</v>
      </c>
      <c r="CJ540" s="93">
        <f t="shared" si="621"/>
        <v>7627.57</v>
      </c>
      <c r="CK540" s="93">
        <f t="shared" si="621"/>
        <v>7263.83</v>
      </c>
      <c r="CL540" s="93">
        <f t="shared" si="621"/>
        <v>7030.51</v>
      </c>
      <c r="CM540" s="93">
        <f t="shared" si="621"/>
        <v>6640.81</v>
      </c>
      <c r="CN540" s="93">
        <f t="shared" si="621"/>
        <v>-109618.34766649366</v>
      </c>
      <c r="CO540" s="93">
        <f t="shared" si="621"/>
        <v>6207.51</v>
      </c>
      <c r="CP540" s="93">
        <f t="shared" si="621"/>
        <v>4303.03</v>
      </c>
      <c r="CQ540" s="93">
        <f t="shared" si="621"/>
        <v>4126.71</v>
      </c>
      <c r="CR540" s="93">
        <f t="shared" si="621"/>
        <v>3957.2</v>
      </c>
      <c r="CS540" s="93">
        <f t="shared" si="621"/>
        <v>3561.87</v>
      </c>
      <c r="CT540" s="93">
        <f t="shared" si="621"/>
        <v>3350.38</v>
      </c>
      <c r="CU540" s="93">
        <f t="shared" si="621"/>
        <v>3110.36</v>
      </c>
      <c r="CV540" s="93">
        <f t="shared" ref="CV540:CY540" si="622">SUM(CV536:CV539)</f>
        <v>2970.39</v>
      </c>
      <c r="CW540" s="93">
        <f t="shared" si="622"/>
        <v>2918.34</v>
      </c>
      <c r="CX540" s="93">
        <f t="shared" si="622"/>
        <v>0</v>
      </c>
      <c r="CY540" s="93">
        <f t="shared" si="622"/>
        <v>0</v>
      </c>
    </row>
    <row r="541" spans="1:104" x14ac:dyDescent="0.2">
      <c r="A541" s="338"/>
      <c r="B541" s="338" t="s">
        <v>231</v>
      </c>
      <c r="D541" s="339">
        <f t="shared" ref="D541:AI541" si="623">D535+D540</f>
        <v>0</v>
      </c>
      <c r="E541" s="339">
        <f t="shared" si="623"/>
        <v>0</v>
      </c>
      <c r="F541" s="339">
        <f t="shared" si="623"/>
        <v>0</v>
      </c>
      <c r="G541" s="339">
        <f t="shared" si="623"/>
        <v>0</v>
      </c>
      <c r="H541" s="339">
        <f t="shared" si="623"/>
        <v>0</v>
      </c>
      <c r="I541" s="339">
        <f t="shared" si="623"/>
        <v>0</v>
      </c>
      <c r="J541" s="339">
        <f t="shared" si="623"/>
        <v>0</v>
      </c>
      <c r="K541" s="339">
        <f t="shared" si="623"/>
        <v>0</v>
      </c>
      <c r="L541" s="339">
        <f t="shared" si="623"/>
        <v>0</v>
      </c>
      <c r="M541" s="339">
        <f t="shared" si="623"/>
        <v>0</v>
      </c>
      <c r="N541" s="339">
        <f t="shared" si="623"/>
        <v>0</v>
      </c>
      <c r="O541" s="339">
        <f t="shared" si="623"/>
        <v>0</v>
      </c>
      <c r="P541" s="339">
        <f t="shared" si="623"/>
        <v>0</v>
      </c>
      <c r="Q541" s="339">
        <f t="shared" si="623"/>
        <v>0</v>
      </c>
      <c r="R541" s="339">
        <f t="shared" si="623"/>
        <v>0</v>
      </c>
      <c r="S541" s="339">
        <f t="shared" si="623"/>
        <v>0</v>
      </c>
      <c r="T541" s="339">
        <f t="shared" si="623"/>
        <v>0</v>
      </c>
      <c r="U541" s="339">
        <f t="shared" si="623"/>
        <v>0</v>
      </c>
      <c r="V541" s="339">
        <f t="shared" si="623"/>
        <v>0</v>
      </c>
      <c r="W541" s="339">
        <f t="shared" si="623"/>
        <v>0</v>
      </c>
      <c r="X541" s="339">
        <f t="shared" si="623"/>
        <v>0</v>
      </c>
      <c r="Y541" s="339">
        <f t="shared" si="623"/>
        <v>0</v>
      </c>
      <c r="Z541" s="339">
        <f t="shared" si="623"/>
        <v>0</v>
      </c>
      <c r="AA541" s="339">
        <f t="shared" si="623"/>
        <v>0</v>
      </c>
      <c r="AB541" s="339">
        <f t="shared" si="623"/>
        <v>0</v>
      </c>
      <c r="AC541" s="339">
        <f t="shared" si="623"/>
        <v>0</v>
      </c>
      <c r="AD541" s="339">
        <f t="shared" si="623"/>
        <v>0</v>
      </c>
      <c r="AE541" s="339">
        <f t="shared" si="623"/>
        <v>0</v>
      </c>
      <c r="AF541" s="339">
        <f t="shared" si="623"/>
        <v>0</v>
      </c>
      <c r="AG541" s="339">
        <f t="shared" si="623"/>
        <v>0</v>
      </c>
      <c r="AH541" s="339">
        <f t="shared" si="623"/>
        <v>0</v>
      </c>
      <c r="AI541" s="339">
        <f t="shared" si="623"/>
        <v>0</v>
      </c>
      <c r="AJ541" s="339">
        <f t="shared" ref="AJ541:BO541" si="624">AJ535+AJ540</f>
        <v>0</v>
      </c>
      <c r="AK541" s="339">
        <f t="shared" si="624"/>
        <v>0</v>
      </c>
      <c r="AL541" s="339">
        <f t="shared" si="624"/>
        <v>0</v>
      </c>
      <c r="AM541" s="339">
        <f t="shared" si="624"/>
        <v>0</v>
      </c>
      <c r="AN541" s="339">
        <f t="shared" si="624"/>
        <v>0</v>
      </c>
      <c r="AO541" s="339">
        <f t="shared" si="624"/>
        <v>0</v>
      </c>
      <c r="AP541" s="339">
        <f t="shared" si="624"/>
        <v>0</v>
      </c>
      <c r="AQ541" s="339">
        <f t="shared" si="624"/>
        <v>0</v>
      </c>
      <c r="AR541" s="339">
        <f t="shared" si="624"/>
        <v>0</v>
      </c>
      <c r="AS541" s="339">
        <f t="shared" si="624"/>
        <v>0</v>
      </c>
      <c r="AT541" s="339">
        <f t="shared" si="624"/>
        <v>0</v>
      </c>
      <c r="AU541" s="339">
        <f t="shared" si="624"/>
        <v>0</v>
      </c>
      <c r="AV541" s="339">
        <f t="shared" si="624"/>
        <v>0</v>
      </c>
      <c r="AW541" s="339">
        <f t="shared" si="624"/>
        <v>0</v>
      </c>
      <c r="AX541" s="339">
        <f t="shared" si="624"/>
        <v>0</v>
      </c>
      <c r="AY541" s="339">
        <f t="shared" si="624"/>
        <v>0</v>
      </c>
      <c r="AZ541" s="339">
        <f t="shared" si="624"/>
        <v>0</v>
      </c>
      <c r="BA541" s="339">
        <f t="shared" si="624"/>
        <v>0</v>
      </c>
      <c r="BB541" s="339">
        <f t="shared" si="624"/>
        <v>0</v>
      </c>
      <c r="BC541" s="339">
        <f t="shared" si="624"/>
        <v>0</v>
      </c>
      <c r="BD541" s="339">
        <f t="shared" si="624"/>
        <v>0</v>
      </c>
      <c r="BE541" s="339">
        <f t="shared" si="624"/>
        <v>0</v>
      </c>
      <c r="BF541" s="339">
        <f t="shared" si="624"/>
        <v>0</v>
      </c>
      <c r="BG541" s="339">
        <f t="shared" si="624"/>
        <v>0</v>
      </c>
      <c r="BH541" s="339">
        <f t="shared" si="624"/>
        <v>0</v>
      </c>
      <c r="BI541" s="339">
        <f t="shared" si="624"/>
        <v>0</v>
      </c>
      <c r="BJ541" s="339">
        <f t="shared" si="624"/>
        <v>0</v>
      </c>
      <c r="BK541" s="339">
        <f t="shared" si="624"/>
        <v>0</v>
      </c>
      <c r="BL541" s="339">
        <f t="shared" si="624"/>
        <v>0</v>
      </c>
      <c r="BM541" s="339">
        <f t="shared" si="624"/>
        <v>0</v>
      </c>
      <c r="BN541" s="339">
        <f t="shared" si="624"/>
        <v>0</v>
      </c>
      <c r="BO541" s="339">
        <f t="shared" si="624"/>
        <v>0</v>
      </c>
      <c r="BP541" s="339">
        <f t="shared" ref="BP541:CU541" si="625">BP535+BP540</f>
        <v>0</v>
      </c>
      <c r="BQ541" s="339">
        <f t="shared" si="625"/>
        <v>0</v>
      </c>
      <c r="BR541" s="339">
        <f t="shared" si="625"/>
        <v>0</v>
      </c>
      <c r="BS541" s="339">
        <f t="shared" si="625"/>
        <v>0</v>
      </c>
      <c r="BT541" s="339">
        <f t="shared" si="625"/>
        <v>0</v>
      </c>
      <c r="BU541" s="339">
        <f t="shared" si="625"/>
        <v>0</v>
      </c>
      <c r="BV541" s="339">
        <f t="shared" si="625"/>
        <v>0</v>
      </c>
      <c r="BW541" s="339">
        <f t="shared" si="625"/>
        <v>0</v>
      </c>
      <c r="BX541" s="339">
        <f t="shared" si="625"/>
        <v>55357.740549634254</v>
      </c>
      <c r="BY541" s="339">
        <f t="shared" si="625"/>
        <v>65114.999330054561</v>
      </c>
      <c r="BZ541" s="339">
        <f t="shared" si="625"/>
        <v>75069.558539394857</v>
      </c>
      <c r="CA541" s="339">
        <f t="shared" si="625"/>
        <v>85675.260938320716</v>
      </c>
      <c r="CB541" s="339">
        <f t="shared" si="625"/>
        <v>49880.118043369206</v>
      </c>
      <c r="CC541" s="339">
        <f t="shared" si="625"/>
        <v>60099.514781943632</v>
      </c>
      <c r="CD541" s="339">
        <f t="shared" si="625"/>
        <v>70158.479617917183</v>
      </c>
      <c r="CE541" s="339">
        <f t="shared" si="625"/>
        <v>79944.739562547838</v>
      </c>
      <c r="CF541" s="339">
        <f t="shared" si="625"/>
        <v>89459.884955495014</v>
      </c>
      <c r="CG541" s="339">
        <f t="shared" si="625"/>
        <v>98582.647769376257</v>
      </c>
      <c r="CH541" s="339">
        <f t="shared" si="625"/>
        <v>107448.7529082539</v>
      </c>
      <c r="CI541" s="339">
        <f t="shared" si="625"/>
        <v>116054.11766649366</v>
      </c>
      <c r="CJ541" s="339">
        <f t="shared" si="625"/>
        <v>123681.68766649367</v>
      </c>
      <c r="CK541" s="339">
        <f t="shared" si="625"/>
        <v>130945.51766649367</v>
      </c>
      <c r="CL541" s="339">
        <f t="shared" si="625"/>
        <v>137976.02766649367</v>
      </c>
      <c r="CM541" s="339">
        <f t="shared" si="625"/>
        <v>144616.83766649367</v>
      </c>
      <c r="CN541" s="339">
        <f t="shared" si="625"/>
        <v>34998.490000000005</v>
      </c>
      <c r="CO541" s="339">
        <f t="shared" si="625"/>
        <v>41206.000000000007</v>
      </c>
      <c r="CP541" s="339">
        <f t="shared" si="625"/>
        <v>45509.030000000006</v>
      </c>
      <c r="CQ541" s="339">
        <f t="shared" si="625"/>
        <v>49635.740000000005</v>
      </c>
      <c r="CR541" s="339">
        <f t="shared" si="625"/>
        <v>53592.94</v>
      </c>
      <c r="CS541" s="339">
        <f t="shared" si="625"/>
        <v>57154.810000000005</v>
      </c>
      <c r="CT541" s="339">
        <f t="shared" si="625"/>
        <v>60505.19</v>
      </c>
      <c r="CU541" s="339">
        <f t="shared" si="625"/>
        <v>63615.55</v>
      </c>
      <c r="CV541" s="339">
        <f t="shared" ref="CV541:CY541" si="626">CV535+CV540</f>
        <v>66585.94</v>
      </c>
      <c r="CW541" s="339">
        <f t="shared" si="626"/>
        <v>69504.28</v>
      </c>
      <c r="CX541" s="339">
        <f t="shared" si="626"/>
        <v>69504.28</v>
      </c>
      <c r="CY541" s="339">
        <f t="shared" si="626"/>
        <v>69504.28</v>
      </c>
    </row>
    <row r="542" spans="1:104" x14ac:dyDescent="0.2">
      <c r="A542" s="338"/>
      <c r="B542" s="338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  <c r="AA542" s="90"/>
      <c r="AB542" s="90"/>
      <c r="AC542" s="90"/>
      <c r="AD542" s="90"/>
      <c r="AE542" s="90"/>
      <c r="AF542" s="90"/>
      <c r="AG542" s="90"/>
      <c r="AH542" s="90"/>
      <c r="AI542" s="90"/>
      <c r="AJ542" s="90"/>
      <c r="AK542" s="90"/>
      <c r="AL542" s="90"/>
      <c r="AM542" s="90"/>
      <c r="AN542" s="90"/>
      <c r="AO542" s="90"/>
      <c r="AP542" s="90"/>
      <c r="AQ542" s="90"/>
      <c r="AR542" s="90"/>
      <c r="AS542" s="90"/>
      <c r="AT542" s="90"/>
      <c r="AU542" s="90"/>
      <c r="AV542" s="90"/>
      <c r="AW542" s="90"/>
      <c r="AX542" s="90"/>
      <c r="AY542" s="90"/>
      <c r="AZ542" s="90"/>
      <c r="BA542" s="90"/>
      <c r="BB542" s="90"/>
      <c r="BC542" s="90"/>
      <c r="BD542" s="90"/>
      <c r="BE542" s="90"/>
      <c r="BF542" s="90"/>
      <c r="BG542" s="90"/>
      <c r="BH542" s="90"/>
      <c r="BI542" s="90"/>
      <c r="BJ542" s="90"/>
      <c r="BK542" s="90"/>
      <c r="BL542" s="90"/>
      <c r="BM542" s="90"/>
      <c r="BN542" s="90"/>
      <c r="BO542" s="90"/>
      <c r="BP542" s="90"/>
      <c r="BQ542" s="90"/>
      <c r="BR542" s="90"/>
      <c r="BS542" s="90"/>
      <c r="BT542" s="90"/>
      <c r="BU542" s="90"/>
      <c r="BV542" s="90"/>
      <c r="BW542" s="90"/>
      <c r="BX542" s="90"/>
      <c r="BY542" s="90"/>
      <c r="BZ542" s="90"/>
      <c r="CA542" s="90"/>
      <c r="CB542" s="90"/>
      <c r="CC542" s="90"/>
      <c r="CD542" s="90"/>
      <c r="CE542" s="90"/>
      <c r="CF542" s="90"/>
      <c r="CG542" s="90"/>
      <c r="CH542" s="95"/>
      <c r="CI542" s="95"/>
      <c r="CJ542" s="95"/>
      <c r="CK542" s="95"/>
      <c r="CL542" s="95"/>
      <c r="CM542" s="95"/>
      <c r="CN542" s="95"/>
      <c r="CO542" s="95"/>
      <c r="CP542" s="95"/>
      <c r="CQ542" s="95"/>
      <c r="CR542" s="95"/>
      <c r="CS542" s="95"/>
      <c r="CT542" s="95"/>
      <c r="CU542" s="95"/>
      <c r="CV542" s="95"/>
      <c r="CW542" s="95"/>
      <c r="CX542" s="95"/>
      <c r="CY542" s="95"/>
      <c r="CZ542" s="95"/>
    </row>
    <row r="543" spans="1:104" x14ac:dyDescent="0.2">
      <c r="A543" s="353" t="s">
        <v>350</v>
      </c>
      <c r="B543" s="338"/>
      <c r="C543" s="90">
        <v>18237381</v>
      </c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  <c r="BY543" s="91"/>
      <c r="BZ543" s="91"/>
      <c r="CA543" s="91"/>
      <c r="CB543" s="91"/>
      <c r="CC543" s="91"/>
      <c r="CD543" s="91"/>
      <c r="CE543" s="91"/>
      <c r="CF543" s="91"/>
      <c r="CG543" s="91"/>
      <c r="CX543" s="338"/>
      <c r="CY543" s="338"/>
      <c r="CZ543" s="338"/>
    </row>
    <row r="544" spans="1:104" x14ac:dyDescent="0.2">
      <c r="B544" s="337" t="s">
        <v>227</v>
      </c>
      <c r="C544" s="90">
        <v>25400781</v>
      </c>
      <c r="D544" s="339">
        <f t="shared" ref="D544:AI544" si="627">C549</f>
        <v>0</v>
      </c>
      <c r="E544" s="339">
        <f t="shared" si="627"/>
        <v>0</v>
      </c>
      <c r="F544" s="339">
        <f t="shared" si="627"/>
        <v>0</v>
      </c>
      <c r="G544" s="339">
        <f t="shared" si="627"/>
        <v>0</v>
      </c>
      <c r="H544" s="339">
        <f t="shared" si="627"/>
        <v>0</v>
      </c>
      <c r="I544" s="339">
        <f t="shared" si="627"/>
        <v>0</v>
      </c>
      <c r="J544" s="339">
        <f t="shared" si="627"/>
        <v>0</v>
      </c>
      <c r="K544" s="339">
        <f t="shared" si="627"/>
        <v>0</v>
      </c>
      <c r="L544" s="339">
        <f t="shared" si="627"/>
        <v>0</v>
      </c>
      <c r="M544" s="339">
        <f t="shared" si="627"/>
        <v>0</v>
      </c>
      <c r="N544" s="339">
        <f t="shared" si="627"/>
        <v>0</v>
      </c>
      <c r="O544" s="339">
        <f t="shared" si="627"/>
        <v>0</v>
      </c>
      <c r="P544" s="339">
        <f t="shared" si="627"/>
        <v>0</v>
      </c>
      <c r="Q544" s="339">
        <f t="shared" si="627"/>
        <v>0</v>
      </c>
      <c r="R544" s="339">
        <f t="shared" si="627"/>
        <v>0</v>
      </c>
      <c r="S544" s="339">
        <f t="shared" si="627"/>
        <v>0</v>
      </c>
      <c r="T544" s="339">
        <f t="shared" si="627"/>
        <v>0</v>
      </c>
      <c r="U544" s="339">
        <f t="shared" si="627"/>
        <v>0</v>
      </c>
      <c r="V544" s="339">
        <f t="shared" si="627"/>
        <v>0</v>
      </c>
      <c r="W544" s="339">
        <f t="shared" si="627"/>
        <v>0</v>
      </c>
      <c r="X544" s="339">
        <f t="shared" si="627"/>
        <v>0</v>
      </c>
      <c r="Y544" s="339">
        <f t="shared" si="627"/>
        <v>0</v>
      </c>
      <c r="Z544" s="339">
        <f t="shared" si="627"/>
        <v>0</v>
      </c>
      <c r="AA544" s="339">
        <f t="shared" si="627"/>
        <v>0</v>
      </c>
      <c r="AB544" s="339">
        <f t="shared" si="627"/>
        <v>0</v>
      </c>
      <c r="AC544" s="339">
        <f t="shared" si="627"/>
        <v>0</v>
      </c>
      <c r="AD544" s="339">
        <f t="shared" si="627"/>
        <v>0</v>
      </c>
      <c r="AE544" s="339">
        <f t="shared" si="627"/>
        <v>0</v>
      </c>
      <c r="AF544" s="339">
        <f t="shared" si="627"/>
        <v>0</v>
      </c>
      <c r="AG544" s="339">
        <f t="shared" si="627"/>
        <v>0</v>
      </c>
      <c r="AH544" s="339">
        <f t="shared" si="627"/>
        <v>0</v>
      </c>
      <c r="AI544" s="339">
        <f t="shared" si="627"/>
        <v>0</v>
      </c>
      <c r="AJ544" s="339">
        <f t="shared" ref="AJ544:BO544" si="628">AI549</f>
        <v>0</v>
      </c>
      <c r="AK544" s="339">
        <f t="shared" si="628"/>
        <v>0</v>
      </c>
      <c r="AL544" s="339">
        <f t="shared" si="628"/>
        <v>0</v>
      </c>
      <c r="AM544" s="339">
        <f t="shared" si="628"/>
        <v>0</v>
      </c>
      <c r="AN544" s="339">
        <f t="shared" si="628"/>
        <v>0</v>
      </c>
      <c r="AO544" s="339">
        <f t="shared" si="628"/>
        <v>0</v>
      </c>
      <c r="AP544" s="339">
        <f t="shared" si="628"/>
        <v>0</v>
      </c>
      <c r="AQ544" s="339">
        <f t="shared" si="628"/>
        <v>0</v>
      </c>
      <c r="AR544" s="339">
        <f t="shared" si="628"/>
        <v>0</v>
      </c>
      <c r="AS544" s="339">
        <f t="shared" si="628"/>
        <v>0</v>
      </c>
      <c r="AT544" s="339">
        <f t="shared" si="628"/>
        <v>0</v>
      </c>
      <c r="AU544" s="339">
        <f t="shared" si="628"/>
        <v>0</v>
      </c>
      <c r="AV544" s="339">
        <f t="shared" si="628"/>
        <v>0</v>
      </c>
      <c r="AW544" s="339">
        <f t="shared" si="628"/>
        <v>0</v>
      </c>
      <c r="AX544" s="339">
        <f t="shared" si="628"/>
        <v>0</v>
      </c>
      <c r="AY544" s="339">
        <f t="shared" si="628"/>
        <v>0</v>
      </c>
      <c r="AZ544" s="339">
        <f t="shared" si="628"/>
        <v>0</v>
      </c>
      <c r="BA544" s="339">
        <f t="shared" si="628"/>
        <v>0</v>
      </c>
      <c r="BB544" s="339">
        <f t="shared" si="628"/>
        <v>0</v>
      </c>
      <c r="BC544" s="339">
        <f t="shared" si="628"/>
        <v>0</v>
      </c>
      <c r="BD544" s="339">
        <f t="shared" si="628"/>
        <v>0</v>
      </c>
      <c r="BE544" s="339">
        <f t="shared" si="628"/>
        <v>0</v>
      </c>
      <c r="BF544" s="339">
        <f t="shared" si="628"/>
        <v>0</v>
      </c>
      <c r="BG544" s="339">
        <f t="shared" si="628"/>
        <v>0</v>
      </c>
      <c r="BH544" s="339">
        <f t="shared" si="628"/>
        <v>0</v>
      </c>
      <c r="BI544" s="339">
        <f t="shared" si="628"/>
        <v>0</v>
      </c>
      <c r="BJ544" s="339">
        <f t="shared" si="628"/>
        <v>0</v>
      </c>
      <c r="BK544" s="339">
        <f t="shared" si="628"/>
        <v>0</v>
      </c>
      <c r="BL544" s="339">
        <f t="shared" si="628"/>
        <v>233.94</v>
      </c>
      <c r="BM544" s="339">
        <f t="shared" si="628"/>
        <v>1449.56</v>
      </c>
      <c r="BN544" s="339">
        <f t="shared" si="628"/>
        <v>2544.3999999999996</v>
      </c>
      <c r="BO544" s="339">
        <f t="shared" si="628"/>
        <v>3023.3499999999995</v>
      </c>
      <c r="BP544" s="339">
        <f t="shared" ref="BP544:CY544" si="629">BO549</f>
        <v>3943.5899999999992</v>
      </c>
      <c r="BQ544" s="339">
        <f t="shared" si="629"/>
        <v>3852.9318950416659</v>
      </c>
      <c r="BR544" s="339">
        <f t="shared" si="629"/>
        <v>3621.6318950416658</v>
      </c>
      <c r="BS544" s="339">
        <f t="shared" si="629"/>
        <v>3466.8418950416658</v>
      </c>
      <c r="BT544" s="339">
        <f t="shared" si="629"/>
        <v>2173.0718950416658</v>
      </c>
      <c r="BU544" s="339">
        <f t="shared" si="629"/>
        <v>457.10189504166578</v>
      </c>
      <c r="BV544" s="339">
        <f t="shared" si="629"/>
        <v>-1492.7081049583342</v>
      </c>
      <c r="BW544" s="339">
        <f t="shared" si="629"/>
        <v>-3542.378104958334</v>
      </c>
      <c r="BX544" s="339">
        <f t="shared" si="629"/>
        <v>-4803.918104958334</v>
      </c>
      <c r="BY544" s="339">
        <f t="shared" si="629"/>
        <v>-6007.5181049583334</v>
      </c>
      <c r="BZ544" s="339">
        <f t="shared" si="629"/>
        <v>-7475.0381049583339</v>
      </c>
      <c r="CA544" s="339">
        <f t="shared" si="629"/>
        <v>-9272.0381049583339</v>
      </c>
      <c r="CB544" s="339">
        <f t="shared" si="629"/>
        <v>-11787.268104958333</v>
      </c>
      <c r="CC544" s="339">
        <f t="shared" si="629"/>
        <v>-9432.48</v>
      </c>
      <c r="CD544" s="339">
        <f t="shared" si="629"/>
        <v>-11104.58</v>
      </c>
      <c r="CE544" s="339">
        <f t="shared" si="629"/>
        <v>-12188.63</v>
      </c>
      <c r="CF544" s="339">
        <f t="shared" si="629"/>
        <v>-14533.599999999999</v>
      </c>
      <c r="CG544" s="339">
        <f t="shared" si="629"/>
        <v>-16781.519999999997</v>
      </c>
      <c r="CH544" s="339">
        <f t="shared" si="629"/>
        <v>-17589.199999999997</v>
      </c>
      <c r="CI544" s="339">
        <f t="shared" si="629"/>
        <v>-17466.179999999997</v>
      </c>
      <c r="CJ544" s="339">
        <f t="shared" si="629"/>
        <v>-16570.489999999998</v>
      </c>
      <c r="CK544" s="339">
        <f t="shared" si="629"/>
        <v>-16507.189999999999</v>
      </c>
      <c r="CL544" s="339">
        <f t="shared" si="629"/>
        <v>-15888.449999999999</v>
      </c>
      <c r="CM544" s="339">
        <f t="shared" si="629"/>
        <v>-13610.359999999999</v>
      </c>
      <c r="CN544" s="339">
        <f t="shared" si="629"/>
        <v>-10263.66</v>
      </c>
      <c r="CO544" s="339">
        <f t="shared" si="629"/>
        <v>12193.939999999999</v>
      </c>
      <c r="CP544" s="339">
        <f t="shared" si="629"/>
        <v>20777.939999999999</v>
      </c>
      <c r="CQ544" s="339">
        <f t="shared" si="629"/>
        <v>28363.91</v>
      </c>
      <c r="CR544" s="339">
        <f t="shared" si="629"/>
        <v>37122.5</v>
      </c>
      <c r="CS544" s="339">
        <f t="shared" si="629"/>
        <v>47038.720000000001</v>
      </c>
      <c r="CT544" s="339">
        <f t="shared" si="629"/>
        <v>57283.05</v>
      </c>
      <c r="CU544" s="339">
        <f t="shared" si="629"/>
        <v>68041.66</v>
      </c>
      <c r="CV544" s="339">
        <f t="shared" si="629"/>
        <v>79233.06</v>
      </c>
      <c r="CW544" s="339">
        <f t="shared" si="629"/>
        <v>90752.18</v>
      </c>
      <c r="CX544" s="339">
        <f t="shared" si="629"/>
        <v>103228.54999999999</v>
      </c>
      <c r="CY544" s="339">
        <f t="shared" si="629"/>
        <v>103228.54999999999</v>
      </c>
    </row>
    <row r="545" spans="1:104" x14ac:dyDescent="0.2">
      <c r="A545" s="96"/>
      <c r="B545" s="91" t="s">
        <v>228</v>
      </c>
      <c r="C545" s="91"/>
      <c r="D545" s="341">
        <v>0</v>
      </c>
      <c r="E545" s="341">
        <v>0</v>
      </c>
      <c r="F545" s="341">
        <v>0</v>
      </c>
      <c r="G545" s="341">
        <v>0</v>
      </c>
      <c r="H545" s="341">
        <v>0</v>
      </c>
      <c r="I545" s="341">
        <v>0</v>
      </c>
      <c r="J545" s="341">
        <v>0</v>
      </c>
      <c r="K545" s="341">
        <v>0</v>
      </c>
      <c r="L545" s="341">
        <v>0</v>
      </c>
      <c r="M545" s="341">
        <v>0</v>
      </c>
      <c r="N545" s="341">
        <v>0</v>
      </c>
      <c r="O545" s="341">
        <v>0</v>
      </c>
      <c r="P545" s="341">
        <v>0</v>
      </c>
      <c r="Q545" s="341">
        <v>0</v>
      </c>
      <c r="R545" s="341">
        <v>0</v>
      </c>
      <c r="S545" s="341">
        <v>0</v>
      </c>
      <c r="T545" s="341">
        <v>0</v>
      </c>
      <c r="U545" s="341">
        <v>0</v>
      </c>
      <c r="V545" s="341">
        <v>0</v>
      </c>
      <c r="W545" s="341">
        <v>0</v>
      </c>
      <c r="X545" s="341">
        <v>0</v>
      </c>
      <c r="Y545" s="341">
        <v>0</v>
      </c>
      <c r="Z545" s="341">
        <v>0</v>
      </c>
      <c r="AA545" s="341">
        <v>0</v>
      </c>
      <c r="AB545" s="341">
        <v>0</v>
      </c>
      <c r="AC545" s="341">
        <v>0</v>
      </c>
      <c r="AD545" s="341">
        <v>0</v>
      </c>
      <c r="AE545" s="341">
        <v>0</v>
      </c>
      <c r="AF545" s="341">
        <v>0</v>
      </c>
      <c r="AG545" s="341">
        <v>0</v>
      </c>
      <c r="AH545" s="341">
        <v>0</v>
      </c>
      <c r="AI545" s="341">
        <v>0</v>
      </c>
      <c r="AJ545" s="341">
        <v>0</v>
      </c>
      <c r="AK545" s="341">
        <v>0</v>
      </c>
      <c r="AL545" s="341">
        <v>0</v>
      </c>
      <c r="AM545" s="341">
        <v>0</v>
      </c>
      <c r="AN545" s="341">
        <v>0</v>
      </c>
      <c r="AO545" s="341">
        <v>0</v>
      </c>
      <c r="AP545" s="341">
        <v>0</v>
      </c>
      <c r="AQ545" s="341">
        <v>0</v>
      </c>
      <c r="AR545" s="341">
        <v>0</v>
      </c>
      <c r="AS545" s="341">
        <v>0</v>
      </c>
      <c r="AT545" s="341">
        <v>0</v>
      </c>
      <c r="AU545" s="341">
        <v>0</v>
      </c>
      <c r="AV545" s="341">
        <v>0</v>
      </c>
      <c r="AW545" s="341">
        <v>0</v>
      </c>
      <c r="AX545" s="341">
        <v>0</v>
      </c>
      <c r="AY545" s="341">
        <v>0</v>
      </c>
      <c r="AZ545" s="341">
        <v>0</v>
      </c>
      <c r="BA545" s="341">
        <v>0</v>
      </c>
      <c r="BB545" s="341">
        <v>0</v>
      </c>
      <c r="BC545" s="341">
        <v>0</v>
      </c>
      <c r="BD545" s="341">
        <v>0</v>
      </c>
      <c r="BE545" s="341">
        <v>0</v>
      </c>
      <c r="BF545" s="341">
        <v>0</v>
      </c>
      <c r="BG545" s="341">
        <v>0</v>
      </c>
      <c r="BH545" s="341">
        <v>0</v>
      </c>
      <c r="BI545" s="341">
        <v>0</v>
      </c>
      <c r="BJ545" s="341">
        <v>0</v>
      </c>
      <c r="BK545" s="341">
        <v>0</v>
      </c>
      <c r="BL545" s="341">
        <v>0</v>
      </c>
      <c r="BM545" s="341">
        <v>0</v>
      </c>
      <c r="BN545" s="341">
        <v>0</v>
      </c>
      <c r="BO545" s="341">
        <v>0</v>
      </c>
      <c r="BP545" s="341">
        <v>-233.93810495833335</v>
      </c>
      <c r="BQ545" s="341">
        <v>0</v>
      </c>
      <c r="BR545" s="341">
        <v>0</v>
      </c>
      <c r="BS545" s="341">
        <v>0</v>
      </c>
      <c r="BT545" s="341">
        <v>0</v>
      </c>
      <c r="BU545" s="341">
        <v>0</v>
      </c>
      <c r="BV545" s="341">
        <v>0</v>
      </c>
      <c r="BW545" s="341">
        <v>0</v>
      </c>
      <c r="BX545" s="341">
        <v>0</v>
      </c>
      <c r="BY545" s="341">
        <v>0</v>
      </c>
      <c r="BZ545" s="341">
        <v>0</v>
      </c>
      <c r="CA545" s="341">
        <v>0</v>
      </c>
      <c r="CB545" s="341">
        <v>4803.918104958334</v>
      </c>
      <c r="CC545" s="341">
        <v>0</v>
      </c>
      <c r="CD545" s="341">
        <v>0</v>
      </c>
      <c r="CE545" s="341">
        <v>0</v>
      </c>
      <c r="CF545" s="341">
        <v>0</v>
      </c>
      <c r="CG545" s="341">
        <v>0</v>
      </c>
      <c r="CH545" s="341">
        <v>0</v>
      </c>
      <c r="CI545" s="341">
        <v>0</v>
      </c>
      <c r="CJ545" s="341">
        <v>0</v>
      </c>
      <c r="CK545" s="341">
        <v>0</v>
      </c>
      <c r="CL545" s="341">
        <v>0</v>
      </c>
      <c r="CM545" s="341">
        <v>0</v>
      </c>
      <c r="CN545" s="342">
        <v>16570.489999999998</v>
      </c>
      <c r="CO545" s="341">
        <v>0</v>
      </c>
      <c r="CP545" s="341">
        <v>0</v>
      </c>
      <c r="CQ545" s="341">
        <v>0</v>
      </c>
      <c r="CR545" s="341">
        <v>0</v>
      </c>
      <c r="CS545" s="341">
        <v>0</v>
      </c>
      <c r="CT545" s="341">
        <v>0</v>
      </c>
      <c r="CU545" s="342">
        <v>0</v>
      </c>
      <c r="CV545" s="342">
        <v>0</v>
      </c>
      <c r="CW545" s="342">
        <v>0</v>
      </c>
      <c r="CX545" s="342"/>
      <c r="CY545" s="342"/>
    </row>
    <row r="546" spans="1:104" x14ac:dyDescent="0.2">
      <c r="A546" s="338"/>
      <c r="B546" s="98" t="s">
        <v>347</v>
      </c>
      <c r="C546" s="376"/>
      <c r="D546" s="341">
        <v>0</v>
      </c>
      <c r="E546" s="341">
        <v>0</v>
      </c>
      <c r="F546" s="341">
        <v>0</v>
      </c>
      <c r="G546" s="341">
        <v>0</v>
      </c>
      <c r="H546" s="341">
        <v>0</v>
      </c>
      <c r="I546" s="341">
        <v>0</v>
      </c>
      <c r="J546" s="341">
        <v>0</v>
      </c>
      <c r="K546" s="341">
        <v>0</v>
      </c>
      <c r="L546" s="341">
        <v>0</v>
      </c>
      <c r="M546" s="341">
        <v>0</v>
      </c>
      <c r="N546" s="341">
        <v>0</v>
      </c>
      <c r="O546" s="341">
        <v>0</v>
      </c>
      <c r="P546" s="341">
        <v>0</v>
      </c>
      <c r="Q546" s="341">
        <v>0</v>
      </c>
      <c r="R546" s="341">
        <v>0</v>
      </c>
      <c r="S546" s="341">
        <v>0</v>
      </c>
      <c r="T546" s="341">
        <v>0</v>
      </c>
      <c r="U546" s="341">
        <v>0</v>
      </c>
      <c r="V546" s="341">
        <v>0</v>
      </c>
      <c r="W546" s="341">
        <v>0</v>
      </c>
      <c r="X546" s="341">
        <v>0</v>
      </c>
      <c r="Y546" s="341">
        <v>0</v>
      </c>
      <c r="Z546" s="341">
        <v>0</v>
      </c>
      <c r="AA546" s="341">
        <v>0</v>
      </c>
      <c r="AB546" s="341">
        <v>0</v>
      </c>
      <c r="AC546" s="341">
        <v>0</v>
      </c>
      <c r="AD546" s="341">
        <v>0</v>
      </c>
      <c r="AE546" s="341">
        <v>0</v>
      </c>
      <c r="AF546" s="341">
        <v>0</v>
      </c>
      <c r="AG546" s="341">
        <v>0</v>
      </c>
      <c r="AH546" s="341">
        <v>0</v>
      </c>
      <c r="AI546" s="341">
        <v>0</v>
      </c>
      <c r="AJ546" s="341">
        <v>0</v>
      </c>
      <c r="AK546" s="341">
        <v>0</v>
      </c>
      <c r="AL546" s="341">
        <v>0</v>
      </c>
      <c r="AM546" s="341">
        <v>0</v>
      </c>
      <c r="AN546" s="341">
        <v>0</v>
      </c>
      <c r="AO546" s="341">
        <v>0</v>
      </c>
      <c r="AP546" s="341">
        <v>0</v>
      </c>
      <c r="AQ546" s="341">
        <v>0</v>
      </c>
      <c r="AR546" s="341">
        <v>0</v>
      </c>
      <c r="AS546" s="341">
        <v>0</v>
      </c>
      <c r="AT546" s="341">
        <v>0</v>
      </c>
      <c r="AU546" s="341">
        <v>0</v>
      </c>
      <c r="AV546" s="341">
        <v>0</v>
      </c>
      <c r="AW546" s="341">
        <v>0</v>
      </c>
      <c r="AX546" s="341">
        <v>0</v>
      </c>
      <c r="AY546" s="341">
        <v>0</v>
      </c>
      <c r="AZ546" s="341">
        <v>0</v>
      </c>
      <c r="BA546" s="341">
        <v>0</v>
      </c>
      <c r="BB546" s="341">
        <v>0</v>
      </c>
      <c r="BC546" s="341">
        <v>0</v>
      </c>
      <c r="BD546" s="341">
        <v>0</v>
      </c>
      <c r="BE546" s="341">
        <v>0</v>
      </c>
      <c r="BF546" s="341">
        <v>0</v>
      </c>
      <c r="BG546" s="341">
        <v>0</v>
      </c>
      <c r="BH546" s="341">
        <v>0</v>
      </c>
      <c r="BI546" s="341">
        <v>0</v>
      </c>
      <c r="BJ546" s="341">
        <v>0</v>
      </c>
      <c r="BK546" s="341">
        <v>0</v>
      </c>
      <c r="BL546" s="341">
        <v>0</v>
      </c>
      <c r="BM546" s="341">
        <v>0</v>
      </c>
      <c r="BN546" s="341">
        <v>0</v>
      </c>
      <c r="BO546" s="341">
        <v>0</v>
      </c>
      <c r="BP546" s="341">
        <v>0</v>
      </c>
      <c r="BQ546" s="341">
        <v>0</v>
      </c>
      <c r="BR546" s="341">
        <v>0</v>
      </c>
      <c r="BS546" s="341">
        <v>0</v>
      </c>
      <c r="BT546" s="341">
        <v>0</v>
      </c>
      <c r="BU546" s="341">
        <v>0</v>
      </c>
      <c r="BV546" s="341">
        <v>0</v>
      </c>
      <c r="BW546" s="341">
        <v>0</v>
      </c>
      <c r="BX546" s="341">
        <v>0</v>
      </c>
      <c r="BY546" s="341">
        <v>0</v>
      </c>
      <c r="BZ546" s="341">
        <v>0</v>
      </c>
      <c r="CA546" s="341">
        <v>0</v>
      </c>
      <c r="CB546" s="341">
        <v>0</v>
      </c>
      <c r="CC546" s="341">
        <v>0</v>
      </c>
      <c r="CD546" s="341">
        <v>0</v>
      </c>
      <c r="CE546" s="341">
        <v>0</v>
      </c>
      <c r="CF546" s="341">
        <v>0</v>
      </c>
      <c r="CG546" s="341">
        <v>0</v>
      </c>
      <c r="CH546" s="341">
        <v>0</v>
      </c>
      <c r="CI546" s="341">
        <v>0</v>
      </c>
      <c r="CJ546" s="341">
        <v>0</v>
      </c>
      <c r="CK546" s="341">
        <v>0</v>
      </c>
      <c r="CL546" s="341">
        <v>0</v>
      </c>
      <c r="CM546" s="342">
        <v>-151.25</v>
      </c>
      <c r="CN546" s="341">
        <v>0</v>
      </c>
      <c r="CO546" s="341">
        <v>0</v>
      </c>
      <c r="CP546" s="341">
        <v>0</v>
      </c>
      <c r="CQ546" s="341">
        <v>0</v>
      </c>
      <c r="CR546" s="341">
        <v>0</v>
      </c>
      <c r="CS546" s="341">
        <v>0</v>
      </c>
      <c r="CT546" s="341">
        <v>0</v>
      </c>
      <c r="CU546" s="342">
        <v>0</v>
      </c>
      <c r="CV546" s="341">
        <v>0</v>
      </c>
      <c r="CW546" s="341">
        <v>0</v>
      </c>
      <c r="CX546" s="341"/>
      <c r="CY546" s="341"/>
    </row>
    <row r="547" spans="1:104" x14ac:dyDescent="0.2">
      <c r="A547" s="91"/>
      <c r="B547" s="91" t="s">
        <v>248</v>
      </c>
      <c r="C547" s="98"/>
      <c r="D547" s="341">
        <v>0</v>
      </c>
      <c r="E547" s="341">
        <v>0</v>
      </c>
      <c r="F547" s="341">
        <v>0</v>
      </c>
      <c r="G547" s="341">
        <v>0</v>
      </c>
      <c r="H547" s="341">
        <v>0</v>
      </c>
      <c r="I547" s="341">
        <v>0</v>
      </c>
      <c r="J547" s="341">
        <v>0</v>
      </c>
      <c r="K547" s="341">
        <v>0</v>
      </c>
      <c r="L547" s="341">
        <v>0</v>
      </c>
      <c r="M547" s="341">
        <v>0</v>
      </c>
      <c r="N547" s="341">
        <v>0</v>
      </c>
      <c r="O547" s="341">
        <v>0</v>
      </c>
      <c r="P547" s="341">
        <v>0</v>
      </c>
      <c r="Q547" s="341">
        <v>0</v>
      </c>
      <c r="R547" s="341">
        <v>0</v>
      </c>
      <c r="S547" s="341">
        <v>0</v>
      </c>
      <c r="T547" s="341">
        <v>0</v>
      </c>
      <c r="U547" s="341">
        <v>0</v>
      </c>
      <c r="V547" s="341">
        <v>0</v>
      </c>
      <c r="W547" s="341">
        <v>0</v>
      </c>
      <c r="X547" s="341">
        <v>0</v>
      </c>
      <c r="Y547" s="341">
        <v>0</v>
      </c>
      <c r="Z547" s="341">
        <v>0</v>
      </c>
      <c r="AA547" s="341">
        <v>0</v>
      </c>
      <c r="AB547" s="341">
        <v>0</v>
      </c>
      <c r="AC547" s="341">
        <v>0</v>
      </c>
      <c r="AD547" s="341">
        <v>0</v>
      </c>
      <c r="AE547" s="341">
        <v>0</v>
      </c>
      <c r="AF547" s="341">
        <v>0</v>
      </c>
      <c r="AG547" s="341">
        <v>0</v>
      </c>
      <c r="AH547" s="341">
        <v>0</v>
      </c>
      <c r="AI547" s="341">
        <v>0</v>
      </c>
      <c r="AJ547" s="341">
        <v>0</v>
      </c>
      <c r="AK547" s="341">
        <v>0</v>
      </c>
      <c r="AL547" s="341">
        <v>0</v>
      </c>
      <c r="AM547" s="341">
        <v>0</v>
      </c>
      <c r="AN547" s="341">
        <v>0</v>
      </c>
      <c r="AO547" s="341">
        <v>0</v>
      </c>
      <c r="AP547" s="341">
        <v>0</v>
      </c>
      <c r="AQ547" s="341">
        <v>0</v>
      </c>
      <c r="AR547" s="341">
        <v>0</v>
      </c>
      <c r="AS547" s="341">
        <v>0</v>
      </c>
      <c r="AT547" s="341">
        <v>0</v>
      </c>
      <c r="AU547" s="341">
        <v>0</v>
      </c>
      <c r="AV547" s="341">
        <v>0</v>
      </c>
      <c r="AW547" s="341">
        <v>0</v>
      </c>
      <c r="AX547" s="341">
        <v>0</v>
      </c>
      <c r="AY547" s="341">
        <v>0</v>
      </c>
      <c r="AZ547" s="341">
        <v>0</v>
      </c>
      <c r="BA547" s="341">
        <v>0</v>
      </c>
      <c r="BB547" s="341">
        <v>0</v>
      </c>
      <c r="BC547" s="341">
        <v>0</v>
      </c>
      <c r="BD547" s="341">
        <v>0</v>
      </c>
      <c r="BE547" s="341">
        <v>0</v>
      </c>
      <c r="BF547" s="341">
        <v>0</v>
      </c>
      <c r="BG547" s="341">
        <v>0</v>
      </c>
      <c r="BH547" s="341">
        <v>0</v>
      </c>
      <c r="BI547" s="341">
        <v>0</v>
      </c>
      <c r="BJ547" s="341">
        <v>0</v>
      </c>
      <c r="BK547" s="341">
        <v>233.94</v>
      </c>
      <c r="BL547" s="341">
        <v>1215.6199999999999</v>
      </c>
      <c r="BM547" s="341">
        <v>1094.8399999999999</v>
      </c>
      <c r="BN547" s="341">
        <v>478.95</v>
      </c>
      <c r="BO547" s="341">
        <v>920.24</v>
      </c>
      <c r="BP547" s="341">
        <v>143.28</v>
      </c>
      <c r="BQ547" s="341">
        <v>-231.3</v>
      </c>
      <c r="BR547" s="341">
        <v>-154.79</v>
      </c>
      <c r="BS547" s="341">
        <v>-1293.77</v>
      </c>
      <c r="BT547" s="341">
        <v>-1715.97</v>
      </c>
      <c r="BU547" s="341">
        <v>-1949.81</v>
      </c>
      <c r="BV547" s="341">
        <v>-2049.67</v>
      </c>
      <c r="BW547" s="341">
        <v>-1261.54</v>
      </c>
      <c r="BX547" s="341">
        <v>-1203.5999999999999</v>
      </c>
      <c r="BY547" s="341">
        <v>-1467.52</v>
      </c>
      <c r="BZ547" s="341">
        <v>-1797</v>
      </c>
      <c r="CA547" s="341">
        <v>-2515.23</v>
      </c>
      <c r="CB547" s="341">
        <v>-2449.13</v>
      </c>
      <c r="CC547" s="341">
        <v>-1672.1</v>
      </c>
      <c r="CD547" s="341">
        <v>-1084.05</v>
      </c>
      <c r="CE547" s="341">
        <v>-2344.9699999999998</v>
      </c>
      <c r="CF547" s="341">
        <v>-2247.92</v>
      </c>
      <c r="CG547" s="341">
        <v>-807.68</v>
      </c>
      <c r="CH547" s="341">
        <v>123.02</v>
      </c>
      <c r="CI547" s="341">
        <v>895.69</v>
      </c>
      <c r="CJ547" s="92">
        <f>'FPC Sch 12&amp;26'!C22</f>
        <v>63.3</v>
      </c>
      <c r="CK547" s="92">
        <f>'FPC Sch 12&amp;26'!D22</f>
        <v>618.74</v>
      </c>
      <c r="CL547" s="92">
        <f>'FPC Sch 12&amp;26'!E22</f>
        <v>2278.09</v>
      </c>
      <c r="CM547" s="92">
        <f>'FPC Sch 12&amp;26'!F22</f>
        <v>3497.95</v>
      </c>
      <c r="CN547" s="92">
        <f>'FPC Sch 12&amp;26'!G22</f>
        <v>5887.11</v>
      </c>
      <c r="CO547" s="92">
        <f>'FPC Sch 12&amp;26'!H22</f>
        <v>8584</v>
      </c>
      <c r="CP547" s="92">
        <f>'FPC Sch 12&amp;26'!I22</f>
        <v>7585.97</v>
      </c>
      <c r="CQ547" s="92">
        <f>'FPC Sch 12&amp;26'!J22</f>
        <v>8758.59</v>
      </c>
      <c r="CR547" s="92">
        <f>'FPC Sch 12&amp;26'!K22</f>
        <v>9916.2199999999993</v>
      </c>
      <c r="CS547" s="92">
        <f>'FPC Sch 12&amp;26'!L22+'FPC Sch 12&amp;26'!M22</f>
        <v>10244.33</v>
      </c>
      <c r="CT547" s="92">
        <f>'FPC Sch 12&amp;26'!N22</f>
        <v>10758.61</v>
      </c>
      <c r="CU547" s="92">
        <f>'FPC Sch 12&amp;26'!P22+'FPC Sch 12&amp;26'!O22</f>
        <v>11191.4</v>
      </c>
      <c r="CV547" s="92">
        <f>'FPC Sch 12&amp;26'!Q22</f>
        <v>11519.12</v>
      </c>
      <c r="CW547" s="92">
        <f>'FPC Sch 12&amp;26'!R22</f>
        <v>12476.37</v>
      </c>
      <c r="CX547" s="342"/>
      <c r="CY547" s="342"/>
    </row>
    <row r="548" spans="1:104" x14ac:dyDescent="0.2">
      <c r="B548" s="337" t="s">
        <v>230</v>
      </c>
      <c r="D548" s="93">
        <f t="shared" ref="D548:AI548" si="630">SUM(D545:D547)</f>
        <v>0</v>
      </c>
      <c r="E548" s="93">
        <f t="shared" si="630"/>
        <v>0</v>
      </c>
      <c r="F548" s="93">
        <f t="shared" si="630"/>
        <v>0</v>
      </c>
      <c r="G548" s="93">
        <f t="shared" si="630"/>
        <v>0</v>
      </c>
      <c r="H548" s="93">
        <f t="shared" si="630"/>
        <v>0</v>
      </c>
      <c r="I548" s="93">
        <f t="shared" si="630"/>
        <v>0</v>
      </c>
      <c r="J548" s="93">
        <f t="shared" si="630"/>
        <v>0</v>
      </c>
      <c r="K548" s="93">
        <f t="shared" si="630"/>
        <v>0</v>
      </c>
      <c r="L548" s="93">
        <f t="shared" si="630"/>
        <v>0</v>
      </c>
      <c r="M548" s="93">
        <f t="shared" si="630"/>
        <v>0</v>
      </c>
      <c r="N548" s="93">
        <f t="shared" si="630"/>
        <v>0</v>
      </c>
      <c r="O548" s="93">
        <f t="shared" si="630"/>
        <v>0</v>
      </c>
      <c r="P548" s="93">
        <f t="shared" si="630"/>
        <v>0</v>
      </c>
      <c r="Q548" s="93">
        <f t="shared" si="630"/>
        <v>0</v>
      </c>
      <c r="R548" s="93">
        <f t="shared" si="630"/>
        <v>0</v>
      </c>
      <c r="S548" s="93">
        <f t="shared" si="630"/>
        <v>0</v>
      </c>
      <c r="T548" s="93">
        <f t="shared" si="630"/>
        <v>0</v>
      </c>
      <c r="U548" s="93">
        <f t="shared" si="630"/>
        <v>0</v>
      </c>
      <c r="V548" s="93">
        <f t="shared" si="630"/>
        <v>0</v>
      </c>
      <c r="W548" s="93">
        <f t="shared" si="630"/>
        <v>0</v>
      </c>
      <c r="X548" s="93">
        <f t="shared" si="630"/>
        <v>0</v>
      </c>
      <c r="Y548" s="93">
        <f t="shared" si="630"/>
        <v>0</v>
      </c>
      <c r="Z548" s="93">
        <f t="shared" si="630"/>
        <v>0</v>
      </c>
      <c r="AA548" s="93">
        <f t="shared" si="630"/>
        <v>0</v>
      </c>
      <c r="AB548" s="93">
        <f t="shared" si="630"/>
        <v>0</v>
      </c>
      <c r="AC548" s="93">
        <f t="shared" si="630"/>
        <v>0</v>
      </c>
      <c r="AD548" s="93">
        <f t="shared" si="630"/>
        <v>0</v>
      </c>
      <c r="AE548" s="93">
        <f t="shared" si="630"/>
        <v>0</v>
      </c>
      <c r="AF548" s="93">
        <f t="shared" si="630"/>
        <v>0</v>
      </c>
      <c r="AG548" s="93">
        <f t="shared" si="630"/>
        <v>0</v>
      </c>
      <c r="AH548" s="93">
        <f t="shared" si="630"/>
        <v>0</v>
      </c>
      <c r="AI548" s="93">
        <f t="shared" si="630"/>
        <v>0</v>
      </c>
      <c r="AJ548" s="93">
        <f t="shared" ref="AJ548:BO548" si="631">SUM(AJ545:AJ547)</f>
        <v>0</v>
      </c>
      <c r="AK548" s="93">
        <f t="shared" si="631"/>
        <v>0</v>
      </c>
      <c r="AL548" s="93">
        <f t="shared" si="631"/>
        <v>0</v>
      </c>
      <c r="AM548" s="93">
        <f t="shared" si="631"/>
        <v>0</v>
      </c>
      <c r="AN548" s="93">
        <f t="shared" si="631"/>
        <v>0</v>
      </c>
      <c r="AO548" s="93">
        <f t="shared" si="631"/>
        <v>0</v>
      </c>
      <c r="AP548" s="93">
        <f t="shared" si="631"/>
        <v>0</v>
      </c>
      <c r="AQ548" s="93">
        <f t="shared" si="631"/>
        <v>0</v>
      </c>
      <c r="AR548" s="93">
        <f t="shared" si="631"/>
        <v>0</v>
      </c>
      <c r="AS548" s="93">
        <f t="shared" si="631"/>
        <v>0</v>
      </c>
      <c r="AT548" s="93">
        <f t="shared" si="631"/>
        <v>0</v>
      </c>
      <c r="AU548" s="93">
        <f t="shared" si="631"/>
        <v>0</v>
      </c>
      <c r="AV548" s="93">
        <f t="shared" si="631"/>
        <v>0</v>
      </c>
      <c r="AW548" s="93">
        <f t="shared" si="631"/>
        <v>0</v>
      </c>
      <c r="AX548" s="93">
        <f t="shared" si="631"/>
        <v>0</v>
      </c>
      <c r="AY548" s="93">
        <f t="shared" si="631"/>
        <v>0</v>
      </c>
      <c r="AZ548" s="93">
        <f t="shared" si="631"/>
        <v>0</v>
      </c>
      <c r="BA548" s="93">
        <f t="shared" si="631"/>
        <v>0</v>
      </c>
      <c r="BB548" s="93">
        <f t="shared" si="631"/>
        <v>0</v>
      </c>
      <c r="BC548" s="93">
        <f t="shared" si="631"/>
        <v>0</v>
      </c>
      <c r="BD548" s="93">
        <f t="shared" si="631"/>
        <v>0</v>
      </c>
      <c r="BE548" s="93">
        <f t="shared" si="631"/>
        <v>0</v>
      </c>
      <c r="BF548" s="93">
        <f t="shared" si="631"/>
        <v>0</v>
      </c>
      <c r="BG548" s="93">
        <f t="shared" si="631"/>
        <v>0</v>
      </c>
      <c r="BH548" s="93">
        <f t="shared" si="631"/>
        <v>0</v>
      </c>
      <c r="BI548" s="93">
        <f t="shared" si="631"/>
        <v>0</v>
      </c>
      <c r="BJ548" s="93">
        <f t="shared" si="631"/>
        <v>0</v>
      </c>
      <c r="BK548" s="93">
        <f t="shared" si="631"/>
        <v>233.94</v>
      </c>
      <c r="BL548" s="93">
        <f t="shared" si="631"/>
        <v>1215.6199999999999</v>
      </c>
      <c r="BM548" s="93">
        <f t="shared" si="631"/>
        <v>1094.8399999999999</v>
      </c>
      <c r="BN548" s="93">
        <f t="shared" si="631"/>
        <v>478.95</v>
      </c>
      <c r="BO548" s="93">
        <f t="shared" si="631"/>
        <v>920.24</v>
      </c>
      <c r="BP548" s="93">
        <f t="shared" ref="BP548:CU548" si="632">SUM(BP545:BP547)</f>
        <v>-90.658104958333354</v>
      </c>
      <c r="BQ548" s="93">
        <f t="shared" si="632"/>
        <v>-231.3</v>
      </c>
      <c r="BR548" s="93">
        <f t="shared" si="632"/>
        <v>-154.79</v>
      </c>
      <c r="BS548" s="93">
        <f t="shared" si="632"/>
        <v>-1293.77</v>
      </c>
      <c r="BT548" s="93">
        <f t="shared" si="632"/>
        <v>-1715.97</v>
      </c>
      <c r="BU548" s="93">
        <f t="shared" si="632"/>
        <v>-1949.81</v>
      </c>
      <c r="BV548" s="93">
        <f t="shared" si="632"/>
        <v>-2049.67</v>
      </c>
      <c r="BW548" s="93">
        <f t="shared" si="632"/>
        <v>-1261.54</v>
      </c>
      <c r="BX548" s="93">
        <f t="shared" si="632"/>
        <v>-1203.5999999999999</v>
      </c>
      <c r="BY548" s="93">
        <f t="shared" si="632"/>
        <v>-1467.52</v>
      </c>
      <c r="BZ548" s="93">
        <f t="shared" si="632"/>
        <v>-1797</v>
      </c>
      <c r="CA548" s="93">
        <f t="shared" si="632"/>
        <v>-2515.23</v>
      </c>
      <c r="CB548" s="93">
        <f t="shared" si="632"/>
        <v>2354.7881049583339</v>
      </c>
      <c r="CC548" s="93">
        <f t="shared" si="632"/>
        <v>-1672.1</v>
      </c>
      <c r="CD548" s="93">
        <f t="shared" si="632"/>
        <v>-1084.05</v>
      </c>
      <c r="CE548" s="93">
        <f t="shared" si="632"/>
        <v>-2344.9699999999998</v>
      </c>
      <c r="CF548" s="93">
        <f t="shared" si="632"/>
        <v>-2247.92</v>
      </c>
      <c r="CG548" s="93">
        <f t="shared" si="632"/>
        <v>-807.68</v>
      </c>
      <c r="CH548" s="93">
        <f t="shared" si="632"/>
        <v>123.02</v>
      </c>
      <c r="CI548" s="93">
        <f t="shared" si="632"/>
        <v>895.69</v>
      </c>
      <c r="CJ548" s="93">
        <f t="shared" si="632"/>
        <v>63.3</v>
      </c>
      <c r="CK548" s="93">
        <f t="shared" si="632"/>
        <v>618.74</v>
      </c>
      <c r="CL548" s="93">
        <f t="shared" si="632"/>
        <v>2278.09</v>
      </c>
      <c r="CM548" s="93">
        <f t="shared" si="632"/>
        <v>3346.7</v>
      </c>
      <c r="CN548" s="93">
        <f t="shared" si="632"/>
        <v>22457.599999999999</v>
      </c>
      <c r="CO548" s="93">
        <f t="shared" si="632"/>
        <v>8584</v>
      </c>
      <c r="CP548" s="93">
        <f t="shared" si="632"/>
        <v>7585.97</v>
      </c>
      <c r="CQ548" s="93">
        <f t="shared" si="632"/>
        <v>8758.59</v>
      </c>
      <c r="CR548" s="93">
        <f t="shared" si="632"/>
        <v>9916.2199999999993</v>
      </c>
      <c r="CS548" s="93">
        <f t="shared" si="632"/>
        <v>10244.33</v>
      </c>
      <c r="CT548" s="93">
        <f t="shared" si="632"/>
        <v>10758.61</v>
      </c>
      <c r="CU548" s="93">
        <f t="shared" si="632"/>
        <v>11191.4</v>
      </c>
      <c r="CV548" s="93">
        <f t="shared" ref="CV548:CY548" si="633">SUM(CV545:CV547)</f>
        <v>11519.12</v>
      </c>
      <c r="CW548" s="93">
        <f t="shared" si="633"/>
        <v>12476.37</v>
      </c>
      <c r="CX548" s="93">
        <f t="shared" si="633"/>
        <v>0</v>
      </c>
      <c r="CY548" s="93">
        <f t="shared" si="633"/>
        <v>0</v>
      </c>
    </row>
    <row r="549" spans="1:104" x14ac:dyDescent="0.2">
      <c r="B549" s="337" t="s">
        <v>231</v>
      </c>
      <c r="D549" s="339">
        <f t="shared" ref="D549:AI549" si="634">D544+D548</f>
        <v>0</v>
      </c>
      <c r="E549" s="339">
        <f t="shared" si="634"/>
        <v>0</v>
      </c>
      <c r="F549" s="339">
        <f t="shared" si="634"/>
        <v>0</v>
      </c>
      <c r="G549" s="339">
        <f t="shared" si="634"/>
        <v>0</v>
      </c>
      <c r="H549" s="339">
        <f t="shared" si="634"/>
        <v>0</v>
      </c>
      <c r="I549" s="339">
        <f t="shared" si="634"/>
        <v>0</v>
      </c>
      <c r="J549" s="339">
        <f t="shared" si="634"/>
        <v>0</v>
      </c>
      <c r="K549" s="339">
        <f t="shared" si="634"/>
        <v>0</v>
      </c>
      <c r="L549" s="339">
        <f t="shared" si="634"/>
        <v>0</v>
      </c>
      <c r="M549" s="339">
        <f t="shared" si="634"/>
        <v>0</v>
      </c>
      <c r="N549" s="339">
        <f t="shared" si="634"/>
        <v>0</v>
      </c>
      <c r="O549" s="339">
        <f t="shared" si="634"/>
        <v>0</v>
      </c>
      <c r="P549" s="339">
        <f t="shared" si="634"/>
        <v>0</v>
      </c>
      <c r="Q549" s="339">
        <f t="shared" si="634"/>
        <v>0</v>
      </c>
      <c r="R549" s="339">
        <f t="shared" si="634"/>
        <v>0</v>
      </c>
      <c r="S549" s="339">
        <f t="shared" si="634"/>
        <v>0</v>
      </c>
      <c r="T549" s="339">
        <f t="shared" si="634"/>
        <v>0</v>
      </c>
      <c r="U549" s="339">
        <f t="shared" si="634"/>
        <v>0</v>
      </c>
      <c r="V549" s="339">
        <f t="shared" si="634"/>
        <v>0</v>
      </c>
      <c r="W549" s="339">
        <f t="shared" si="634"/>
        <v>0</v>
      </c>
      <c r="X549" s="339">
        <f t="shared" si="634"/>
        <v>0</v>
      </c>
      <c r="Y549" s="339">
        <f t="shared" si="634"/>
        <v>0</v>
      </c>
      <c r="Z549" s="339">
        <f t="shared" si="634"/>
        <v>0</v>
      </c>
      <c r="AA549" s="339">
        <f t="shared" si="634"/>
        <v>0</v>
      </c>
      <c r="AB549" s="339">
        <f t="shared" si="634"/>
        <v>0</v>
      </c>
      <c r="AC549" s="339">
        <f t="shared" si="634"/>
        <v>0</v>
      </c>
      <c r="AD549" s="339">
        <f t="shared" si="634"/>
        <v>0</v>
      </c>
      <c r="AE549" s="339">
        <f t="shared" si="634"/>
        <v>0</v>
      </c>
      <c r="AF549" s="339">
        <f t="shared" si="634"/>
        <v>0</v>
      </c>
      <c r="AG549" s="339">
        <f t="shared" si="634"/>
        <v>0</v>
      </c>
      <c r="AH549" s="339">
        <f t="shared" si="634"/>
        <v>0</v>
      </c>
      <c r="AI549" s="339">
        <f t="shared" si="634"/>
        <v>0</v>
      </c>
      <c r="AJ549" s="339">
        <f t="shared" ref="AJ549:BO549" si="635">AJ544+AJ548</f>
        <v>0</v>
      </c>
      <c r="AK549" s="339">
        <f t="shared" si="635"/>
        <v>0</v>
      </c>
      <c r="AL549" s="339">
        <f t="shared" si="635"/>
        <v>0</v>
      </c>
      <c r="AM549" s="339">
        <f t="shared" si="635"/>
        <v>0</v>
      </c>
      <c r="AN549" s="339">
        <f t="shared" si="635"/>
        <v>0</v>
      </c>
      <c r="AO549" s="339">
        <f t="shared" si="635"/>
        <v>0</v>
      </c>
      <c r="AP549" s="339">
        <f t="shared" si="635"/>
        <v>0</v>
      </c>
      <c r="AQ549" s="339">
        <f t="shared" si="635"/>
        <v>0</v>
      </c>
      <c r="AR549" s="339">
        <f t="shared" si="635"/>
        <v>0</v>
      </c>
      <c r="AS549" s="339">
        <f t="shared" si="635"/>
        <v>0</v>
      </c>
      <c r="AT549" s="339">
        <f t="shared" si="635"/>
        <v>0</v>
      </c>
      <c r="AU549" s="339">
        <f t="shared" si="635"/>
        <v>0</v>
      </c>
      <c r="AV549" s="339">
        <f t="shared" si="635"/>
        <v>0</v>
      </c>
      <c r="AW549" s="339">
        <f t="shared" si="635"/>
        <v>0</v>
      </c>
      <c r="AX549" s="339">
        <f t="shared" si="635"/>
        <v>0</v>
      </c>
      <c r="AY549" s="339">
        <f t="shared" si="635"/>
        <v>0</v>
      </c>
      <c r="AZ549" s="339">
        <f t="shared" si="635"/>
        <v>0</v>
      </c>
      <c r="BA549" s="339">
        <f t="shared" si="635"/>
        <v>0</v>
      </c>
      <c r="BB549" s="339">
        <f t="shared" si="635"/>
        <v>0</v>
      </c>
      <c r="BC549" s="339">
        <f t="shared" si="635"/>
        <v>0</v>
      </c>
      <c r="BD549" s="339">
        <f t="shared" si="635"/>
        <v>0</v>
      </c>
      <c r="BE549" s="339">
        <f t="shared" si="635"/>
        <v>0</v>
      </c>
      <c r="BF549" s="339">
        <f t="shared" si="635"/>
        <v>0</v>
      </c>
      <c r="BG549" s="339">
        <f t="shared" si="635"/>
        <v>0</v>
      </c>
      <c r="BH549" s="339">
        <f t="shared" si="635"/>
        <v>0</v>
      </c>
      <c r="BI549" s="339">
        <f t="shared" si="635"/>
        <v>0</v>
      </c>
      <c r="BJ549" s="339">
        <f t="shared" si="635"/>
        <v>0</v>
      </c>
      <c r="BK549" s="339">
        <f t="shared" si="635"/>
        <v>233.94</v>
      </c>
      <c r="BL549" s="339">
        <f t="shared" si="635"/>
        <v>1449.56</v>
      </c>
      <c r="BM549" s="339">
        <f t="shared" si="635"/>
        <v>2544.3999999999996</v>
      </c>
      <c r="BN549" s="339">
        <f t="shared" si="635"/>
        <v>3023.3499999999995</v>
      </c>
      <c r="BO549" s="339">
        <f t="shared" si="635"/>
        <v>3943.5899999999992</v>
      </c>
      <c r="BP549" s="339">
        <f t="shared" ref="BP549:CU549" si="636">BP544+BP548</f>
        <v>3852.9318950416659</v>
      </c>
      <c r="BQ549" s="339">
        <f t="shared" si="636"/>
        <v>3621.6318950416658</v>
      </c>
      <c r="BR549" s="339">
        <f t="shared" si="636"/>
        <v>3466.8418950416658</v>
      </c>
      <c r="BS549" s="339">
        <f t="shared" si="636"/>
        <v>2173.0718950416658</v>
      </c>
      <c r="BT549" s="339">
        <f t="shared" si="636"/>
        <v>457.10189504166578</v>
      </c>
      <c r="BU549" s="339">
        <f t="shared" si="636"/>
        <v>-1492.7081049583342</v>
      </c>
      <c r="BV549" s="339">
        <f t="shared" si="636"/>
        <v>-3542.378104958334</v>
      </c>
      <c r="BW549" s="339">
        <f t="shared" si="636"/>
        <v>-4803.918104958334</v>
      </c>
      <c r="BX549" s="339">
        <f t="shared" si="636"/>
        <v>-6007.5181049583334</v>
      </c>
      <c r="BY549" s="339">
        <f t="shared" si="636"/>
        <v>-7475.0381049583339</v>
      </c>
      <c r="BZ549" s="339">
        <f t="shared" si="636"/>
        <v>-9272.0381049583339</v>
      </c>
      <c r="CA549" s="339">
        <f t="shared" si="636"/>
        <v>-11787.268104958333</v>
      </c>
      <c r="CB549" s="339">
        <f t="shared" si="636"/>
        <v>-9432.48</v>
      </c>
      <c r="CC549" s="339">
        <f t="shared" si="636"/>
        <v>-11104.58</v>
      </c>
      <c r="CD549" s="339">
        <f t="shared" si="636"/>
        <v>-12188.63</v>
      </c>
      <c r="CE549" s="339">
        <f t="shared" si="636"/>
        <v>-14533.599999999999</v>
      </c>
      <c r="CF549" s="339">
        <f t="shared" si="636"/>
        <v>-16781.519999999997</v>
      </c>
      <c r="CG549" s="339">
        <f t="shared" si="636"/>
        <v>-17589.199999999997</v>
      </c>
      <c r="CH549" s="339">
        <f t="shared" si="636"/>
        <v>-17466.179999999997</v>
      </c>
      <c r="CI549" s="339">
        <f t="shared" si="636"/>
        <v>-16570.489999999998</v>
      </c>
      <c r="CJ549" s="339">
        <f t="shared" si="636"/>
        <v>-16507.189999999999</v>
      </c>
      <c r="CK549" s="339">
        <f t="shared" si="636"/>
        <v>-15888.449999999999</v>
      </c>
      <c r="CL549" s="339">
        <f t="shared" si="636"/>
        <v>-13610.359999999999</v>
      </c>
      <c r="CM549" s="339">
        <f t="shared" si="636"/>
        <v>-10263.66</v>
      </c>
      <c r="CN549" s="339">
        <f t="shared" si="636"/>
        <v>12193.939999999999</v>
      </c>
      <c r="CO549" s="339">
        <f t="shared" si="636"/>
        <v>20777.939999999999</v>
      </c>
      <c r="CP549" s="339">
        <f t="shared" si="636"/>
        <v>28363.91</v>
      </c>
      <c r="CQ549" s="339">
        <f t="shared" si="636"/>
        <v>37122.5</v>
      </c>
      <c r="CR549" s="339">
        <f t="shared" si="636"/>
        <v>47038.720000000001</v>
      </c>
      <c r="CS549" s="339">
        <f t="shared" si="636"/>
        <v>57283.05</v>
      </c>
      <c r="CT549" s="339">
        <f t="shared" si="636"/>
        <v>68041.66</v>
      </c>
      <c r="CU549" s="339">
        <f t="shared" si="636"/>
        <v>79233.06</v>
      </c>
      <c r="CV549" s="339">
        <f t="shared" ref="CV549:CY549" si="637">CV544+CV548</f>
        <v>90752.18</v>
      </c>
      <c r="CW549" s="339">
        <f t="shared" si="637"/>
        <v>103228.54999999999</v>
      </c>
      <c r="CX549" s="339">
        <f t="shared" si="637"/>
        <v>103228.54999999999</v>
      </c>
      <c r="CY549" s="339">
        <f t="shared" si="637"/>
        <v>103228.54999999999</v>
      </c>
    </row>
    <row r="550" spans="1:104" x14ac:dyDescent="0.2"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  <c r="AA550" s="90"/>
      <c r="AB550" s="90"/>
      <c r="AC550" s="90"/>
      <c r="AD550" s="90"/>
      <c r="AE550" s="90"/>
      <c r="AF550" s="90"/>
      <c r="AG550" s="90"/>
      <c r="AH550" s="90"/>
      <c r="AI550" s="90"/>
      <c r="AJ550" s="90"/>
      <c r="AK550" s="90"/>
      <c r="AL550" s="90"/>
      <c r="AM550" s="90"/>
      <c r="AN550" s="90"/>
      <c r="AO550" s="90"/>
      <c r="AP550" s="90"/>
      <c r="AQ550" s="90"/>
      <c r="AR550" s="90"/>
      <c r="AS550" s="90"/>
      <c r="AT550" s="90"/>
      <c r="AU550" s="90"/>
      <c r="AV550" s="90"/>
      <c r="AW550" s="90"/>
      <c r="AX550" s="90"/>
      <c r="AY550" s="90"/>
      <c r="AZ550" s="90"/>
      <c r="BA550" s="90"/>
      <c r="BB550" s="90"/>
      <c r="BC550" s="90"/>
      <c r="BD550" s="90"/>
      <c r="BE550" s="90"/>
      <c r="BF550" s="90"/>
      <c r="BG550" s="90"/>
      <c r="BH550" s="90"/>
      <c r="BI550" s="90"/>
      <c r="BJ550" s="90"/>
      <c r="BK550" s="90"/>
      <c r="BL550" s="90"/>
      <c r="BM550" s="90"/>
      <c r="BN550" s="90"/>
      <c r="BO550" s="90"/>
      <c r="BP550" s="90"/>
      <c r="BQ550" s="90"/>
      <c r="BR550" s="90"/>
      <c r="BS550" s="90"/>
      <c r="BT550" s="90"/>
      <c r="BU550" s="90"/>
      <c r="BV550" s="90"/>
      <c r="BW550" s="90"/>
      <c r="BX550" s="90"/>
      <c r="BY550" s="90"/>
      <c r="BZ550" s="90"/>
      <c r="CA550" s="90"/>
      <c r="CB550" s="90"/>
      <c r="CC550" s="90"/>
      <c r="CD550" s="90"/>
      <c r="CE550" s="90"/>
      <c r="CF550" s="90"/>
      <c r="CG550" s="90"/>
      <c r="CH550" s="95"/>
      <c r="CI550" s="95"/>
      <c r="CJ550" s="95"/>
      <c r="CK550" s="95"/>
      <c r="CL550" s="95"/>
      <c r="CM550" s="95"/>
      <c r="CN550" s="95"/>
      <c r="CO550" s="95"/>
      <c r="CP550" s="95"/>
      <c r="CQ550" s="95"/>
      <c r="CR550" s="95"/>
      <c r="CS550" s="95"/>
      <c r="CT550" s="95"/>
      <c r="CU550" s="95"/>
      <c r="CV550" s="95"/>
      <c r="CW550" s="95"/>
      <c r="CX550" s="95"/>
      <c r="CY550" s="95"/>
      <c r="CZ550" s="95"/>
    </row>
    <row r="551" spans="1:104" x14ac:dyDescent="0.2">
      <c r="A551" s="340" t="s">
        <v>254</v>
      </c>
      <c r="C551" s="90">
        <v>18237371</v>
      </c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  <c r="BY551" s="91"/>
      <c r="BZ551" s="91"/>
      <c r="CA551" s="91"/>
      <c r="CB551" s="91"/>
      <c r="CC551" s="91"/>
      <c r="CD551" s="91"/>
      <c r="CE551" s="91"/>
      <c r="CF551" s="91"/>
      <c r="CG551" s="91"/>
      <c r="CX551" s="338"/>
      <c r="CY551" s="338"/>
      <c r="CZ551" s="338"/>
    </row>
    <row r="552" spans="1:104" x14ac:dyDescent="0.2">
      <c r="B552" s="337" t="s">
        <v>227</v>
      </c>
      <c r="C552" s="90">
        <v>25400771</v>
      </c>
      <c r="D552" s="339">
        <f t="shared" ref="D552:AI552" si="638">C557</f>
        <v>0</v>
      </c>
      <c r="E552" s="339">
        <f t="shared" si="638"/>
        <v>0</v>
      </c>
      <c r="F552" s="339">
        <f t="shared" si="638"/>
        <v>0</v>
      </c>
      <c r="G552" s="339">
        <f t="shared" si="638"/>
        <v>0</v>
      </c>
      <c r="H552" s="339">
        <f t="shared" si="638"/>
        <v>0</v>
      </c>
      <c r="I552" s="339">
        <f t="shared" si="638"/>
        <v>0</v>
      </c>
      <c r="J552" s="339">
        <f t="shared" si="638"/>
        <v>0</v>
      </c>
      <c r="K552" s="339">
        <f t="shared" si="638"/>
        <v>0</v>
      </c>
      <c r="L552" s="339">
        <f t="shared" si="638"/>
        <v>0</v>
      </c>
      <c r="M552" s="339">
        <f t="shared" si="638"/>
        <v>0</v>
      </c>
      <c r="N552" s="339">
        <f t="shared" si="638"/>
        <v>0</v>
      </c>
      <c r="O552" s="339">
        <f t="shared" si="638"/>
        <v>0</v>
      </c>
      <c r="P552" s="339">
        <f t="shared" si="638"/>
        <v>0</v>
      </c>
      <c r="Q552" s="339">
        <f t="shared" si="638"/>
        <v>0</v>
      </c>
      <c r="R552" s="339">
        <f t="shared" si="638"/>
        <v>0</v>
      </c>
      <c r="S552" s="339">
        <f t="shared" si="638"/>
        <v>0</v>
      </c>
      <c r="T552" s="339">
        <f t="shared" si="638"/>
        <v>0</v>
      </c>
      <c r="U552" s="339">
        <f t="shared" si="638"/>
        <v>0</v>
      </c>
      <c r="V552" s="339">
        <f t="shared" si="638"/>
        <v>0</v>
      </c>
      <c r="W552" s="339">
        <f t="shared" si="638"/>
        <v>0</v>
      </c>
      <c r="X552" s="339">
        <f t="shared" si="638"/>
        <v>0</v>
      </c>
      <c r="Y552" s="339">
        <f t="shared" si="638"/>
        <v>0</v>
      </c>
      <c r="Z552" s="339">
        <f t="shared" si="638"/>
        <v>0</v>
      </c>
      <c r="AA552" s="339">
        <f t="shared" si="638"/>
        <v>0</v>
      </c>
      <c r="AB552" s="339">
        <f t="shared" si="638"/>
        <v>0</v>
      </c>
      <c r="AC552" s="339">
        <f t="shared" si="638"/>
        <v>0</v>
      </c>
      <c r="AD552" s="339">
        <f t="shared" si="638"/>
        <v>0</v>
      </c>
      <c r="AE552" s="339">
        <f t="shared" si="638"/>
        <v>0</v>
      </c>
      <c r="AF552" s="339">
        <f t="shared" si="638"/>
        <v>0</v>
      </c>
      <c r="AG552" s="339">
        <f t="shared" si="638"/>
        <v>0</v>
      </c>
      <c r="AH552" s="339">
        <f t="shared" si="638"/>
        <v>0</v>
      </c>
      <c r="AI552" s="339">
        <f t="shared" si="638"/>
        <v>0</v>
      </c>
      <c r="AJ552" s="339">
        <f t="shared" ref="AJ552:BO552" si="639">AI557</f>
        <v>0</v>
      </c>
      <c r="AK552" s="339">
        <f t="shared" si="639"/>
        <v>0</v>
      </c>
      <c r="AL552" s="339">
        <f t="shared" si="639"/>
        <v>0</v>
      </c>
      <c r="AM552" s="339">
        <f t="shared" si="639"/>
        <v>0</v>
      </c>
      <c r="AN552" s="339">
        <f t="shared" si="639"/>
        <v>0</v>
      </c>
      <c r="AO552" s="339">
        <f t="shared" si="639"/>
        <v>0</v>
      </c>
      <c r="AP552" s="339">
        <f t="shared" si="639"/>
        <v>0</v>
      </c>
      <c r="AQ552" s="339">
        <f t="shared" si="639"/>
        <v>0</v>
      </c>
      <c r="AR552" s="339">
        <f t="shared" si="639"/>
        <v>0</v>
      </c>
      <c r="AS552" s="339">
        <f t="shared" si="639"/>
        <v>0</v>
      </c>
      <c r="AT552" s="339">
        <f t="shared" si="639"/>
        <v>0</v>
      </c>
      <c r="AU552" s="339">
        <f t="shared" si="639"/>
        <v>0</v>
      </c>
      <c r="AV552" s="339">
        <f t="shared" si="639"/>
        <v>0</v>
      </c>
      <c r="AW552" s="339">
        <f t="shared" si="639"/>
        <v>0</v>
      </c>
      <c r="AX552" s="339">
        <f t="shared" si="639"/>
        <v>0</v>
      </c>
      <c r="AY552" s="339">
        <f t="shared" si="639"/>
        <v>0</v>
      </c>
      <c r="AZ552" s="339">
        <f t="shared" si="639"/>
        <v>0</v>
      </c>
      <c r="BA552" s="339">
        <f t="shared" si="639"/>
        <v>0</v>
      </c>
      <c r="BB552" s="339">
        <f t="shared" si="639"/>
        <v>0</v>
      </c>
      <c r="BC552" s="339">
        <f t="shared" si="639"/>
        <v>0</v>
      </c>
      <c r="BD552" s="339">
        <f t="shared" si="639"/>
        <v>0</v>
      </c>
      <c r="BE552" s="339">
        <f t="shared" si="639"/>
        <v>0</v>
      </c>
      <c r="BF552" s="339">
        <f t="shared" si="639"/>
        <v>0</v>
      </c>
      <c r="BG552" s="339">
        <f t="shared" si="639"/>
        <v>0</v>
      </c>
      <c r="BH552" s="339">
        <f t="shared" si="639"/>
        <v>0</v>
      </c>
      <c r="BI552" s="339">
        <f t="shared" si="639"/>
        <v>0</v>
      </c>
      <c r="BJ552" s="339">
        <f t="shared" si="639"/>
        <v>0</v>
      </c>
      <c r="BK552" s="339">
        <f t="shared" si="639"/>
        <v>0</v>
      </c>
      <c r="BL552" s="339">
        <f t="shared" si="639"/>
        <v>-151.54938729166665</v>
      </c>
      <c r="BM552" s="339">
        <f t="shared" si="639"/>
        <v>-904.3993872916667</v>
      </c>
      <c r="BN552" s="339">
        <f t="shared" si="639"/>
        <v>-1859.5793872916665</v>
      </c>
      <c r="BO552" s="339">
        <f t="shared" si="639"/>
        <v>-2663.7893872916666</v>
      </c>
      <c r="BP552" s="339">
        <f t="shared" ref="BP552:CY552" si="640">BO557</f>
        <v>-4184.3493872916661</v>
      </c>
      <c r="BQ552" s="339">
        <f t="shared" si="640"/>
        <v>-6900.0099999999993</v>
      </c>
      <c r="BR552" s="339">
        <f t="shared" si="640"/>
        <v>-10287.939999999999</v>
      </c>
      <c r="BS552" s="339">
        <f t="shared" si="640"/>
        <v>-13445.419999999998</v>
      </c>
      <c r="BT552" s="339">
        <f t="shared" si="640"/>
        <v>-16021.579999999998</v>
      </c>
      <c r="BU552" s="339">
        <f t="shared" si="640"/>
        <v>-17941.589999999997</v>
      </c>
      <c r="BV552" s="339">
        <f t="shared" si="640"/>
        <v>-19971.649999999998</v>
      </c>
      <c r="BW552" s="339">
        <f t="shared" si="640"/>
        <v>-22044.379999999997</v>
      </c>
      <c r="BX552" s="339">
        <f t="shared" si="640"/>
        <v>-23703.239999999998</v>
      </c>
      <c r="BY552" s="339">
        <f t="shared" si="640"/>
        <v>-25408.17</v>
      </c>
      <c r="BZ552" s="339">
        <f t="shared" si="640"/>
        <v>-27513.719999999998</v>
      </c>
      <c r="CA552" s="339">
        <f t="shared" si="640"/>
        <v>-29541.85</v>
      </c>
      <c r="CB552" s="339">
        <f t="shared" si="640"/>
        <v>-31232.129999999997</v>
      </c>
      <c r="CC552" s="339">
        <f t="shared" si="640"/>
        <v>-8068.9599999999991</v>
      </c>
      <c r="CD552" s="339">
        <f t="shared" si="640"/>
        <v>-7591.6099999999988</v>
      </c>
      <c r="CE552" s="339">
        <f t="shared" si="640"/>
        <v>-6726.2599999999984</v>
      </c>
      <c r="CF552" s="339">
        <f t="shared" si="640"/>
        <v>-4679.5199999999986</v>
      </c>
      <c r="CG552" s="339">
        <f t="shared" si="640"/>
        <v>-2128.4699999999984</v>
      </c>
      <c r="CH552" s="339">
        <f t="shared" si="640"/>
        <v>446.58000000000175</v>
      </c>
      <c r="CI552" s="339">
        <f t="shared" si="640"/>
        <v>4054.0800000000017</v>
      </c>
      <c r="CJ552" s="339">
        <f t="shared" si="640"/>
        <v>8275.9800000000014</v>
      </c>
      <c r="CK552" s="339">
        <f t="shared" si="640"/>
        <v>13132.04</v>
      </c>
      <c r="CL552" s="339">
        <f t="shared" si="640"/>
        <v>19421.2</v>
      </c>
      <c r="CM552" s="339">
        <f t="shared" si="640"/>
        <v>26142.58</v>
      </c>
      <c r="CN552" s="339">
        <f t="shared" si="640"/>
        <v>33467.01</v>
      </c>
      <c r="CO552" s="339">
        <f t="shared" si="640"/>
        <v>34326.770000000004</v>
      </c>
      <c r="CP552" s="339">
        <f t="shared" si="640"/>
        <v>44906.48</v>
      </c>
      <c r="CQ552" s="339">
        <f t="shared" si="640"/>
        <v>53125.170000000006</v>
      </c>
      <c r="CR552" s="339">
        <f t="shared" si="640"/>
        <v>61987.060000000005</v>
      </c>
      <c r="CS552" s="339">
        <f t="shared" si="640"/>
        <v>71916.03</v>
      </c>
      <c r="CT552" s="339">
        <f t="shared" si="640"/>
        <v>81943.179999999993</v>
      </c>
      <c r="CU552" s="339">
        <f t="shared" si="640"/>
        <v>92052.75</v>
      </c>
      <c r="CV552" s="339">
        <f t="shared" si="640"/>
        <v>102320.15</v>
      </c>
      <c r="CW552" s="339">
        <f t="shared" si="640"/>
        <v>113040.47</v>
      </c>
      <c r="CX552" s="339">
        <f t="shared" si="640"/>
        <v>124112.41</v>
      </c>
      <c r="CY552" s="339">
        <f t="shared" si="640"/>
        <v>124112.41</v>
      </c>
    </row>
    <row r="553" spans="1:104" x14ac:dyDescent="0.2">
      <c r="A553" s="96"/>
      <c r="B553" s="91" t="s">
        <v>228</v>
      </c>
      <c r="C553" s="91"/>
      <c r="D553" s="342">
        <v>0</v>
      </c>
      <c r="E553" s="342">
        <v>0</v>
      </c>
      <c r="F553" s="342">
        <v>0</v>
      </c>
      <c r="G553" s="342">
        <v>0</v>
      </c>
      <c r="H553" s="342">
        <v>0</v>
      </c>
      <c r="I553" s="342">
        <v>0</v>
      </c>
      <c r="J553" s="342">
        <v>0</v>
      </c>
      <c r="K553" s="342">
        <v>0</v>
      </c>
      <c r="L553" s="342">
        <v>0</v>
      </c>
      <c r="M553" s="342">
        <v>0</v>
      </c>
      <c r="N553" s="342">
        <v>0</v>
      </c>
      <c r="O553" s="342">
        <v>0</v>
      </c>
      <c r="P553" s="342">
        <v>0</v>
      </c>
      <c r="Q553" s="342">
        <v>0</v>
      </c>
      <c r="R553" s="342">
        <v>0</v>
      </c>
      <c r="S553" s="342">
        <v>0</v>
      </c>
      <c r="T553" s="342">
        <v>0</v>
      </c>
      <c r="U553" s="342">
        <v>0</v>
      </c>
      <c r="V553" s="342">
        <v>0</v>
      </c>
      <c r="W553" s="342">
        <v>0</v>
      </c>
      <c r="X553" s="342">
        <v>0</v>
      </c>
      <c r="Y553" s="342">
        <v>0</v>
      </c>
      <c r="Z553" s="342">
        <v>0</v>
      </c>
      <c r="AA553" s="342">
        <v>0</v>
      </c>
      <c r="AB553" s="342">
        <v>0</v>
      </c>
      <c r="AC553" s="342">
        <v>0</v>
      </c>
      <c r="AD553" s="342">
        <v>0</v>
      </c>
      <c r="AE553" s="342">
        <v>0</v>
      </c>
      <c r="AF553" s="342">
        <v>0</v>
      </c>
      <c r="AG553" s="342">
        <v>0</v>
      </c>
      <c r="AH553" s="342">
        <v>0</v>
      </c>
      <c r="AI553" s="342">
        <v>0</v>
      </c>
      <c r="AJ553" s="342">
        <v>0</v>
      </c>
      <c r="AK553" s="342">
        <v>0</v>
      </c>
      <c r="AL553" s="342">
        <v>0</v>
      </c>
      <c r="AM553" s="342">
        <v>0</v>
      </c>
      <c r="AN553" s="342">
        <v>0</v>
      </c>
      <c r="AO553" s="342">
        <v>0</v>
      </c>
      <c r="AP553" s="342">
        <v>0</v>
      </c>
      <c r="AQ553" s="342">
        <v>0</v>
      </c>
      <c r="AR553" s="342">
        <v>0</v>
      </c>
      <c r="AS553" s="342">
        <v>0</v>
      </c>
      <c r="AT553" s="342">
        <v>0</v>
      </c>
      <c r="AU553" s="342">
        <v>0</v>
      </c>
      <c r="AV553" s="342">
        <v>0</v>
      </c>
      <c r="AW553" s="342">
        <v>0</v>
      </c>
      <c r="AX553" s="342">
        <v>0</v>
      </c>
      <c r="AY553" s="342">
        <v>0</v>
      </c>
      <c r="AZ553" s="342">
        <v>0</v>
      </c>
      <c r="BA553" s="342">
        <v>0</v>
      </c>
      <c r="BB553" s="342">
        <v>0</v>
      </c>
      <c r="BC553" s="342">
        <v>0</v>
      </c>
      <c r="BD553" s="342">
        <v>0</v>
      </c>
      <c r="BE553" s="342">
        <v>0</v>
      </c>
      <c r="BF553" s="342">
        <v>0</v>
      </c>
      <c r="BG553" s="342">
        <v>0</v>
      </c>
      <c r="BH553" s="342">
        <v>0</v>
      </c>
      <c r="BI553" s="342">
        <v>0</v>
      </c>
      <c r="BJ553" s="342">
        <v>0</v>
      </c>
      <c r="BK553" s="342">
        <v>0</v>
      </c>
      <c r="BL553" s="342">
        <v>0</v>
      </c>
      <c r="BM553" s="342">
        <v>0</v>
      </c>
      <c r="BN553" s="342">
        <v>0</v>
      </c>
      <c r="BO553" s="342">
        <v>0</v>
      </c>
      <c r="BP553" s="342">
        <v>151.54938729166665</v>
      </c>
      <c r="BQ553" s="342">
        <v>0</v>
      </c>
      <c r="BR553" s="342">
        <v>0</v>
      </c>
      <c r="BS553" s="342">
        <v>0</v>
      </c>
      <c r="BT553" s="342">
        <v>0</v>
      </c>
      <c r="BU553" s="342">
        <v>0</v>
      </c>
      <c r="BV553" s="342">
        <v>0</v>
      </c>
      <c r="BW553" s="342">
        <v>0</v>
      </c>
      <c r="BX553" s="342">
        <v>0</v>
      </c>
      <c r="BY553" s="342">
        <v>0</v>
      </c>
      <c r="BZ553" s="342">
        <v>0</v>
      </c>
      <c r="CA553" s="342">
        <v>0</v>
      </c>
      <c r="CB553" s="342">
        <v>23703.239999999998</v>
      </c>
      <c r="CC553" s="342">
        <v>0</v>
      </c>
      <c r="CD553" s="342">
        <v>0</v>
      </c>
      <c r="CE553" s="342">
        <v>0</v>
      </c>
      <c r="CF553" s="342">
        <v>0</v>
      </c>
      <c r="CG553" s="342">
        <v>0</v>
      </c>
      <c r="CH553" s="342">
        <v>0</v>
      </c>
      <c r="CI553" s="342">
        <v>0</v>
      </c>
      <c r="CJ553" s="342">
        <v>0</v>
      </c>
      <c r="CK553" s="342">
        <v>0</v>
      </c>
      <c r="CL553" s="342">
        <v>0</v>
      </c>
      <c r="CM553" s="342">
        <v>0</v>
      </c>
      <c r="CN553" s="342">
        <v>-8275.9800000000014</v>
      </c>
      <c r="CO553" s="342">
        <v>0</v>
      </c>
      <c r="CP553" s="342">
        <v>0</v>
      </c>
      <c r="CQ553" s="342">
        <v>0</v>
      </c>
      <c r="CR553" s="342">
        <v>0</v>
      </c>
      <c r="CS553" s="342">
        <v>0</v>
      </c>
      <c r="CT553" s="342">
        <v>0</v>
      </c>
      <c r="CU553" s="342">
        <v>0</v>
      </c>
      <c r="CV553" s="342">
        <v>0</v>
      </c>
      <c r="CW553" s="342">
        <v>0</v>
      </c>
      <c r="CX553" s="342"/>
      <c r="CY553" s="342"/>
    </row>
    <row r="554" spans="1:104" x14ac:dyDescent="0.2">
      <c r="A554" s="338"/>
      <c r="B554" s="98" t="s">
        <v>347</v>
      </c>
      <c r="C554" s="376"/>
      <c r="D554" s="341">
        <v>0</v>
      </c>
      <c r="E554" s="341">
        <v>0</v>
      </c>
      <c r="F554" s="341">
        <v>0</v>
      </c>
      <c r="G554" s="341">
        <v>0</v>
      </c>
      <c r="H554" s="341">
        <v>0</v>
      </c>
      <c r="I554" s="341">
        <v>0</v>
      </c>
      <c r="J554" s="341">
        <v>0</v>
      </c>
      <c r="K554" s="341">
        <v>0</v>
      </c>
      <c r="L554" s="341">
        <v>0</v>
      </c>
      <c r="M554" s="341">
        <v>0</v>
      </c>
      <c r="N554" s="341">
        <v>0</v>
      </c>
      <c r="O554" s="341">
        <v>0</v>
      </c>
      <c r="P554" s="341">
        <v>0</v>
      </c>
      <c r="Q554" s="341">
        <v>0</v>
      </c>
      <c r="R554" s="341">
        <v>0</v>
      </c>
      <c r="S554" s="341">
        <v>0</v>
      </c>
      <c r="T554" s="341">
        <v>0</v>
      </c>
      <c r="U554" s="341">
        <v>0</v>
      </c>
      <c r="V554" s="341">
        <v>0</v>
      </c>
      <c r="W554" s="341">
        <v>0</v>
      </c>
      <c r="X554" s="341">
        <v>0</v>
      </c>
      <c r="Y554" s="341">
        <v>0</v>
      </c>
      <c r="Z554" s="341">
        <v>0</v>
      </c>
      <c r="AA554" s="341">
        <v>0</v>
      </c>
      <c r="AB554" s="341">
        <v>0</v>
      </c>
      <c r="AC554" s="341">
        <v>0</v>
      </c>
      <c r="AD554" s="341">
        <v>0</v>
      </c>
      <c r="AE554" s="341">
        <v>0</v>
      </c>
      <c r="AF554" s="341">
        <v>0</v>
      </c>
      <c r="AG554" s="341">
        <v>0</v>
      </c>
      <c r="AH554" s="341">
        <v>0</v>
      </c>
      <c r="AI554" s="341">
        <v>0</v>
      </c>
      <c r="AJ554" s="341">
        <v>0</v>
      </c>
      <c r="AK554" s="341">
        <v>0</v>
      </c>
      <c r="AL554" s="341">
        <v>0</v>
      </c>
      <c r="AM554" s="341">
        <v>0</v>
      </c>
      <c r="AN554" s="341">
        <v>0</v>
      </c>
      <c r="AO554" s="341">
        <v>0</v>
      </c>
      <c r="AP554" s="341">
        <v>0</v>
      </c>
      <c r="AQ554" s="341">
        <v>0</v>
      </c>
      <c r="AR554" s="341">
        <v>0</v>
      </c>
      <c r="AS554" s="341">
        <v>0</v>
      </c>
      <c r="AT554" s="341">
        <v>0</v>
      </c>
      <c r="AU554" s="341">
        <v>0</v>
      </c>
      <c r="AV554" s="341">
        <v>0</v>
      </c>
      <c r="AW554" s="341">
        <v>0</v>
      </c>
      <c r="AX554" s="341">
        <v>0</v>
      </c>
      <c r="AY554" s="341">
        <v>0</v>
      </c>
      <c r="AZ554" s="341">
        <v>0</v>
      </c>
      <c r="BA554" s="341">
        <v>0</v>
      </c>
      <c r="BB554" s="341">
        <v>0</v>
      </c>
      <c r="BC554" s="341">
        <v>0</v>
      </c>
      <c r="BD554" s="341">
        <v>0</v>
      </c>
      <c r="BE554" s="341">
        <v>0</v>
      </c>
      <c r="BF554" s="341">
        <v>0</v>
      </c>
      <c r="BG554" s="341">
        <v>0</v>
      </c>
      <c r="BH554" s="341">
        <v>0</v>
      </c>
      <c r="BI554" s="341">
        <v>0</v>
      </c>
      <c r="BJ554" s="341">
        <v>0</v>
      </c>
      <c r="BK554" s="341">
        <v>0</v>
      </c>
      <c r="BL554" s="341">
        <v>0</v>
      </c>
      <c r="BM554" s="341">
        <v>0</v>
      </c>
      <c r="BN554" s="341">
        <v>0</v>
      </c>
      <c r="BO554" s="341">
        <v>0</v>
      </c>
      <c r="BP554" s="341">
        <v>0</v>
      </c>
      <c r="BQ554" s="341">
        <v>0</v>
      </c>
      <c r="BR554" s="341">
        <v>0</v>
      </c>
      <c r="BS554" s="341">
        <v>0</v>
      </c>
      <c r="BT554" s="341">
        <v>0</v>
      </c>
      <c r="BU554" s="341">
        <v>0</v>
      </c>
      <c r="BV554" s="341">
        <v>0</v>
      </c>
      <c r="BW554" s="341">
        <v>0</v>
      </c>
      <c r="BX554" s="341">
        <v>0</v>
      </c>
      <c r="BY554" s="341">
        <v>0</v>
      </c>
      <c r="BZ554" s="341">
        <v>0</v>
      </c>
      <c r="CA554" s="341">
        <v>0</v>
      </c>
      <c r="CB554" s="341">
        <v>0</v>
      </c>
      <c r="CC554" s="341">
        <v>0</v>
      </c>
      <c r="CD554" s="341">
        <v>0</v>
      </c>
      <c r="CE554" s="341">
        <v>0</v>
      </c>
      <c r="CF554" s="341">
        <v>0</v>
      </c>
      <c r="CG554" s="341">
        <v>0</v>
      </c>
      <c r="CH554" s="341">
        <v>0</v>
      </c>
      <c r="CI554" s="341">
        <v>0</v>
      </c>
      <c r="CJ554" s="341">
        <v>0</v>
      </c>
      <c r="CK554" s="341">
        <v>0</v>
      </c>
      <c r="CL554" s="341">
        <v>0</v>
      </c>
      <c r="CM554" s="342">
        <v>-99.17</v>
      </c>
      <c r="CN554" s="341">
        <v>0</v>
      </c>
      <c r="CO554" s="341">
        <v>0</v>
      </c>
      <c r="CP554" s="341">
        <v>0</v>
      </c>
      <c r="CQ554" s="341">
        <v>0</v>
      </c>
      <c r="CR554" s="341">
        <v>0</v>
      </c>
      <c r="CS554" s="342">
        <v>0</v>
      </c>
      <c r="CT554" s="341">
        <v>0</v>
      </c>
      <c r="CU554" s="342">
        <v>-0.02</v>
      </c>
      <c r="CV554" s="342">
        <v>0</v>
      </c>
      <c r="CW554" s="341">
        <v>0</v>
      </c>
      <c r="CX554" s="341"/>
      <c r="CY554" s="341"/>
    </row>
    <row r="555" spans="1:104" x14ac:dyDescent="0.2">
      <c r="A555" s="91"/>
      <c r="B555" s="91" t="s">
        <v>248</v>
      </c>
      <c r="C555" s="98"/>
      <c r="D555" s="341">
        <v>0</v>
      </c>
      <c r="E555" s="341">
        <v>0</v>
      </c>
      <c r="F555" s="341">
        <v>0</v>
      </c>
      <c r="G555" s="341">
        <v>0</v>
      </c>
      <c r="H555" s="341">
        <v>0</v>
      </c>
      <c r="I555" s="341">
        <v>0</v>
      </c>
      <c r="J555" s="341">
        <v>0</v>
      </c>
      <c r="K555" s="341">
        <v>0</v>
      </c>
      <c r="L555" s="341">
        <v>0</v>
      </c>
      <c r="M555" s="341">
        <v>0</v>
      </c>
      <c r="N555" s="341">
        <v>0</v>
      </c>
      <c r="O555" s="341">
        <v>0</v>
      </c>
      <c r="P555" s="341">
        <v>0</v>
      </c>
      <c r="Q555" s="341">
        <v>0</v>
      </c>
      <c r="R555" s="341">
        <v>0</v>
      </c>
      <c r="S555" s="341">
        <v>0</v>
      </c>
      <c r="T555" s="341">
        <v>0</v>
      </c>
      <c r="U555" s="341">
        <v>0</v>
      </c>
      <c r="V555" s="341">
        <v>0</v>
      </c>
      <c r="W555" s="341">
        <v>0</v>
      </c>
      <c r="X555" s="341">
        <v>0</v>
      </c>
      <c r="Y555" s="341">
        <v>0</v>
      </c>
      <c r="Z555" s="341">
        <v>0</v>
      </c>
      <c r="AA555" s="341">
        <v>0</v>
      </c>
      <c r="AB555" s="341">
        <v>0</v>
      </c>
      <c r="AC555" s="341">
        <v>0</v>
      </c>
      <c r="AD555" s="341">
        <v>0</v>
      </c>
      <c r="AE555" s="341">
        <v>0</v>
      </c>
      <c r="AF555" s="341">
        <v>0</v>
      </c>
      <c r="AG555" s="341">
        <v>0</v>
      </c>
      <c r="AH555" s="341">
        <v>0</v>
      </c>
      <c r="AI555" s="341">
        <v>0</v>
      </c>
      <c r="AJ555" s="341">
        <v>0</v>
      </c>
      <c r="AK555" s="341">
        <v>0</v>
      </c>
      <c r="AL555" s="341">
        <v>0</v>
      </c>
      <c r="AM555" s="341">
        <v>0</v>
      </c>
      <c r="AN555" s="341">
        <v>0</v>
      </c>
      <c r="AO555" s="341">
        <v>0</v>
      </c>
      <c r="AP555" s="341">
        <v>0</v>
      </c>
      <c r="AQ555" s="341">
        <v>0</v>
      </c>
      <c r="AR555" s="341">
        <v>0</v>
      </c>
      <c r="AS555" s="341">
        <v>0</v>
      </c>
      <c r="AT555" s="341">
        <v>0</v>
      </c>
      <c r="AU555" s="341">
        <v>0</v>
      </c>
      <c r="AV555" s="341">
        <v>0</v>
      </c>
      <c r="AW555" s="341">
        <v>0</v>
      </c>
      <c r="AX555" s="341">
        <v>0</v>
      </c>
      <c r="AY555" s="341">
        <v>0</v>
      </c>
      <c r="AZ555" s="341">
        <v>0</v>
      </c>
      <c r="BA555" s="341">
        <v>0</v>
      </c>
      <c r="BB555" s="341">
        <v>0</v>
      </c>
      <c r="BC555" s="341">
        <v>0</v>
      </c>
      <c r="BD555" s="341">
        <v>0</v>
      </c>
      <c r="BE555" s="341">
        <v>0</v>
      </c>
      <c r="BF555" s="341">
        <v>0</v>
      </c>
      <c r="BG555" s="341">
        <v>0</v>
      </c>
      <c r="BH555" s="341">
        <v>0</v>
      </c>
      <c r="BI555" s="341">
        <v>0</v>
      </c>
      <c r="BJ555" s="341">
        <v>0</v>
      </c>
      <c r="BK555" s="341">
        <v>-151.54938729166665</v>
      </c>
      <c r="BL555" s="341">
        <v>-752.85</v>
      </c>
      <c r="BM555" s="341">
        <v>-955.18</v>
      </c>
      <c r="BN555" s="341">
        <v>-804.21</v>
      </c>
      <c r="BO555" s="341">
        <v>-1520.56</v>
      </c>
      <c r="BP555" s="341">
        <v>-2867.21</v>
      </c>
      <c r="BQ555" s="341">
        <v>-3387.93</v>
      </c>
      <c r="BR555" s="341">
        <v>-3157.48</v>
      </c>
      <c r="BS555" s="341">
        <v>-2576.16</v>
      </c>
      <c r="BT555" s="341">
        <v>-1920.01</v>
      </c>
      <c r="BU555" s="341">
        <v>-2030.06</v>
      </c>
      <c r="BV555" s="341">
        <v>-2072.73</v>
      </c>
      <c r="BW555" s="341">
        <v>-1658.86</v>
      </c>
      <c r="BX555" s="341">
        <v>-1704.93</v>
      </c>
      <c r="BY555" s="341">
        <v>-2105.5500000000002</v>
      </c>
      <c r="BZ555" s="341">
        <v>-2028.13</v>
      </c>
      <c r="CA555" s="341">
        <v>-1690.28</v>
      </c>
      <c r="CB555" s="341">
        <v>-540.07000000000005</v>
      </c>
      <c r="CC555" s="341">
        <v>477.35</v>
      </c>
      <c r="CD555" s="341">
        <v>865.35</v>
      </c>
      <c r="CE555" s="341">
        <v>2046.74</v>
      </c>
      <c r="CF555" s="341">
        <v>2551.0500000000002</v>
      </c>
      <c r="CG555" s="341">
        <v>2575.0500000000002</v>
      </c>
      <c r="CH555" s="341">
        <v>3607.5</v>
      </c>
      <c r="CI555" s="341">
        <v>4221.8999999999996</v>
      </c>
      <c r="CJ555" s="92">
        <f>'FPC Sch 10&amp;31'!C22</f>
        <v>4856.0600000000004</v>
      </c>
      <c r="CK555" s="92">
        <f>'FPC Sch 10&amp;31'!D22</f>
        <v>6289.16</v>
      </c>
      <c r="CL555" s="92">
        <f>'FPC Sch 10&amp;31'!E22</f>
        <v>6721.38</v>
      </c>
      <c r="CM555" s="92">
        <f>'FPC Sch 10&amp;31'!F22</f>
        <v>7423.6</v>
      </c>
      <c r="CN555" s="92">
        <f>'FPC Sch 10&amp;31'!G22</f>
        <v>9135.74</v>
      </c>
      <c r="CO555" s="92">
        <f>'FPC Sch 10&amp;31'!H22</f>
        <v>10579.71</v>
      </c>
      <c r="CP555" s="92">
        <f>'FPC Sch 10&amp;31'!I22</f>
        <v>8218.69</v>
      </c>
      <c r="CQ555" s="92">
        <f>'FPC Sch 10&amp;31'!J22</f>
        <v>8861.89</v>
      </c>
      <c r="CR555" s="92">
        <f>'FPC Sch 10&amp;31'!K22</f>
        <v>9928.9699999999993</v>
      </c>
      <c r="CS555" s="92">
        <f>'FPC Sch 10&amp;31'!L22+'FPC Sch 10&amp;31'!M22</f>
        <v>10027.150000000001</v>
      </c>
      <c r="CT555" s="92">
        <f>'FPC Sch 10&amp;31'!N22</f>
        <v>10109.57</v>
      </c>
      <c r="CU555" s="92">
        <f>'FPC Sch 10&amp;31'!P22+'FPC Sch 10&amp;31'!O22</f>
        <v>10267.42</v>
      </c>
      <c r="CV555" s="92">
        <f>'FPC Sch 10&amp;31'!Q22</f>
        <v>10720.32</v>
      </c>
      <c r="CW555" s="92">
        <f>'FPC Sch 10&amp;31'!R22</f>
        <v>11071.94</v>
      </c>
      <c r="CX555" s="342"/>
      <c r="CY555" s="342"/>
    </row>
    <row r="556" spans="1:104" x14ac:dyDescent="0.2">
      <c r="B556" s="337" t="s">
        <v>230</v>
      </c>
      <c r="D556" s="93">
        <f t="shared" ref="D556:AI556" si="641">SUM(D553:D555)</f>
        <v>0</v>
      </c>
      <c r="E556" s="93">
        <f t="shared" si="641"/>
        <v>0</v>
      </c>
      <c r="F556" s="93">
        <f t="shared" si="641"/>
        <v>0</v>
      </c>
      <c r="G556" s="93">
        <f t="shared" si="641"/>
        <v>0</v>
      </c>
      <c r="H556" s="93">
        <f t="shared" si="641"/>
        <v>0</v>
      </c>
      <c r="I556" s="93">
        <f t="shared" si="641"/>
        <v>0</v>
      </c>
      <c r="J556" s="93">
        <f t="shared" si="641"/>
        <v>0</v>
      </c>
      <c r="K556" s="93">
        <f t="shared" si="641"/>
        <v>0</v>
      </c>
      <c r="L556" s="93">
        <f t="shared" si="641"/>
        <v>0</v>
      </c>
      <c r="M556" s="93">
        <f t="shared" si="641"/>
        <v>0</v>
      </c>
      <c r="N556" s="93">
        <f t="shared" si="641"/>
        <v>0</v>
      </c>
      <c r="O556" s="93">
        <f t="shared" si="641"/>
        <v>0</v>
      </c>
      <c r="P556" s="93">
        <f t="shared" si="641"/>
        <v>0</v>
      </c>
      <c r="Q556" s="93">
        <f t="shared" si="641"/>
        <v>0</v>
      </c>
      <c r="R556" s="93">
        <f t="shared" si="641"/>
        <v>0</v>
      </c>
      <c r="S556" s="93">
        <f t="shared" si="641"/>
        <v>0</v>
      </c>
      <c r="T556" s="93">
        <f t="shared" si="641"/>
        <v>0</v>
      </c>
      <c r="U556" s="93">
        <f t="shared" si="641"/>
        <v>0</v>
      </c>
      <c r="V556" s="93">
        <f t="shared" si="641"/>
        <v>0</v>
      </c>
      <c r="W556" s="93">
        <f t="shared" si="641"/>
        <v>0</v>
      </c>
      <c r="X556" s="93">
        <f t="shared" si="641"/>
        <v>0</v>
      </c>
      <c r="Y556" s="93">
        <f t="shared" si="641"/>
        <v>0</v>
      </c>
      <c r="Z556" s="93">
        <f t="shared" si="641"/>
        <v>0</v>
      </c>
      <c r="AA556" s="93">
        <f t="shared" si="641"/>
        <v>0</v>
      </c>
      <c r="AB556" s="93">
        <f t="shared" si="641"/>
        <v>0</v>
      </c>
      <c r="AC556" s="93">
        <f t="shared" si="641"/>
        <v>0</v>
      </c>
      <c r="AD556" s="93">
        <f t="shared" si="641"/>
        <v>0</v>
      </c>
      <c r="AE556" s="93">
        <f t="shared" si="641"/>
        <v>0</v>
      </c>
      <c r="AF556" s="93">
        <f t="shared" si="641"/>
        <v>0</v>
      </c>
      <c r="AG556" s="93">
        <f t="shared" si="641"/>
        <v>0</v>
      </c>
      <c r="AH556" s="93">
        <f t="shared" si="641"/>
        <v>0</v>
      </c>
      <c r="AI556" s="93">
        <f t="shared" si="641"/>
        <v>0</v>
      </c>
      <c r="AJ556" s="93">
        <f t="shared" ref="AJ556:BO556" si="642">SUM(AJ553:AJ555)</f>
        <v>0</v>
      </c>
      <c r="AK556" s="93">
        <f t="shared" si="642"/>
        <v>0</v>
      </c>
      <c r="AL556" s="93">
        <f t="shared" si="642"/>
        <v>0</v>
      </c>
      <c r="AM556" s="93">
        <f t="shared" si="642"/>
        <v>0</v>
      </c>
      <c r="AN556" s="93">
        <f t="shared" si="642"/>
        <v>0</v>
      </c>
      <c r="AO556" s="93">
        <f t="shared" si="642"/>
        <v>0</v>
      </c>
      <c r="AP556" s="93">
        <f t="shared" si="642"/>
        <v>0</v>
      </c>
      <c r="AQ556" s="93">
        <f t="shared" si="642"/>
        <v>0</v>
      </c>
      <c r="AR556" s="93">
        <f t="shared" si="642"/>
        <v>0</v>
      </c>
      <c r="AS556" s="93">
        <f t="shared" si="642"/>
        <v>0</v>
      </c>
      <c r="AT556" s="93">
        <f t="shared" si="642"/>
        <v>0</v>
      </c>
      <c r="AU556" s="93">
        <f t="shared" si="642"/>
        <v>0</v>
      </c>
      <c r="AV556" s="93">
        <f t="shared" si="642"/>
        <v>0</v>
      </c>
      <c r="AW556" s="93">
        <f t="shared" si="642"/>
        <v>0</v>
      </c>
      <c r="AX556" s="93">
        <f t="shared" si="642"/>
        <v>0</v>
      </c>
      <c r="AY556" s="93">
        <f t="shared" si="642"/>
        <v>0</v>
      </c>
      <c r="AZ556" s="93">
        <f t="shared" si="642"/>
        <v>0</v>
      </c>
      <c r="BA556" s="93">
        <f t="shared" si="642"/>
        <v>0</v>
      </c>
      <c r="BB556" s="93">
        <f t="shared" si="642"/>
        <v>0</v>
      </c>
      <c r="BC556" s="93">
        <f t="shared" si="642"/>
        <v>0</v>
      </c>
      <c r="BD556" s="93">
        <f t="shared" si="642"/>
        <v>0</v>
      </c>
      <c r="BE556" s="93">
        <f t="shared" si="642"/>
        <v>0</v>
      </c>
      <c r="BF556" s="93">
        <f t="shared" si="642"/>
        <v>0</v>
      </c>
      <c r="BG556" s="93">
        <f t="shared" si="642"/>
        <v>0</v>
      </c>
      <c r="BH556" s="93">
        <f t="shared" si="642"/>
        <v>0</v>
      </c>
      <c r="BI556" s="93">
        <f t="shared" si="642"/>
        <v>0</v>
      </c>
      <c r="BJ556" s="93">
        <f t="shared" si="642"/>
        <v>0</v>
      </c>
      <c r="BK556" s="93">
        <f t="shared" si="642"/>
        <v>-151.54938729166665</v>
      </c>
      <c r="BL556" s="93">
        <f t="shared" si="642"/>
        <v>-752.85</v>
      </c>
      <c r="BM556" s="93">
        <f t="shared" si="642"/>
        <v>-955.18</v>
      </c>
      <c r="BN556" s="93">
        <f t="shared" si="642"/>
        <v>-804.21</v>
      </c>
      <c r="BO556" s="93">
        <f t="shared" si="642"/>
        <v>-1520.56</v>
      </c>
      <c r="BP556" s="93">
        <f t="shared" ref="BP556:CU556" si="643">SUM(BP553:BP555)</f>
        <v>-2715.6606127083332</v>
      </c>
      <c r="BQ556" s="93">
        <f t="shared" si="643"/>
        <v>-3387.93</v>
      </c>
      <c r="BR556" s="93">
        <f t="shared" si="643"/>
        <v>-3157.48</v>
      </c>
      <c r="BS556" s="93">
        <f t="shared" si="643"/>
        <v>-2576.16</v>
      </c>
      <c r="BT556" s="93">
        <f t="shared" si="643"/>
        <v>-1920.01</v>
      </c>
      <c r="BU556" s="93">
        <f t="shared" si="643"/>
        <v>-2030.06</v>
      </c>
      <c r="BV556" s="93">
        <f t="shared" si="643"/>
        <v>-2072.73</v>
      </c>
      <c r="BW556" s="93">
        <f t="shared" si="643"/>
        <v>-1658.86</v>
      </c>
      <c r="BX556" s="93">
        <f t="shared" si="643"/>
        <v>-1704.93</v>
      </c>
      <c r="BY556" s="93">
        <f t="shared" si="643"/>
        <v>-2105.5500000000002</v>
      </c>
      <c r="BZ556" s="93">
        <f t="shared" si="643"/>
        <v>-2028.13</v>
      </c>
      <c r="CA556" s="93">
        <f t="shared" si="643"/>
        <v>-1690.28</v>
      </c>
      <c r="CB556" s="93">
        <f t="shared" si="643"/>
        <v>23163.17</v>
      </c>
      <c r="CC556" s="93">
        <f t="shared" si="643"/>
        <v>477.35</v>
      </c>
      <c r="CD556" s="93">
        <f t="shared" si="643"/>
        <v>865.35</v>
      </c>
      <c r="CE556" s="93">
        <f t="shared" si="643"/>
        <v>2046.74</v>
      </c>
      <c r="CF556" s="93">
        <f t="shared" si="643"/>
        <v>2551.0500000000002</v>
      </c>
      <c r="CG556" s="93">
        <f t="shared" si="643"/>
        <v>2575.0500000000002</v>
      </c>
      <c r="CH556" s="93">
        <f t="shared" si="643"/>
        <v>3607.5</v>
      </c>
      <c r="CI556" s="93">
        <f t="shared" si="643"/>
        <v>4221.8999999999996</v>
      </c>
      <c r="CJ556" s="93">
        <f t="shared" si="643"/>
        <v>4856.0600000000004</v>
      </c>
      <c r="CK556" s="93">
        <f t="shared" si="643"/>
        <v>6289.16</v>
      </c>
      <c r="CL556" s="93">
        <f t="shared" si="643"/>
        <v>6721.38</v>
      </c>
      <c r="CM556" s="93">
        <f t="shared" si="643"/>
        <v>7324.43</v>
      </c>
      <c r="CN556" s="93">
        <f t="shared" si="643"/>
        <v>859.7599999999984</v>
      </c>
      <c r="CO556" s="93">
        <f t="shared" si="643"/>
        <v>10579.71</v>
      </c>
      <c r="CP556" s="93">
        <f t="shared" si="643"/>
        <v>8218.69</v>
      </c>
      <c r="CQ556" s="93">
        <f t="shared" si="643"/>
        <v>8861.89</v>
      </c>
      <c r="CR556" s="93">
        <f t="shared" si="643"/>
        <v>9928.9699999999993</v>
      </c>
      <c r="CS556" s="93">
        <f t="shared" si="643"/>
        <v>10027.150000000001</v>
      </c>
      <c r="CT556" s="93">
        <f t="shared" si="643"/>
        <v>10109.57</v>
      </c>
      <c r="CU556" s="93">
        <f t="shared" si="643"/>
        <v>10267.4</v>
      </c>
      <c r="CV556" s="93">
        <f t="shared" ref="CV556:CY556" si="644">SUM(CV553:CV555)</f>
        <v>10720.32</v>
      </c>
      <c r="CW556" s="93">
        <f t="shared" si="644"/>
        <v>11071.94</v>
      </c>
      <c r="CX556" s="93">
        <f t="shared" si="644"/>
        <v>0</v>
      </c>
      <c r="CY556" s="93">
        <f t="shared" si="644"/>
        <v>0</v>
      </c>
    </row>
    <row r="557" spans="1:104" x14ac:dyDescent="0.2">
      <c r="B557" s="337" t="s">
        <v>231</v>
      </c>
      <c r="D557" s="339">
        <f t="shared" ref="D557:AI557" si="645">D552+D556</f>
        <v>0</v>
      </c>
      <c r="E557" s="339">
        <f t="shared" si="645"/>
        <v>0</v>
      </c>
      <c r="F557" s="339">
        <f t="shared" si="645"/>
        <v>0</v>
      </c>
      <c r="G557" s="339">
        <f t="shared" si="645"/>
        <v>0</v>
      </c>
      <c r="H557" s="339">
        <f t="shared" si="645"/>
        <v>0</v>
      </c>
      <c r="I557" s="339">
        <f t="shared" si="645"/>
        <v>0</v>
      </c>
      <c r="J557" s="339">
        <f t="shared" si="645"/>
        <v>0</v>
      </c>
      <c r="K557" s="339">
        <f t="shared" si="645"/>
        <v>0</v>
      </c>
      <c r="L557" s="339">
        <f t="shared" si="645"/>
        <v>0</v>
      </c>
      <c r="M557" s="339">
        <f t="shared" si="645"/>
        <v>0</v>
      </c>
      <c r="N557" s="339">
        <f t="shared" si="645"/>
        <v>0</v>
      </c>
      <c r="O557" s="339">
        <f t="shared" si="645"/>
        <v>0</v>
      </c>
      <c r="P557" s="339">
        <f t="shared" si="645"/>
        <v>0</v>
      </c>
      <c r="Q557" s="339">
        <f t="shared" si="645"/>
        <v>0</v>
      </c>
      <c r="R557" s="339">
        <f t="shared" si="645"/>
        <v>0</v>
      </c>
      <c r="S557" s="339">
        <f t="shared" si="645"/>
        <v>0</v>
      </c>
      <c r="T557" s="339">
        <f t="shared" si="645"/>
        <v>0</v>
      </c>
      <c r="U557" s="339">
        <f t="shared" si="645"/>
        <v>0</v>
      </c>
      <c r="V557" s="339">
        <f t="shared" si="645"/>
        <v>0</v>
      </c>
      <c r="W557" s="339">
        <f t="shared" si="645"/>
        <v>0</v>
      </c>
      <c r="X557" s="339">
        <f t="shared" si="645"/>
        <v>0</v>
      </c>
      <c r="Y557" s="339">
        <f t="shared" si="645"/>
        <v>0</v>
      </c>
      <c r="Z557" s="339">
        <f t="shared" si="645"/>
        <v>0</v>
      </c>
      <c r="AA557" s="339">
        <f t="shared" si="645"/>
        <v>0</v>
      </c>
      <c r="AB557" s="339">
        <f t="shared" si="645"/>
        <v>0</v>
      </c>
      <c r="AC557" s="339">
        <f t="shared" si="645"/>
        <v>0</v>
      </c>
      <c r="AD557" s="339">
        <f t="shared" si="645"/>
        <v>0</v>
      </c>
      <c r="AE557" s="339">
        <f t="shared" si="645"/>
        <v>0</v>
      </c>
      <c r="AF557" s="339">
        <f t="shared" si="645"/>
        <v>0</v>
      </c>
      <c r="AG557" s="339">
        <f t="shared" si="645"/>
        <v>0</v>
      </c>
      <c r="AH557" s="339">
        <f t="shared" si="645"/>
        <v>0</v>
      </c>
      <c r="AI557" s="339">
        <f t="shared" si="645"/>
        <v>0</v>
      </c>
      <c r="AJ557" s="339">
        <f t="shared" ref="AJ557:BO557" si="646">AJ552+AJ556</f>
        <v>0</v>
      </c>
      <c r="AK557" s="339">
        <f t="shared" si="646"/>
        <v>0</v>
      </c>
      <c r="AL557" s="339">
        <f t="shared" si="646"/>
        <v>0</v>
      </c>
      <c r="AM557" s="339">
        <f t="shared" si="646"/>
        <v>0</v>
      </c>
      <c r="AN557" s="339">
        <f t="shared" si="646"/>
        <v>0</v>
      </c>
      <c r="AO557" s="339">
        <f t="shared" si="646"/>
        <v>0</v>
      </c>
      <c r="AP557" s="339">
        <f t="shared" si="646"/>
        <v>0</v>
      </c>
      <c r="AQ557" s="339">
        <f t="shared" si="646"/>
        <v>0</v>
      </c>
      <c r="AR557" s="339">
        <f t="shared" si="646"/>
        <v>0</v>
      </c>
      <c r="AS557" s="339">
        <f t="shared" si="646"/>
        <v>0</v>
      </c>
      <c r="AT557" s="339">
        <f t="shared" si="646"/>
        <v>0</v>
      </c>
      <c r="AU557" s="339">
        <f t="shared" si="646"/>
        <v>0</v>
      </c>
      <c r="AV557" s="339">
        <f t="shared" si="646"/>
        <v>0</v>
      </c>
      <c r="AW557" s="339">
        <f t="shared" si="646"/>
        <v>0</v>
      </c>
      <c r="AX557" s="339">
        <f t="shared" si="646"/>
        <v>0</v>
      </c>
      <c r="AY557" s="339">
        <f t="shared" si="646"/>
        <v>0</v>
      </c>
      <c r="AZ557" s="339">
        <f t="shared" si="646"/>
        <v>0</v>
      </c>
      <c r="BA557" s="339">
        <f t="shared" si="646"/>
        <v>0</v>
      </c>
      <c r="BB557" s="339">
        <f t="shared" si="646"/>
        <v>0</v>
      </c>
      <c r="BC557" s="339">
        <f t="shared" si="646"/>
        <v>0</v>
      </c>
      <c r="BD557" s="339">
        <f t="shared" si="646"/>
        <v>0</v>
      </c>
      <c r="BE557" s="339">
        <f t="shared" si="646"/>
        <v>0</v>
      </c>
      <c r="BF557" s="339">
        <f t="shared" si="646"/>
        <v>0</v>
      </c>
      <c r="BG557" s="339">
        <f t="shared" si="646"/>
        <v>0</v>
      </c>
      <c r="BH557" s="339">
        <f t="shared" si="646"/>
        <v>0</v>
      </c>
      <c r="BI557" s="339">
        <f t="shared" si="646"/>
        <v>0</v>
      </c>
      <c r="BJ557" s="339">
        <f t="shared" si="646"/>
        <v>0</v>
      </c>
      <c r="BK557" s="339">
        <f t="shared" si="646"/>
        <v>-151.54938729166665</v>
      </c>
      <c r="BL557" s="339">
        <f t="shared" si="646"/>
        <v>-904.3993872916667</v>
      </c>
      <c r="BM557" s="339">
        <f t="shared" si="646"/>
        <v>-1859.5793872916665</v>
      </c>
      <c r="BN557" s="339">
        <f t="shared" si="646"/>
        <v>-2663.7893872916666</v>
      </c>
      <c r="BO557" s="339">
        <f t="shared" si="646"/>
        <v>-4184.3493872916661</v>
      </c>
      <c r="BP557" s="339">
        <f t="shared" ref="BP557:CU557" si="647">BP552+BP556</f>
        <v>-6900.0099999999993</v>
      </c>
      <c r="BQ557" s="339">
        <f t="shared" si="647"/>
        <v>-10287.939999999999</v>
      </c>
      <c r="BR557" s="339">
        <f t="shared" si="647"/>
        <v>-13445.419999999998</v>
      </c>
      <c r="BS557" s="339">
        <f t="shared" si="647"/>
        <v>-16021.579999999998</v>
      </c>
      <c r="BT557" s="339">
        <f t="shared" si="647"/>
        <v>-17941.589999999997</v>
      </c>
      <c r="BU557" s="339">
        <f t="shared" si="647"/>
        <v>-19971.649999999998</v>
      </c>
      <c r="BV557" s="339">
        <f t="shared" si="647"/>
        <v>-22044.379999999997</v>
      </c>
      <c r="BW557" s="339">
        <f t="shared" si="647"/>
        <v>-23703.239999999998</v>
      </c>
      <c r="BX557" s="339">
        <f t="shared" si="647"/>
        <v>-25408.17</v>
      </c>
      <c r="BY557" s="339">
        <f t="shared" si="647"/>
        <v>-27513.719999999998</v>
      </c>
      <c r="BZ557" s="339">
        <f t="shared" si="647"/>
        <v>-29541.85</v>
      </c>
      <c r="CA557" s="339">
        <f t="shared" si="647"/>
        <v>-31232.129999999997</v>
      </c>
      <c r="CB557" s="339">
        <f t="shared" si="647"/>
        <v>-8068.9599999999991</v>
      </c>
      <c r="CC557" s="339">
        <f t="shared" si="647"/>
        <v>-7591.6099999999988</v>
      </c>
      <c r="CD557" s="339">
        <f t="shared" si="647"/>
        <v>-6726.2599999999984</v>
      </c>
      <c r="CE557" s="339">
        <f t="shared" si="647"/>
        <v>-4679.5199999999986</v>
      </c>
      <c r="CF557" s="339">
        <f t="shared" si="647"/>
        <v>-2128.4699999999984</v>
      </c>
      <c r="CG557" s="339">
        <f t="shared" si="647"/>
        <v>446.58000000000175</v>
      </c>
      <c r="CH557" s="339">
        <f t="shared" si="647"/>
        <v>4054.0800000000017</v>
      </c>
      <c r="CI557" s="339">
        <f t="shared" si="647"/>
        <v>8275.9800000000014</v>
      </c>
      <c r="CJ557" s="339">
        <f t="shared" si="647"/>
        <v>13132.04</v>
      </c>
      <c r="CK557" s="339">
        <f t="shared" si="647"/>
        <v>19421.2</v>
      </c>
      <c r="CL557" s="339">
        <f t="shared" si="647"/>
        <v>26142.58</v>
      </c>
      <c r="CM557" s="339">
        <f t="shared" si="647"/>
        <v>33467.01</v>
      </c>
      <c r="CN557" s="339">
        <f t="shared" si="647"/>
        <v>34326.770000000004</v>
      </c>
      <c r="CO557" s="339">
        <f t="shared" si="647"/>
        <v>44906.48</v>
      </c>
      <c r="CP557" s="339">
        <f t="shared" si="647"/>
        <v>53125.170000000006</v>
      </c>
      <c r="CQ557" s="339">
        <f t="shared" si="647"/>
        <v>61987.060000000005</v>
      </c>
      <c r="CR557" s="339">
        <f t="shared" si="647"/>
        <v>71916.03</v>
      </c>
      <c r="CS557" s="339">
        <f t="shared" si="647"/>
        <v>81943.179999999993</v>
      </c>
      <c r="CT557" s="339">
        <f t="shared" si="647"/>
        <v>92052.75</v>
      </c>
      <c r="CU557" s="339">
        <f t="shared" si="647"/>
        <v>102320.15</v>
      </c>
      <c r="CV557" s="339">
        <f t="shared" ref="CV557:CY557" si="648">CV552+CV556</f>
        <v>113040.47</v>
      </c>
      <c r="CW557" s="339">
        <f t="shared" si="648"/>
        <v>124112.41</v>
      </c>
      <c r="CX557" s="339">
        <f t="shared" si="648"/>
        <v>124112.41</v>
      </c>
      <c r="CY557" s="339">
        <f t="shared" si="648"/>
        <v>124112.41</v>
      </c>
    </row>
    <row r="558" spans="1:104" x14ac:dyDescent="0.2"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  <c r="AA558" s="90"/>
      <c r="AB558" s="90"/>
      <c r="AC558" s="90"/>
      <c r="AD558" s="90"/>
      <c r="AE558" s="90"/>
      <c r="AF558" s="90"/>
      <c r="AG558" s="90"/>
      <c r="AH558" s="90"/>
      <c r="AI558" s="90"/>
      <c r="AJ558" s="90"/>
      <c r="AK558" s="90"/>
      <c r="AL558" s="90"/>
      <c r="AM558" s="90"/>
      <c r="AN558" s="90"/>
      <c r="AO558" s="90"/>
      <c r="AP558" s="90"/>
      <c r="AQ558" s="90"/>
      <c r="AR558" s="90"/>
      <c r="AS558" s="90"/>
      <c r="AT558" s="90"/>
      <c r="AU558" s="90"/>
      <c r="AV558" s="90"/>
      <c r="AW558" s="90"/>
      <c r="AX558" s="90"/>
      <c r="AY558" s="90"/>
      <c r="AZ558" s="90"/>
      <c r="BA558" s="90"/>
      <c r="BB558" s="90"/>
      <c r="BC558" s="90"/>
      <c r="BD558" s="90"/>
      <c r="BE558" s="90"/>
      <c r="BF558" s="90"/>
      <c r="BG558" s="90"/>
      <c r="BH558" s="90"/>
      <c r="BI558" s="90"/>
      <c r="BJ558" s="90"/>
      <c r="BK558" s="90"/>
      <c r="BL558" s="90"/>
      <c r="BM558" s="90"/>
      <c r="BN558" s="90"/>
      <c r="BO558" s="90"/>
      <c r="BP558" s="90"/>
      <c r="BQ558" s="90"/>
      <c r="BR558" s="90"/>
      <c r="BS558" s="90"/>
      <c r="BT558" s="90"/>
      <c r="BU558" s="90"/>
      <c r="BV558" s="90"/>
      <c r="BW558" s="90"/>
      <c r="BX558" s="90"/>
      <c r="BY558" s="90"/>
      <c r="BZ558" s="90"/>
      <c r="CA558" s="90"/>
      <c r="CB558" s="90"/>
      <c r="CC558" s="90"/>
      <c r="CD558" s="90"/>
      <c r="CE558" s="90"/>
      <c r="CF558" s="90"/>
      <c r="CG558" s="90"/>
      <c r="CH558" s="95"/>
      <c r="CI558" s="95"/>
      <c r="CJ558" s="95"/>
      <c r="CK558" s="95"/>
      <c r="CL558" s="95"/>
      <c r="CM558" s="95"/>
      <c r="CN558" s="95"/>
      <c r="CO558" s="95"/>
      <c r="CP558" s="95"/>
      <c r="CQ558" s="95"/>
      <c r="CR558" s="95"/>
      <c r="CS558" s="95"/>
      <c r="CT558" s="95"/>
      <c r="CU558" s="95"/>
      <c r="CV558" s="95"/>
      <c r="CW558" s="95"/>
      <c r="CX558" s="95"/>
      <c r="CY558" s="95"/>
      <c r="CZ558" s="95"/>
    </row>
    <row r="559" spans="1:104" x14ac:dyDescent="0.2">
      <c r="A559" s="340" t="s">
        <v>255</v>
      </c>
      <c r="C559" s="90">
        <v>18237181</v>
      </c>
      <c r="D559" s="91"/>
      <c r="E559" s="91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  <c r="BY559" s="91"/>
      <c r="BZ559" s="91"/>
      <c r="CA559" s="91"/>
      <c r="CB559" s="91"/>
      <c r="CC559" s="91"/>
      <c r="CD559" s="91"/>
      <c r="CE559" s="91"/>
      <c r="CF559" s="91"/>
      <c r="CG559" s="91"/>
      <c r="CX559" s="338"/>
      <c r="CY559" s="338"/>
      <c r="CZ559" s="338"/>
    </row>
    <row r="560" spans="1:104" x14ac:dyDescent="0.2">
      <c r="B560" s="337" t="s">
        <v>227</v>
      </c>
      <c r="C560" s="90"/>
      <c r="D560" s="339">
        <f t="shared" ref="D560:AI560" si="649">C565</f>
        <v>0</v>
      </c>
      <c r="E560" s="339">
        <f t="shared" si="649"/>
        <v>0</v>
      </c>
      <c r="F560" s="339">
        <f t="shared" si="649"/>
        <v>0</v>
      </c>
      <c r="G560" s="339">
        <f t="shared" si="649"/>
        <v>0</v>
      </c>
      <c r="H560" s="339">
        <f t="shared" si="649"/>
        <v>0</v>
      </c>
      <c r="I560" s="339">
        <f t="shared" si="649"/>
        <v>0</v>
      </c>
      <c r="J560" s="339">
        <f t="shared" si="649"/>
        <v>0</v>
      </c>
      <c r="K560" s="339">
        <f t="shared" si="649"/>
        <v>0</v>
      </c>
      <c r="L560" s="339">
        <f t="shared" si="649"/>
        <v>0</v>
      </c>
      <c r="M560" s="339">
        <f t="shared" si="649"/>
        <v>0</v>
      </c>
      <c r="N560" s="339">
        <f t="shared" si="649"/>
        <v>0</v>
      </c>
      <c r="O560" s="339">
        <f t="shared" si="649"/>
        <v>0</v>
      </c>
      <c r="P560" s="339">
        <f t="shared" si="649"/>
        <v>0</v>
      </c>
      <c r="Q560" s="339">
        <f t="shared" si="649"/>
        <v>0</v>
      </c>
      <c r="R560" s="339">
        <f t="shared" si="649"/>
        <v>0</v>
      </c>
      <c r="S560" s="339">
        <f t="shared" si="649"/>
        <v>0</v>
      </c>
      <c r="T560" s="339">
        <f t="shared" si="649"/>
        <v>0</v>
      </c>
      <c r="U560" s="339">
        <f t="shared" si="649"/>
        <v>0</v>
      </c>
      <c r="V560" s="339">
        <f t="shared" si="649"/>
        <v>0</v>
      </c>
      <c r="W560" s="339">
        <f t="shared" si="649"/>
        <v>0</v>
      </c>
      <c r="X560" s="339">
        <f t="shared" si="649"/>
        <v>0</v>
      </c>
      <c r="Y560" s="339">
        <f t="shared" si="649"/>
        <v>0</v>
      </c>
      <c r="Z560" s="339">
        <f t="shared" si="649"/>
        <v>0</v>
      </c>
      <c r="AA560" s="339">
        <f t="shared" si="649"/>
        <v>0</v>
      </c>
      <c r="AB560" s="339">
        <f t="shared" si="649"/>
        <v>0</v>
      </c>
      <c r="AC560" s="339">
        <f t="shared" si="649"/>
        <v>0</v>
      </c>
      <c r="AD560" s="339">
        <f t="shared" si="649"/>
        <v>0</v>
      </c>
      <c r="AE560" s="339">
        <f t="shared" si="649"/>
        <v>0</v>
      </c>
      <c r="AF560" s="339">
        <f t="shared" si="649"/>
        <v>0</v>
      </c>
      <c r="AG560" s="339">
        <f t="shared" si="649"/>
        <v>0</v>
      </c>
      <c r="AH560" s="339">
        <f t="shared" si="649"/>
        <v>0</v>
      </c>
      <c r="AI560" s="339">
        <f t="shared" si="649"/>
        <v>0</v>
      </c>
      <c r="AJ560" s="339">
        <f t="shared" ref="AJ560:BO560" si="650">AI565</f>
        <v>0</v>
      </c>
      <c r="AK560" s="339">
        <f t="shared" si="650"/>
        <v>0</v>
      </c>
      <c r="AL560" s="339">
        <f t="shared" si="650"/>
        <v>0</v>
      </c>
      <c r="AM560" s="339">
        <f t="shared" si="650"/>
        <v>0</v>
      </c>
      <c r="AN560" s="339">
        <f t="shared" si="650"/>
        <v>0</v>
      </c>
      <c r="AO560" s="339">
        <f t="shared" si="650"/>
        <v>0</v>
      </c>
      <c r="AP560" s="339">
        <f t="shared" si="650"/>
        <v>0</v>
      </c>
      <c r="AQ560" s="339">
        <f t="shared" si="650"/>
        <v>0</v>
      </c>
      <c r="AR560" s="339">
        <f t="shared" si="650"/>
        <v>0</v>
      </c>
      <c r="AS560" s="339">
        <f t="shared" si="650"/>
        <v>0</v>
      </c>
      <c r="AT560" s="339">
        <f t="shared" si="650"/>
        <v>0</v>
      </c>
      <c r="AU560" s="339">
        <f t="shared" si="650"/>
        <v>0</v>
      </c>
      <c r="AV560" s="339">
        <f t="shared" si="650"/>
        <v>0</v>
      </c>
      <c r="AW560" s="339">
        <f t="shared" si="650"/>
        <v>0</v>
      </c>
      <c r="AX560" s="339">
        <f t="shared" si="650"/>
        <v>0</v>
      </c>
      <c r="AY560" s="339">
        <f t="shared" si="650"/>
        <v>0</v>
      </c>
      <c r="AZ560" s="339">
        <f t="shared" si="650"/>
        <v>0</v>
      </c>
      <c r="BA560" s="339">
        <f t="shared" si="650"/>
        <v>0</v>
      </c>
      <c r="BB560" s="339">
        <f t="shared" si="650"/>
        <v>0</v>
      </c>
      <c r="BC560" s="339">
        <f t="shared" si="650"/>
        <v>0</v>
      </c>
      <c r="BD560" s="339">
        <f t="shared" si="650"/>
        <v>0</v>
      </c>
      <c r="BE560" s="339">
        <f t="shared" si="650"/>
        <v>0</v>
      </c>
      <c r="BF560" s="339">
        <f t="shared" si="650"/>
        <v>0</v>
      </c>
      <c r="BG560" s="339">
        <f t="shared" si="650"/>
        <v>0</v>
      </c>
      <c r="BH560" s="339">
        <f t="shared" si="650"/>
        <v>0</v>
      </c>
      <c r="BI560" s="339">
        <f t="shared" si="650"/>
        <v>0</v>
      </c>
      <c r="BJ560" s="339">
        <f t="shared" si="650"/>
        <v>0</v>
      </c>
      <c r="BK560" s="339">
        <f t="shared" si="650"/>
        <v>0</v>
      </c>
      <c r="BL560" s="339">
        <f t="shared" si="650"/>
        <v>0</v>
      </c>
      <c r="BM560" s="339">
        <f t="shared" si="650"/>
        <v>12.24</v>
      </c>
      <c r="BN560" s="339">
        <f t="shared" si="650"/>
        <v>36.729999999999997</v>
      </c>
      <c r="BO560" s="339">
        <f t="shared" si="650"/>
        <v>61.22</v>
      </c>
      <c r="BP560" s="339">
        <f t="shared" ref="BP560:CY560" si="651">BO565</f>
        <v>86.97</v>
      </c>
      <c r="BQ560" s="339">
        <f t="shared" si="651"/>
        <v>111.65</v>
      </c>
      <c r="BR560" s="339">
        <f t="shared" si="651"/>
        <v>134.25</v>
      </c>
      <c r="BS560" s="339">
        <f t="shared" si="651"/>
        <v>155.68</v>
      </c>
      <c r="BT560" s="339">
        <f t="shared" si="651"/>
        <v>174.78</v>
      </c>
      <c r="BU560" s="339">
        <f t="shared" si="651"/>
        <v>191.71</v>
      </c>
      <c r="BV560" s="339">
        <f t="shared" si="651"/>
        <v>207.54000000000002</v>
      </c>
      <c r="BW560" s="339">
        <f t="shared" si="651"/>
        <v>221.18</v>
      </c>
      <c r="BX560" s="339">
        <f t="shared" si="651"/>
        <v>232.69</v>
      </c>
      <c r="BY560" s="339">
        <f t="shared" si="651"/>
        <v>242.66</v>
      </c>
      <c r="BZ560" s="339">
        <f t="shared" si="651"/>
        <v>250.10999999999999</v>
      </c>
      <c r="CA560" s="339">
        <f t="shared" si="651"/>
        <v>254.98</v>
      </c>
      <c r="CB560" s="339">
        <f t="shared" si="651"/>
        <v>257.67</v>
      </c>
      <c r="CC560" s="339">
        <f t="shared" si="651"/>
        <v>0</v>
      </c>
      <c r="CD560" s="339">
        <f t="shared" si="651"/>
        <v>0</v>
      </c>
      <c r="CE560" s="339">
        <f t="shared" si="651"/>
        <v>0</v>
      </c>
      <c r="CF560" s="339">
        <f t="shared" si="651"/>
        <v>0</v>
      </c>
      <c r="CG560" s="339">
        <f t="shared" si="651"/>
        <v>0</v>
      </c>
      <c r="CH560" s="339">
        <f t="shared" si="651"/>
        <v>0</v>
      </c>
      <c r="CI560" s="339">
        <f t="shared" si="651"/>
        <v>0</v>
      </c>
      <c r="CJ560" s="339">
        <f t="shared" si="651"/>
        <v>0</v>
      </c>
      <c r="CK560" s="339">
        <f t="shared" si="651"/>
        <v>0</v>
      </c>
      <c r="CL560" s="339">
        <f t="shared" si="651"/>
        <v>0</v>
      </c>
      <c r="CM560" s="339">
        <f t="shared" si="651"/>
        <v>0</v>
      </c>
      <c r="CN560" s="339">
        <f t="shared" si="651"/>
        <v>0</v>
      </c>
      <c r="CO560" s="339">
        <f t="shared" si="651"/>
        <v>0</v>
      </c>
      <c r="CP560" s="339">
        <f t="shared" si="651"/>
        <v>0</v>
      </c>
      <c r="CQ560" s="339">
        <f t="shared" si="651"/>
        <v>0</v>
      </c>
      <c r="CR560" s="339">
        <f t="shared" si="651"/>
        <v>0</v>
      </c>
      <c r="CS560" s="339">
        <f t="shared" si="651"/>
        <v>0</v>
      </c>
      <c r="CT560" s="339">
        <f t="shared" si="651"/>
        <v>0</v>
      </c>
      <c r="CU560" s="339">
        <f t="shared" si="651"/>
        <v>0</v>
      </c>
      <c r="CV560" s="339">
        <f t="shared" si="651"/>
        <v>0</v>
      </c>
      <c r="CW560" s="339">
        <f t="shared" si="651"/>
        <v>0</v>
      </c>
      <c r="CX560" s="339">
        <f t="shared" si="651"/>
        <v>0</v>
      </c>
      <c r="CY560" s="339">
        <f t="shared" si="651"/>
        <v>0</v>
      </c>
    </row>
    <row r="561" spans="1:104" x14ac:dyDescent="0.2">
      <c r="A561" s="96"/>
      <c r="B561" s="91" t="s">
        <v>228</v>
      </c>
      <c r="C561" s="91"/>
      <c r="D561" s="341">
        <v>0</v>
      </c>
      <c r="E561" s="341">
        <v>0</v>
      </c>
      <c r="F561" s="341">
        <v>0</v>
      </c>
      <c r="G561" s="341">
        <v>0</v>
      </c>
      <c r="H561" s="341">
        <v>0</v>
      </c>
      <c r="I561" s="341">
        <v>0</v>
      </c>
      <c r="J561" s="341">
        <v>0</v>
      </c>
      <c r="K561" s="341">
        <v>0</v>
      </c>
      <c r="L561" s="341">
        <v>0</v>
      </c>
      <c r="M561" s="341">
        <v>0</v>
      </c>
      <c r="N561" s="341">
        <v>0</v>
      </c>
      <c r="O561" s="341">
        <v>0</v>
      </c>
      <c r="P561" s="341">
        <v>0</v>
      </c>
      <c r="Q561" s="341">
        <v>0</v>
      </c>
      <c r="R561" s="341">
        <v>0</v>
      </c>
      <c r="S561" s="341">
        <v>0</v>
      </c>
      <c r="T561" s="341">
        <v>0</v>
      </c>
      <c r="U561" s="341">
        <v>0</v>
      </c>
      <c r="V561" s="341">
        <v>0</v>
      </c>
      <c r="W561" s="341">
        <v>0</v>
      </c>
      <c r="X561" s="341">
        <v>0</v>
      </c>
      <c r="Y561" s="341">
        <v>0</v>
      </c>
      <c r="Z561" s="341">
        <v>0</v>
      </c>
      <c r="AA561" s="341">
        <v>0</v>
      </c>
      <c r="AB561" s="341">
        <v>0</v>
      </c>
      <c r="AC561" s="341">
        <v>0</v>
      </c>
      <c r="AD561" s="341">
        <v>0</v>
      </c>
      <c r="AE561" s="341">
        <v>0</v>
      </c>
      <c r="AF561" s="341">
        <v>0</v>
      </c>
      <c r="AG561" s="341">
        <v>0</v>
      </c>
      <c r="AH561" s="341">
        <v>0</v>
      </c>
      <c r="AI561" s="341">
        <v>0</v>
      </c>
      <c r="AJ561" s="341">
        <v>0</v>
      </c>
      <c r="AK561" s="341">
        <v>0</v>
      </c>
      <c r="AL561" s="341">
        <v>0</v>
      </c>
      <c r="AM561" s="341">
        <v>0</v>
      </c>
      <c r="AN561" s="341">
        <v>0</v>
      </c>
      <c r="AO561" s="341">
        <v>0</v>
      </c>
      <c r="AP561" s="341">
        <v>0</v>
      </c>
      <c r="AQ561" s="341">
        <v>0</v>
      </c>
      <c r="AR561" s="341">
        <v>0</v>
      </c>
      <c r="AS561" s="341">
        <v>0</v>
      </c>
      <c r="AT561" s="341">
        <v>0</v>
      </c>
      <c r="AU561" s="341">
        <v>0</v>
      </c>
      <c r="AV561" s="341">
        <v>0</v>
      </c>
      <c r="AW561" s="341">
        <v>0</v>
      </c>
      <c r="AX561" s="341">
        <v>0</v>
      </c>
      <c r="AY561" s="341">
        <v>0</v>
      </c>
      <c r="AZ561" s="341">
        <v>0</v>
      </c>
      <c r="BA561" s="341">
        <v>0</v>
      </c>
      <c r="BB561" s="341">
        <v>0</v>
      </c>
      <c r="BC561" s="341">
        <v>0</v>
      </c>
      <c r="BD561" s="341">
        <v>0</v>
      </c>
      <c r="BE561" s="341">
        <v>0</v>
      </c>
      <c r="BF561" s="341">
        <v>0</v>
      </c>
      <c r="BG561" s="341">
        <v>0</v>
      </c>
      <c r="BH561" s="341">
        <v>0</v>
      </c>
      <c r="BI561" s="341">
        <v>0</v>
      </c>
      <c r="BJ561" s="341">
        <v>0</v>
      </c>
      <c r="BK561" s="341">
        <v>0</v>
      </c>
      <c r="BL561" s="341">
        <v>0</v>
      </c>
      <c r="BM561" s="341">
        <v>0</v>
      </c>
      <c r="BN561" s="341">
        <v>0</v>
      </c>
      <c r="BO561" s="341">
        <v>0</v>
      </c>
      <c r="BP561" s="341">
        <v>0</v>
      </c>
      <c r="BQ561" s="341">
        <v>0</v>
      </c>
      <c r="BR561" s="341">
        <v>0</v>
      </c>
      <c r="BS561" s="341">
        <v>0</v>
      </c>
      <c r="BT561" s="341">
        <v>0</v>
      </c>
      <c r="BU561" s="341">
        <v>0</v>
      </c>
      <c r="BV561" s="341">
        <v>0</v>
      </c>
      <c r="BW561" s="341">
        <v>0</v>
      </c>
      <c r="BX561" s="341">
        <v>0</v>
      </c>
      <c r="BY561" s="341">
        <v>0</v>
      </c>
      <c r="BZ561" s="341">
        <v>0</v>
      </c>
      <c r="CA561" s="341">
        <v>0</v>
      </c>
      <c r="CB561" s="341">
        <v>-232.69</v>
      </c>
      <c r="CC561" s="341">
        <v>0</v>
      </c>
      <c r="CD561" s="341">
        <v>0</v>
      </c>
      <c r="CE561" s="341">
        <v>0</v>
      </c>
      <c r="CF561" s="341">
        <v>0</v>
      </c>
      <c r="CG561" s="341">
        <v>0</v>
      </c>
      <c r="CH561" s="341">
        <v>0</v>
      </c>
      <c r="CI561" s="341">
        <v>0</v>
      </c>
      <c r="CJ561" s="341">
        <v>0</v>
      </c>
      <c r="CK561" s="341">
        <v>0</v>
      </c>
      <c r="CL561" s="341">
        <v>0</v>
      </c>
      <c r="CM561" s="341">
        <v>0</v>
      </c>
      <c r="CN561" s="341">
        <v>0</v>
      </c>
      <c r="CO561" s="341">
        <v>0</v>
      </c>
      <c r="CP561" s="341">
        <v>0</v>
      </c>
      <c r="CQ561" s="341">
        <v>0</v>
      </c>
      <c r="CR561" s="341">
        <v>0</v>
      </c>
      <c r="CS561" s="341">
        <v>0</v>
      </c>
      <c r="CT561" s="341">
        <v>0</v>
      </c>
      <c r="CU561" s="341">
        <v>0</v>
      </c>
      <c r="CV561" s="341">
        <v>0</v>
      </c>
      <c r="CW561" s="341">
        <v>0</v>
      </c>
      <c r="CX561" s="341">
        <v>0</v>
      </c>
      <c r="CY561" s="341">
        <v>0</v>
      </c>
    </row>
    <row r="562" spans="1:104" x14ac:dyDescent="0.2">
      <c r="A562" s="96"/>
      <c r="B562" s="91" t="s">
        <v>347</v>
      </c>
      <c r="C562" s="91"/>
      <c r="D562" s="341"/>
      <c r="E562" s="341">
        <v>0</v>
      </c>
      <c r="F562" s="341">
        <v>0</v>
      </c>
      <c r="G562" s="341">
        <v>0</v>
      </c>
      <c r="H562" s="341">
        <v>0</v>
      </c>
      <c r="I562" s="341">
        <v>0</v>
      </c>
      <c r="J562" s="341">
        <v>0</v>
      </c>
      <c r="K562" s="341">
        <v>0</v>
      </c>
      <c r="L562" s="341">
        <v>0</v>
      </c>
      <c r="M562" s="341">
        <v>0</v>
      </c>
      <c r="N562" s="341">
        <v>0</v>
      </c>
      <c r="O562" s="341">
        <v>0</v>
      </c>
      <c r="P562" s="341">
        <v>0</v>
      </c>
      <c r="Q562" s="341">
        <v>0</v>
      </c>
      <c r="R562" s="341">
        <v>0</v>
      </c>
      <c r="S562" s="341">
        <v>0</v>
      </c>
      <c r="T562" s="341">
        <v>0</v>
      </c>
      <c r="U562" s="341">
        <v>0</v>
      </c>
      <c r="V562" s="341">
        <v>0</v>
      </c>
      <c r="W562" s="341">
        <v>0</v>
      </c>
      <c r="X562" s="341">
        <v>0</v>
      </c>
      <c r="Y562" s="341">
        <v>0</v>
      </c>
      <c r="Z562" s="341">
        <v>0</v>
      </c>
      <c r="AA562" s="341">
        <v>0</v>
      </c>
      <c r="AB562" s="341">
        <v>0</v>
      </c>
      <c r="AC562" s="341">
        <v>0</v>
      </c>
      <c r="AD562" s="341">
        <v>0</v>
      </c>
      <c r="AE562" s="341">
        <v>0</v>
      </c>
      <c r="AF562" s="341">
        <v>0</v>
      </c>
      <c r="AG562" s="341">
        <v>0</v>
      </c>
      <c r="AH562" s="341">
        <v>0</v>
      </c>
      <c r="AI562" s="341">
        <v>0</v>
      </c>
      <c r="AJ562" s="341">
        <v>0</v>
      </c>
      <c r="AK562" s="341">
        <v>0</v>
      </c>
      <c r="AL562" s="341">
        <v>0</v>
      </c>
      <c r="AM562" s="341">
        <v>0</v>
      </c>
      <c r="AN562" s="341">
        <v>0</v>
      </c>
      <c r="AO562" s="341">
        <v>0</v>
      </c>
      <c r="AP562" s="341">
        <v>0</v>
      </c>
      <c r="AQ562" s="341">
        <v>0</v>
      </c>
      <c r="AR562" s="341">
        <v>0</v>
      </c>
      <c r="AS562" s="341">
        <v>0</v>
      </c>
      <c r="AT562" s="341">
        <v>0</v>
      </c>
      <c r="AU562" s="341">
        <v>0</v>
      </c>
      <c r="AV562" s="341">
        <v>0</v>
      </c>
      <c r="AW562" s="341">
        <v>0</v>
      </c>
      <c r="AX562" s="341">
        <v>0</v>
      </c>
      <c r="AY562" s="341">
        <v>0</v>
      </c>
      <c r="AZ562" s="341">
        <v>0</v>
      </c>
      <c r="BA562" s="341">
        <v>0</v>
      </c>
      <c r="BB562" s="341">
        <v>0</v>
      </c>
      <c r="BC562" s="341">
        <v>0</v>
      </c>
      <c r="BD562" s="341">
        <v>0</v>
      </c>
      <c r="BE562" s="341">
        <v>0</v>
      </c>
      <c r="BF562" s="341">
        <v>0</v>
      </c>
      <c r="BG562" s="341">
        <v>0</v>
      </c>
      <c r="BH562" s="341">
        <v>0</v>
      </c>
      <c r="BI562" s="341">
        <v>0</v>
      </c>
      <c r="BJ562" s="341">
        <v>0</v>
      </c>
      <c r="BK562" s="341">
        <v>0</v>
      </c>
      <c r="BL562" s="341">
        <v>0</v>
      </c>
      <c r="BM562" s="341">
        <v>0</v>
      </c>
      <c r="BN562" s="341">
        <v>0</v>
      </c>
      <c r="BO562" s="341">
        <v>0</v>
      </c>
      <c r="BP562" s="341">
        <v>0</v>
      </c>
      <c r="BQ562" s="341">
        <v>0</v>
      </c>
      <c r="BR562" s="341">
        <v>0</v>
      </c>
      <c r="BS562" s="341">
        <v>0</v>
      </c>
      <c r="BT562" s="341">
        <v>0</v>
      </c>
      <c r="BU562" s="341">
        <v>0</v>
      </c>
      <c r="BV562" s="341">
        <v>0</v>
      </c>
      <c r="BW562" s="341">
        <v>0</v>
      </c>
      <c r="BX562" s="341">
        <v>0</v>
      </c>
      <c r="BY562" s="341">
        <v>0</v>
      </c>
      <c r="BZ562" s="341">
        <v>0</v>
      </c>
      <c r="CA562" s="341">
        <v>0</v>
      </c>
      <c r="CB562" s="341">
        <v>-26.45</v>
      </c>
      <c r="CC562" s="341">
        <v>0</v>
      </c>
      <c r="CD562" s="341">
        <v>0</v>
      </c>
      <c r="CE562" s="341">
        <v>0</v>
      </c>
      <c r="CF562" s="341">
        <v>0</v>
      </c>
      <c r="CG562" s="341">
        <v>0</v>
      </c>
      <c r="CH562" s="341">
        <v>0</v>
      </c>
      <c r="CI562" s="341">
        <v>0</v>
      </c>
      <c r="CJ562" s="341">
        <v>0</v>
      </c>
      <c r="CK562" s="341">
        <v>0</v>
      </c>
      <c r="CL562" s="341">
        <v>0</v>
      </c>
      <c r="CM562" s="341">
        <v>0</v>
      </c>
      <c r="CN562" s="341">
        <v>0</v>
      </c>
      <c r="CO562" s="341">
        <v>0</v>
      </c>
      <c r="CP562" s="341">
        <v>0</v>
      </c>
      <c r="CQ562" s="341">
        <v>0</v>
      </c>
      <c r="CR562" s="341">
        <v>0</v>
      </c>
      <c r="CS562" s="341">
        <v>0</v>
      </c>
      <c r="CT562" s="341">
        <v>0</v>
      </c>
      <c r="CU562" s="341">
        <v>0</v>
      </c>
      <c r="CV562" s="341">
        <v>0</v>
      </c>
      <c r="CW562" s="341">
        <v>0</v>
      </c>
      <c r="CX562" s="341">
        <v>0</v>
      </c>
      <c r="CY562" s="341">
        <v>0</v>
      </c>
    </row>
    <row r="563" spans="1:104" x14ac:dyDescent="0.2">
      <c r="A563" s="91"/>
      <c r="B563" s="91" t="s">
        <v>248</v>
      </c>
      <c r="C563" s="98"/>
      <c r="D563" s="341">
        <v>0</v>
      </c>
      <c r="E563" s="341">
        <v>0</v>
      </c>
      <c r="F563" s="341">
        <v>0</v>
      </c>
      <c r="G563" s="341">
        <v>0</v>
      </c>
      <c r="H563" s="341">
        <v>0</v>
      </c>
      <c r="I563" s="341">
        <v>0</v>
      </c>
      <c r="J563" s="341">
        <v>0</v>
      </c>
      <c r="K563" s="341">
        <v>0</v>
      </c>
      <c r="L563" s="341">
        <v>0</v>
      </c>
      <c r="M563" s="341">
        <v>0</v>
      </c>
      <c r="N563" s="341">
        <v>0</v>
      </c>
      <c r="O563" s="341">
        <v>0</v>
      </c>
      <c r="P563" s="341">
        <v>0</v>
      </c>
      <c r="Q563" s="341">
        <v>0</v>
      </c>
      <c r="R563" s="341">
        <v>0</v>
      </c>
      <c r="S563" s="341">
        <v>0</v>
      </c>
      <c r="T563" s="341">
        <v>0</v>
      </c>
      <c r="U563" s="341">
        <v>0</v>
      </c>
      <c r="V563" s="341">
        <v>0</v>
      </c>
      <c r="W563" s="341">
        <v>0</v>
      </c>
      <c r="X563" s="341">
        <v>0</v>
      </c>
      <c r="Y563" s="341">
        <v>0</v>
      </c>
      <c r="Z563" s="341">
        <v>0</v>
      </c>
      <c r="AA563" s="341">
        <v>0</v>
      </c>
      <c r="AB563" s="341">
        <v>0</v>
      </c>
      <c r="AC563" s="341">
        <v>0</v>
      </c>
      <c r="AD563" s="341">
        <v>0</v>
      </c>
      <c r="AE563" s="341">
        <v>0</v>
      </c>
      <c r="AF563" s="341">
        <v>0</v>
      </c>
      <c r="AG563" s="341">
        <v>0</v>
      </c>
      <c r="AH563" s="341">
        <v>0</v>
      </c>
      <c r="AI563" s="341">
        <v>0</v>
      </c>
      <c r="AJ563" s="341">
        <v>0</v>
      </c>
      <c r="AK563" s="341">
        <v>0</v>
      </c>
      <c r="AL563" s="341">
        <v>0</v>
      </c>
      <c r="AM563" s="341">
        <v>0</v>
      </c>
      <c r="AN563" s="341">
        <v>0</v>
      </c>
      <c r="AO563" s="341">
        <v>0</v>
      </c>
      <c r="AP563" s="341">
        <v>0</v>
      </c>
      <c r="AQ563" s="341">
        <v>0</v>
      </c>
      <c r="AR563" s="341">
        <v>0</v>
      </c>
      <c r="AS563" s="341">
        <v>0</v>
      </c>
      <c r="AT563" s="341">
        <v>0</v>
      </c>
      <c r="AU563" s="341">
        <v>0</v>
      </c>
      <c r="AV563" s="341">
        <v>0</v>
      </c>
      <c r="AW563" s="341">
        <v>0</v>
      </c>
      <c r="AX563" s="341">
        <v>0</v>
      </c>
      <c r="AY563" s="341">
        <v>0</v>
      </c>
      <c r="AZ563" s="341">
        <v>0</v>
      </c>
      <c r="BA563" s="341">
        <v>0</v>
      </c>
      <c r="BB563" s="341">
        <v>0</v>
      </c>
      <c r="BC563" s="341">
        <v>0</v>
      </c>
      <c r="BD563" s="341">
        <v>0</v>
      </c>
      <c r="BE563" s="341">
        <v>0</v>
      </c>
      <c r="BF563" s="341">
        <v>0</v>
      </c>
      <c r="BG563" s="341">
        <v>0</v>
      </c>
      <c r="BH563" s="341">
        <v>0</v>
      </c>
      <c r="BI563" s="341">
        <v>0</v>
      </c>
      <c r="BJ563" s="341">
        <v>0</v>
      </c>
      <c r="BK563" s="341">
        <v>0</v>
      </c>
      <c r="BL563" s="341">
        <v>12.24</v>
      </c>
      <c r="BM563" s="341">
        <v>24.49</v>
      </c>
      <c r="BN563" s="341">
        <v>24.49</v>
      </c>
      <c r="BO563" s="341">
        <v>25.75</v>
      </c>
      <c r="BP563" s="341">
        <v>24.68</v>
      </c>
      <c r="BQ563" s="341">
        <v>22.6</v>
      </c>
      <c r="BR563" s="341">
        <v>21.43</v>
      </c>
      <c r="BS563" s="341">
        <v>19.100000000000001</v>
      </c>
      <c r="BT563" s="341">
        <v>16.93</v>
      </c>
      <c r="BU563" s="341">
        <v>15.83</v>
      </c>
      <c r="BV563" s="341">
        <v>13.64</v>
      </c>
      <c r="BW563" s="341">
        <v>11.51</v>
      </c>
      <c r="BX563" s="341">
        <v>9.9700000000000006</v>
      </c>
      <c r="BY563" s="341">
        <v>7.45</v>
      </c>
      <c r="BZ563" s="341">
        <v>4.87</v>
      </c>
      <c r="CA563" s="341">
        <v>2.69</v>
      </c>
      <c r="CB563" s="341">
        <v>1.47</v>
      </c>
      <c r="CC563" s="341">
        <v>0</v>
      </c>
      <c r="CD563" s="341">
        <v>0</v>
      </c>
      <c r="CE563" s="341">
        <v>0</v>
      </c>
      <c r="CF563" s="341">
        <v>0</v>
      </c>
      <c r="CG563" s="341">
        <v>0</v>
      </c>
      <c r="CH563" s="341">
        <v>0</v>
      </c>
      <c r="CI563" s="341">
        <v>0</v>
      </c>
      <c r="CJ563" s="341">
        <v>0</v>
      </c>
      <c r="CK563" s="341">
        <v>0</v>
      </c>
      <c r="CL563" s="341">
        <v>0</v>
      </c>
      <c r="CM563" s="341">
        <v>0</v>
      </c>
      <c r="CN563" s="341">
        <v>0</v>
      </c>
      <c r="CO563" s="341">
        <v>0</v>
      </c>
      <c r="CP563" s="341">
        <v>0</v>
      </c>
      <c r="CQ563" s="341">
        <v>0</v>
      </c>
      <c r="CR563" s="341">
        <v>0</v>
      </c>
      <c r="CS563" s="341">
        <v>0</v>
      </c>
      <c r="CT563" s="341">
        <v>0</v>
      </c>
      <c r="CU563" s="341">
        <v>0</v>
      </c>
      <c r="CV563" s="341">
        <v>0</v>
      </c>
      <c r="CW563" s="341">
        <v>0</v>
      </c>
      <c r="CX563" s="341">
        <v>0</v>
      </c>
      <c r="CY563" s="341">
        <v>0</v>
      </c>
    </row>
    <row r="564" spans="1:104" s="338" customFormat="1" x14ac:dyDescent="0.2">
      <c r="B564" s="338" t="s">
        <v>230</v>
      </c>
      <c r="D564" s="93">
        <f t="shared" ref="D564:AI564" si="652">SUM(D561:D563)</f>
        <v>0</v>
      </c>
      <c r="E564" s="93">
        <f t="shared" si="652"/>
        <v>0</v>
      </c>
      <c r="F564" s="93">
        <f t="shared" si="652"/>
        <v>0</v>
      </c>
      <c r="G564" s="93">
        <f t="shared" si="652"/>
        <v>0</v>
      </c>
      <c r="H564" s="93">
        <f t="shared" si="652"/>
        <v>0</v>
      </c>
      <c r="I564" s="93">
        <f t="shared" si="652"/>
        <v>0</v>
      </c>
      <c r="J564" s="93">
        <f t="shared" si="652"/>
        <v>0</v>
      </c>
      <c r="K564" s="93">
        <f t="shared" si="652"/>
        <v>0</v>
      </c>
      <c r="L564" s="93">
        <f t="shared" si="652"/>
        <v>0</v>
      </c>
      <c r="M564" s="93">
        <f t="shared" si="652"/>
        <v>0</v>
      </c>
      <c r="N564" s="93">
        <f t="shared" si="652"/>
        <v>0</v>
      </c>
      <c r="O564" s="93">
        <f t="shared" si="652"/>
        <v>0</v>
      </c>
      <c r="P564" s="93">
        <f t="shared" si="652"/>
        <v>0</v>
      </c>
      <c r="Q564" s="93">
        <f t="shared" si="652"/>
        <v>0</v>
      </c>
      <c r="R564" s="93">
        <f t="shared" si="652"/>
        <v>0</v>
      </c>
      <c r="S564" s="93">
        <f t="shared" si="652"/>
        <v>0</v>
      </c>
      <c r="T564" s="93">
        <f t="shared" si="652"/>
        <v>0</v>
      </c>
      <c r="U564" s="93">
        <f t="shared" si="652"/>
        <v>0</v>
      </c>
      <c r="V564" s="93">
        <f t="shared" si="652"/>
        <v>0</v>
      </c>
      <c r="W564" s="93">
        <f t="shared" si="652"/>
        <v>0</v>
      </c>
      <c r="X564" s="93">
        <f t="shared" si="652"/>
        <v>0</v>
      </c>
      <c r="Y564" s="93">
        <f t="shared" si="652"/>
        <v>0</v>
      </c>
      <c r="Z564" s="93">
        <f t="shared" si="652"/>
        <v>0</v>
      </c>
      <c r="AA564" s="93">
        <f t="shared" si="652"/>
        <v>0</v>
      </c>
      <c r="AB564" s="93">
        <f t="shared" si="652"/>
        <v>0</v>
      </c>
      <c r="AC564" s="93">
        <f t="shared" si="652"/>
        <v>0</v>
      </c>
      <c r="AD564" s="93">
        <f t="shared" si="652"/>
        <v>0</v>
      </c>
      <c r="AE564" s="93">
        <f t="shared" si="652"/>
        <v>0</v>
      </c>
      <c r="AF564" s="93">
        <f t="shared" si="652"/>
        <v>0</v>
      </c>
      <c r="AG564" s="93">
        <f t="shared" si="652"/>
        <v>0</v>
      </c>
      <c r="AH564" s="93">
        <f t="shared" si="652"/>
        <v>0</v>
      </c>
      <c r="AI564" s="93">
        <f t="shared" si="652"/>
        <v>0</v>
      </c>
      <c r="AJ564" s="93">
        <f t="shared" ref="AJ564:BO564" si="653">SUM(AJ561:AJ563)</f>
        <v>0</v>
      </c>
      <c r="AK564" s="93">
        <f t="shared" si="653"/>
        <v>0</v>
      </c>
      <c r="AL564" s="93">
        <f t="shared" si="653"/>
        <v>0</v>
      </c>
      <c r="AM564" s="93">
        <f t="shared" si="653"/>
        <v>0</v>
      </c>
      <c r="AN564" s="93">
        <f t="shared" si="653"/>
        <v>0</v>
      </c>
      <c r="AO564" s="93">
        <f t="shared" si="653"/>
        <v>0</v>
      </c>
      <c r="AP564" s="93">
        <f t="shared" si="653"/>
        <v>0</v>
      </c>
      <c r="AQ564" s="93">
        <f t="shared" si="653"/>
        <v>0</v>
      </c>
      <c r="AR564" s="93">
        <f t="shared" si="653"/>
        <v>0</v>
      </c>
      <c r="AS564" s="93">
        <f t="shared" si="653"/>
        <v>0</v>
      </c>
      <c r="AT564" s="93">
        <f t="shared" si="653"/>
        <v>0</v>
      </c>
      <c r="AU564" s="93">
        <f t="shared" si="653"/>
        <v>0</v>
      </c>
      <c r="AV564" s="93">
        <f t="shared" si="653"/>
        <v>0</v>
      </c>
      <c r="AW564" s="93">
        <f t="shared" si="653"/>
        <v>0</v>
      </c>
      <c r="AX564" s="93">
        <f t="shared" si="653"/>
        <v>0</v>
      </c>
      <c r="AY564" s="93">
        <f t="shared" si="653"/>
        <v>0</v>
      </c>
      <c r="AZ564" s="93">
        <f t="shared" si="653"/>
        <v>0</v>
      </c>
      <c r="BA564" s="93">
        <f t="shared" si="653"/>
        <v>0</v>
      </c>
      <c r="BB564" s="93">
        <f t="shared" si="653"/>
        <v>0</v>
      </c>
      <c r="BC564" s="93">
        <f t="shared" si="653"/>
        <v>0</v>
      </c>
      <c r="BD564" s="93">
        <f t="shared" si="653"/>
        <v>0</v>
      </c>
      <c r="BE564" s="93">
        <f t="shared" si="653"/>
        <v>0</v>
      </c>
      <c r="BF564" s="93">
        <f t="shared" si="653"/>
        <v>0</v>
      </c>
      <c r="BG564" s="93">
        <f t="shared" si="653"/>
        <v>0</v>
      </c>
      <c r="BH564" s="93">
        <f t="shared" si="653"/>
        <v>0</v>
      </c>
      <c r="BI564" s="93">
        <f t="shared" si="653"/>
        <v>0</v>
      </c>
      <c r="BJ564" s="93">
        <f t="shared" si="653"/>
        <v>0</v>
      </c>
      <c r="BK564" s="93">
        <f t="shared" si="653"/>
        <v>0</v>
      </c>
      <c r="BL564" s="93">
        <f t="shared" si="653"/>
        <v>12.24</v>
      </c>
      <c r="BM564" s="93">
        <f t="shared" si="653"/>
        <v>24.49</v>
      </c>
      <c r="BN564" s="93">
        <f t="shared" si="653"/>
        <v>24.49</v>
      </c>
      <c r="BO564" s="93">
        <f t="shared" si="653"/>
        <v>25.75</v>
      </c>
      <c r="BP564" s="93">
        <f t="shared" ref="BP564:CU564" si="654">SUM(BP561:BP563)</f>
        <v>24.68</v>
      </c>
      <c r="BQ564" s="93">
        <f t="shared" si="654"/>
        <v>22.6</v>
      </c>
      <c r="BR564" s="93">
        <f t="shared" si="654"/>
        <v>21.43</v>
      </c>
      <c r="BS564" s="93">
        <f t="shared" si="654"/>
        <v>19.100000000000001</v>
      </c>
      <c r="BT564" s="93">
        <f t="shared" si="654"/>
        <v>16.93</v>
      </c>
      <c r="BU564" s="93">
        <f t="shared" si="654"/>
        <v>15.83</v>
      </c>
      <c r="BV564" s="93">
        <f t="shared" si="654"/>
        <v>13.64</v>
      </c>
      <c r="BW564" s="93">
        <f t="shared" si="654"/>
        <v>11.51</v>
      </c>
      <c r="BX564" s="93">
        <f t="shared" si="654"/>
        <v>9.9700000000000006</v>
      </c>
      <c r="BY564" s="93">
        <f t="shared" si="654"/>
        <v>7.45</v>
      </c>
      <c r="BZ564" s="93">
        <f t="shared" si="654"/>
        <v>4.87</v>
      </c>
      <c r="CA564" s="93">
        <f t="shared" si="654"/>
        <v>2.69</v>
      </c>
      <c r="CB564" s="93">
        <f t="shared" si="654"/>
        <v>-257.66999999999996</v>
      </c>
      <c r="CC564" s="93">
        <f t="shared" si="654"/>
        <v>0</v>
      </c>
      <c r="CD564" s="93">
        <f t="shared" si="654"/>
        <v>0</v>
      </c>
      <c r="CE564" s="93">
        <f t="shared" si="654"/>
        <v>0</v>
      </c>
      <c r="CF564" s="93">
        <f t="shared" si="654"/>
        <v>0</v>
      </c>
      <c r="CG564" s="93">
        <f t="shared" si="654"/>
        <v>0</v>
      </c>
      <c r="CH564" s="93">
        <f t="shared" si="654"/>
        <v>0</v>
      </c>
      <c r="CI564" s="93">
        <f t="shared" si="654"/>
        <v>0</v>
      </c>
      <c r="CJ564" s="93">
        <f t="shared" si="654"/>
        <v>0</v>
      </c>
      <c r="CK564" s="93">
        <f t="shared" si="654"/>
        <v>0</v>
      </c>
      <c r="CL564" s="93">
        <f t="shared" si="654"/>
        <v>0</v>
      </c>
      <c r="CM564" s="93">
        <f t="shared" si="654"/>
        <v>0</v>
      </c>
      <c r="CN564" s="93">
        <f t="shared" si="654"/>
        <v>0</v>
      </c>
      <c r="CO564" s="93">
        <f t="shared" si="654"/>
        <v>0</v>
      </c>
      <c r="CP564" s="93">
        <f t="shared" si="654"/>
        <v>0</v>
      </c>
      <c r="CQ564" s="93">
        <f t="shared" si="654"/>
        <v>0</v>
      </c>
      <c r="CR564" s="93">
        <f t="shared" si="654"/>
        <v>0</v>
      </c>
      <c r="CS564" s="93">
        <f t="shared" si="654"/>
        <v>0</v>
      </c>
      <c r="CT564" s="93">
        <f t="shared" si="654"/>
        <v>0</v>
      </c>
      <c r="CU564" s="93">
        <f t="shared" si="654"/>
        <v>0</v>
      </c>
      <c r="CV564" s="93">
        <f t="shared" ref="CV564:CY564" si="655">SUM(CV561:CV563)</f>
        <v>0</v>
      </c>
      <c r="CW564" s="93">
        <f t="shared" si="655"/>
        <v>0</v>
      </c>
      <c r="CX564" s="93">
        <f t="shared" si="655"/>
        <v>0</v>
      </c>
      <c r="CY564" s="93">
        <f t="shared" si="655"/>
        <v>0</v>
      </c>
    </row>
    <row r="565" spans="1:104" s="338" customFormat="1" x14ac:dyDescent="0.2">
      <c r="B565" s="338" t="s">
        <v>231</v>
      </c>
      <c r="D565" s="339">
        <f t="shared" ref="D565:AI565" si="656">D560+D564</f>
        <v>0</v>
      </c>
      <c r="E565" s="339">
        <f t="shared" si="656"/>
        <v>0</v>
      </c>
      <c r="F565" s="339">
        <f t="shared" si="656"/>
        <v>0</v>
      </c>
      <c r="G565" s="339">
        <f t="shared" si="656"/>
        <v>0</v>
      </c>
      <c r="H565" s="339">
        <f t="shared" si="656"/>
        <v>0</v>
      </c>
      <c r="I565" s="339">
        <f t="shared" si="656"/>
        <v>0</v>
      </c>
      <c r="J565" s="339">
        <f t="shared" si="656"/>
        <v>0</v>
      </c>
      <c r="K565" s="339">
        <f t="shared" si="656"/>
        <v>0</v>
      </c>
      <c r="L565" s="339">
        <f t="shared" si="656"/>
        <v>0</v>
      </c>
      <c r="M565" s="339">
        <f t="shared" si="656"/>
        <v>0</v>
      </c>
      <c r="N565" s="339">
        <f t="shared" si="656"/>
        <v>0</v>
      </c>
      <c r="O565" s="339">
        <f t="shared" si="656"/>
        <v>0</v>
      </c>
      <c r="P565" s="339">
        <f t="shared" si="656"/>
        <v>0</v>
      </c>
      <c r="Q565" s="339">
        <f t="shared" si="656"/>
        <v>0</v>
      </c>
      <c r="R565" s="339">
        <f t="shared" si="656"/>
        <v>0</v>
      </c>
      <c r="S565" s="339">
        <f t="shared" si="656"/>
        <v>0</v>
      </c>
      <c r="T565" s="339">
        <f t="shared" si="656"/>
        <v>0</v>
      </c>
      <c r="U565" s="339">
        <f t="shared" si="656"/>
        <v>0</v>
      </c>
      <c r="V565" s="339">
        <f t="shared" si="656"/>
        <v>0</v>
      </c>
      <c r="W565" s="339">
        <f t="shared" si="656"/>
        <v>0</v>
      </c>
      <c r="X565" s="339">
        <f t="shared" si="656"/>
        <v>0</v>
      </c>
      <c r="Y565" s="339">
        <f t="shared" si="656"/>
        <v>0</v>
      </c>
      <c r="Z565" s="339">
        <f t="shared" si="656"/>
        <v>0</v>
      </c>
      <c r="AA565" s="339">
        <f t="shared" si="656"/>
        <v>0</v>
      </c>
      <c r="AB565" s="339">
        <f t="shared" si="656"/>
        <v>0</v>
      </c>
      <c r="AC565" s="339">
        <f t="shared" si="656"/>
        <v>0</v>
      </c>
      <c r="AD565" s="339">
        <f t="shared" si="656"/>
        <v>0</v>
      </c>
      <c r="AE565" s="339">
        <f t="shared" si="656"/>
        <v>0</v>
      </c>
      <c r="AF565" s="339">
        <f t="shared" si="656"/>
        <v>0</v>
      </c>
      <c r="AG565" s="339">
        <f t="shared" si="656"/>
        <v>0</v>
      </c>
      <c r="AH565" s="339">
        <f t="shared" si="656"/>
        <v>0</v>
      </c>
      <c r="AI565" s="339">
        <f t="shared" si="656"/>
        <v>0</v>
      </c>
      <c r="AJ565" s="339">
        <f t="shared" ref="AJ565:BO565" si="657">AJ560+AJ564</f>
        <v>0</v>
      </c>
      <c r="AK565" s="339">
        <f t="shared" si="657"/>
        <v>0</v>
      </c>
      <c r="AL565" s="339">
        <f t="shared" si="657"/>
        <v>0</v>
      </c>
      <c r="AM565" s="339">
        <f t="shared" si="657"/>
        <v>0</v>
      </c>
      <c r="AN565" s="339">
        <f t="shared" si="657"/>
        <v>0</v>
      </c>
      <c r="AO565" s="339">
        <f t="shared" si="657"/>
        <v>0</v>
      </c>
      <c r="AP565" s="339">
        <f t="shared" si="657"/>
        <v>0</v>
      </c>
      <c r="AQ565" s="339">
        <f t="shared" si="657"/>
        <v>0</v>
      </c>
      <c r="AR565" s="339">
        <f t="shared" si="657"/>
        <v>0</v>
      </c>
      <c r="AS565" s="339">
        <f t="shared" si="657"/>
        <v>0</v>
      </c>
      <c r="AT565" s="339">
        <f t="shared" si="657"/>
        <v>0</v>
      </c>
      <c r="AU565" s="339">
        <f t="shared" si="657"/>
        <v>0</v>
      </c>
      <c r="AV565" s="339">
        <f t="shared" si="657"/>
        <v>0</v>
      </c>
      <c r="AW565" s="339">
        <f t="shared" si="657"/>
        <v>0</v>
      </c>
      <c r="AX565" s="339">
        <f t="shared" si="657"/>
        <v>0</v>
      </c>
      <c r="AY565" s="339">
        <f t="shared" si="657"/>
        <v>0</v>
      </c>
      <c r="AZ565" s="339">
        <f t="shared" si="657"/>
        <v>0</v>
      </c>
      <c r="BA565" s="339">
        <f t="shared" si="657"/>
        <v>0</v>
      </c>
      <c r="BB565" s="339">
        <f t="shared" si="657"/>
        <v>0</v>
      </c>
      <c r="BC565" s="339">
        <f t="shared" si="657"/>
        <v>0</v>
      </c>
      <c r="BD565" s="339">
        <f t="shared" si="657"/>
        <v>0</v>
      </c>
      <c r="BE565" s="339">
        <f t="shared" si="657"/>
        <v>0</v>
      </c>
      <c r="BF565" s="339">
        <f t="shared" si="657"/>
        <v>0</v>
      </c>
      <c r="BG565" s="339">
        <f t="shared" si="657"/>
        <v>0</v>
      </c>
      <c r="BH565" s="339">
        <f t="shared" si="657"/>
        <v>0</v>
      </c>
      <c r="BI565" s="339">
        <f t="shared" si="657"/>
        <v>0</v>
      </c>
      <c r="BJ565" s="339">
        <f t="shared" si="657"/>
        <v>0</v>
      </c>
      <c r="BK565" s="339">
        <f t="shared" si="657"/>
        <v>0</v>
      </c>
      <c r="BL565" s="339">
        <f t="shared" si="657"/>
        <v>12.24</v>
      </c>
      <c r="BM565" s="339">
        <f t="shared" si="657"/>
        <v>36.729999999999997</v>
      </c>
      <c r="BN565" s="339">
        <f t="shared" si="657"/>
        <v>61.22</v>
      </c>
      <c r="BO565" s="339">
        <f t="shared" si="657"/>
        <v>86.97</v>
      </c>
      <c r="BP565" s="339">
        <f t="shared" ref="BP565:CU565" si="658">BP560+BP564</f>
        <v>111.65</v>
      </c>
      <c r="BQ565" s="339">
        <f t="shared" si="658"/>
        <v>134.25</v>
      </c>
      <c r="BR565" s="339">
        <f t="shared" si="658"/>
        <v>155.68</v>
      </c>
      <c r="BS565" s="339">
        <f t="shared" si="658"/>
        <v>174.78</v>
      </c>
      <c r="BT565" s="339">
        <f t="shared" si="658"/>
        <v>191.71</v>
      </c>
      <c r="BU565" s="339">
        <f t="shared" si="658"/>
        <v>207.54000000000002</v>
      </c>
      <c r="BV565" s="339">
        <f t="shared" si="658"/>
        <v>221.18</v>
      </c>
      <c r="BW565" s="339">
        <f t="shared" si="658"/>
        <v>232.69</v>
      </c>
      <c r="BX565" s="339">
        <f t="shared" si="658"/>
        <v>242.66</v>
      </c>
      <c r="BY565" s="339">
        <f t="shared" si="658"/>
        <v>250.10999999999999</v>
      </c>
      <c r="BZ565" s="339">
        <f t="shared" si="658"/>
        <v>254.98</v>
      </c>
      <c r="CA565" s="339">
        <f t="shared" si="658"/>
        <v>257.67</v>
      </c>
      <c r="CB565" s="339">
        <f t="shared" si="658"/>
        <v>0</v>
      </c>
      <c r="CC565" s="339">
        <f t="shared" si="658"/>
        <v>0</v>
      </c>
      <c r="CD565" s="339">
        <f t="shared" si="658"/>
        <v>0</v>
      </c>
      <c r="CE565" s="339">
        <f t="shared" si="658"/>
        <v>0</v>
      </c>
      <c r="CF565" s="339">
        <f t="shared" si="658"/>
        <v>0</v>
      </c>
      <c r="CG565" s="339">
        <f t="shared" si="658"/>
        <v>0</v>
      </c>
      <c r="CH565" s="339">
        <f t="shared" si="658"/>
        <v>0</v>
      </c>
      <c r="CI565" s="339">
        <f t="shared" si="658"/>
        <v>0</v>
      </c>
      <c r="CJ565" s="339">
        <f t="shared" si="658"/>
        <v>0</v>
      </c>
      <c r="CK565" s="339">
        <f t="shared" si="658"/>
        <v>0</v>
      </c>
      <c r="CL565" s="339">
        <f t="shared" si="658"/>
        <v>0</v>
      </c>
      <c r="CM565" s="339">
        <f t="shared" si="658"/>
        <v>0</v>
      </c>
      <c r="CN565" s="339">
        <f t="shared" si="658"/>
        <v>0</v>
      </c>
      <c r="CO565" s="339">
        <f t="shared" si="658"/>
        <v>0</v>
      </c>
      <c r="CP565" s="339">
        <f t="shared" si="658"/>
        <v>0</v>
      </c>
      <c r="CQ565" s="339">
        <f t="shared" si="658"/>
        <v>0</v>
      </c>
      <c r="CR565" s="339">
        <f t="shared" si="658"/>
        <v>0</v>
      </c>
      <c r="CS565" s="339">
        <f t="shared" si="658"/>
        <v>0</v>
      </c>
      <c r="CT565" s="339">
        <f t="shared" si="658"/>
        <v>0</v>
      </c>
      <c r="CU565" s="339">
        <f t="shared" si="658"/>
        <v>0</v>
      </c>
      <c r="CV565" s="339">
        <f t="shared" ref="CV565:CY565" si="659">CV560+CV564</f>
        <v>0</v>
      </c>
      <c r="CW565" s="339">
        <f t="shared" si="659"/>
        <v>0</v>
      </c>
      <c r="CX565" s="339">
        <f t="shared" si="659"/>
        <v>0</v>
      </c>
      <c r="CY565" s="339">
        <f t="shared" si="659"/>
        <v>0</v>
      </c>
    </row>
    <row r="566" spans="1:104" s="338" customFormat="1" x14ac:dyDescent="0.2"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  <c r="AA566" s="95"/>
      <c r="AB566" s="95"/>
      <c r="AC566" s="95"/>
      <c r="AD566" s="95"/>
      <c r="AE566" s="95"/>
      <c r="AF566" s="95"/>
      <c r="AG566" s="95"/>
      <c r="AH566" s="95"/>
      <c r="AI566" s="95"/>
      <c r="AJ566" s="95"/>
      <c r="AK566" s="95"/>
      <c r="AL566" s="95"/>
      <c r="AM566" s="95"/>
      <c r="AN566" s="95"/>
      <c r="AO566" s="95"/>
      <c r="AP566" s="95"/>
      <c r="AQ566" s="95"/>
      <c r="AR566" s="95"/>
      <c r="AS566" s="95"/>
      <c r="AT566" s="95"/>
      <c r="AU566" s="95"/>
      <c r="AV566" s="95"/>
      <c r="AW566" s="95"/>
      <c r="AX566" s="95"/>
      <c r="AY566" s="95"/>
      <c r="AZ566" s="95"/>
      <c r="BA566" s="95"/>
      <c r="BB566" s="95"/>
      <c r="BC566" s="95"/>
      <c r="BD566" s="95"/>
      <c r="BE566" s="95"/>
      <c r="BF566" s="95"/>
      <c r="BG566" s="95"/>
      <c r="BH566" s="95"/>
      <c r="BI566" s="95"/>
      <c r="BJ566" s="95"/>
      <c r="BK566" s="95"/>
      <c r="BL566" s="95"/>
      <c r="BM566" s="95"/>
      <c r="BN566" s="95"/>
      <c r="BO566" s="95"/>
      <c r="BP566" s="95"/>
      <c r="BQ566" s="95"/>
      <c r="BR566" s="95"/>
      <c r="BS566" s="95"/>
      <c r="BT566" s="95"/>
      <c r="BU566" s="95"/>
      <c r="BV566" s="95"/>
      <c r="BW566" s="95"/>
      <c r="BX566" s="95"/>
      <c r="BY566" s="95"/>
      <c r="BZ566" s="95"/>
      <c r="CA566" s="95"/>
      <c r="CB566" s="95"/>
      <c r="CC566" s="95"/>
      <c r="CD566" s="95"/>
      <c r="CE566" s="95"/>
      <c r="CF566" s="95"/>
      <c r="CG566" s="95"/>
      <c r="CH566" s="95"/>
      <c r="CI566" s="95"/>
      <c r="CJ566" s="95"/>
      <c r="CK566" s="95"/>
      <c r="CL566" s="95"/>
      <c r="CM566" s="95"/>
      <c r="CN566" s="95"/>
      <c r="CO566" s="95"/>
      <c r="CP566" s="95"/>
      <c r="CQ566" s="95"/>
      <c r="CR566" s="95"/>
      <c r="CS566" s="95"/>
      <c r="CT566" s="95"/>
      <c r="CU566" s="95"/>
      <c r="CV566" s="95"/>
      <c r="CW566" s="95"/>
      <c r="CX566" s="95"/>
      <c r="CY566" s="95"/>
      <c r="CZ566" s="95"/>
    </row>
    <row r="567" spans="1:104" x14ac:dyDescent="0.2">
      <c r="A567" s="340" t="s">
        <v>258</v>
      </c>
      <c r="CX567" s="338"/>
      <c r="CY567" s="338"/>
      <c r="CZ567" s="338"/>
    </row>
    <row r="568" spans="1:104" x14ac:dyDescent="0.2">
      <c r="B568" s="337" t="s">
        <v>227</v>
      </c>
      <c r="D568" s="100">
        <f t="shared" ref="D568:AI568" si="660">SUM(D9,D28,D38,D48,D58,D67,D77,D146,D166,D175,D184,D193,D202,D212,D220,D241,D250,D259,D268,D279,D291,D301,D310,D319,D328,D348,D357,D366,D431,D440,D449,D458,D485,D494,D510,D518,D526,D544,D552,D560,D18,D155,D230,,D477,D502,D338,D468,D535,D86,D96,D106,D116,D126,D136,D374,D384,D394,D404,D413,D422)</f>
        <v>0</v>
      </c>
      <c r="E568" s="100">
        <f t="shared" si="660"/>
        <v>0</v>
      </c>
      <c r="F568" s="100">
        <f t="shared" si="660"/>
        <v>0</v>
      </c>
      <c r="G568" s="100">
        <f t="shared" si="660"/>
        <v>0</v>
      </c>
      <c r="H568" s="100">
        <f t="shared" si="660"/>
        <v>0</v>
      </c>
      <c r="I568" s="100">
        <f t="shared" si="660"/>
        <v>0</v>
      </c>
      <c r="J568" s="100">
        <f t="shared" si="660"/>
        <v>0</v>
      </c>
      <c r="K568" s="100">
        <f t="shared" si="660"/>
        <v>-1059806.4328660099</v>
      </c>
      <c r="L568" s="100">
        <f t="shared" si="660"/>
        <v>-2656999.3762602592</v>
      </c>
      <c r="M568" s="100">
        <f t="shared" si="660"/>
        <v>-3160368.3017349476</v>
      </c>
      <c r="N568" s="100">
        <f t="shared" si="660"/>
        <v>-8772013.9952380266</v>
      </c>
      <c r="O568" s="100">
        <f t="shared" si="660"/>
        <v>-10458746.097180951</v>
      </c>
      <c r="P568" s="100">
        <f t="shared" si="660"/>
        <v>-15079686.300326034</v>
      </c>
      <c r="Q568" s="100">
        <f t="shared" si="660"/>
        <v>-11825170.386513367</v>
      </c>
      <c r="R568" s="100">
        <f t="shared" si="660"/>
        <v>-7377166.9217203157</v>
      </c>
      <c r="S568" s="100">
        <f t="shared" si="660"/>
        <v>-3101554.4394587427</v>
      </c>
      <c r="T568" s="100">
        <f t="shared" si="660"/>
        <v>2856600.891854336</v>
      </c>
      <c r="U568" s="100">
        <f t="shared" si="660"/>
        <v>7028782.0957492441</v>
      </c>
      <c r="V568" s="100">
        <f t="shared" si="660"/>
        <v>11054079.567268208</v>
      </c>
      <c r="W568" s="100">
        <f t="shared" si="660"/>
        <v>10392046.112392299</v>
      </c>
      <c r="X568" s="100">
        <f t="shared" si="660"/>
        <v>10864332.798120633</v>
      </c>
      <c r="Y568" s="100">
        <f t="shared" si="660"/>
        <v>13942980.530175973</v>
      </c>
      <c r="Z568" s="100">
        <f t="shared" si="660"/>
        <v>15037437.112768251</v>
      </c>
      <c r="AA568" s="100">
        <f t="shared" si="660"/>
        <v>15453507.441327266</v>
      </c>
      <c r="AB568" s="100">
        <f t="shared" si="660"/>
        <v>19892247.059373684</v>
      </c>
      <c r="AC568" s="100">
        <f t="shared" si="660"/>
        <v>28119818.131310303</v>
      </c>
      <c r="AD568" s="100">
        <f t="shared" si="660"/>
        <v>41368402.263811737</v>
      </c>
      <c r="AE568" s="100">
        <f t="shared" si="660"/>
        <v>38261143.501702793</v>
      </c>
      <c r="AF568" s="100">
        <f t="shared" si="660"/>
        <v>45122735.629779123</v>
      </c>
      <c r="AG568" s="100">
        <f t="shared" si="660"/>
        <v>46392510.952951558</v>
      </c>
      <c r="AH568" s="100">
        <f t="shared" si="660"/>
        <v>46444016.084019303</v>
      </c>
      <c r="AI568" s="100">
        <f t="shared" si="660"/>
        <v>41546794.78466595</v>
      </c>
      <c r="AJ568" s="100">
        <f t="shared" ref="AJ568:BO568" si="661">SUM(AJ9,AJ28,AJ38,AJ48,AJ58,AJ67,AJ77,AJ146,AJ166,AJ175,AJ184,AJ193,AJ202,AJ212,AJ220,AJ241,AJ250,AJ259,AJ268,AJ279,AJ291,AJ301,AJ310,AJ319,AJ328,AJ348,AJ357,AJ366,AJ431,AJ440,AJ449,AJ458,AJ485,AJ494,AJ510,AJ518,AJ526,AJ544,AJ552,AJ560,AJ18,AJ155,AJ230,,AJ477,AJ502,AJ338,AJ468,AJ535,AJ86,AJ96,AJ106,AJ116,AJ126,AJ136,AJ374,AJ384,AJ394,AJ404,AJ413,AJ422)</f>
        <v>39072183.428386986</v>
      </c>
      <c r="AK568" s="100">
        <f t="shared" si="661"/>
        <v>39812472.644484825</v>
      </c>
      <c r="AL568" s="100">
        <f t="shared" si="661"/>
        <v>37780619.261489153</v>
      </c>
      <c r="AM568" s="100">
        <f t="shared" si="661"/>
        <v>32991966.382264495</v>
      </c>
      <c r="AN568" s="100">
        <f t="shared" si="661"/>
        <v>30765130.780540999</v>
      </c>
      <c r="AO568" s="100">
        <f t="shared" si="661"/>
        <v>32757324.151981123</v>
      </c>
      <c r="AP568" s="100">
        <f t="shared" si="661"/>
        <v>39768150.341562077</v>
      </c>
      <c r="AQ568" s="100">
        <f t="shared" si="661"/>
        <v>45847000.716823168</v>
      </c>
      <c r="AR568" s="100">
        <f t="shared" si="661"/>
        <v>55225889.578541145</v>
      </c>
      <c r="AS568" s="100">
        <f t="shared" si="661"/>
        <v>45415488.775785416</v>
      </c>
      <c r="AT568" s="100">
        <f t="shared" si="661"/>
        <v>47821061.243125439</v>
      </c>
      <c r="AU568" s="100">
        <f t="shared" si="661"/>
        <v>46053315.953200191</v>
      </c>
      <c r="AV568" s="100">
        <f t="shared" si="661"/>
        <v>43696032.810665324</v>
      </c>
      <c r="AW568" s="100">
        <f t="shared" si="661"/>
        <v>45079164.473207049</v>
      </c>
      <c r="AX568" s="100">
        <f t="shared" si="661"/>
        <v>41320553.176199809</v>
      </c>
      <c r="AY568" s="100">
        <f t="shared" si="661"/>
        <v>44339408.950751632</v>
      </c>
      <c r="AZ568" s="100">
        <f t="shared" si="661"/>
        <v>37446005.899547808</v>
      </c>
      <c r="BA568" s="100">
        <f t="shared" si="661"/>
        <v>34610397.019547805</v>
      </c>
      <c r="BB568" s="100">
        <f t="shared" si="661"/>
        <v>39255113.299547799</v>
      </c>
      <c r="BC568" s="100">
        <f t="shared" si="661"/>
        <v>42105091.159547806</v>
      </c>
      <c r="BD568" s="100">
        <f t="shared" si="661"/>
        <v>47574073.129547805</v>
      </c>
      <c r="BE568" s="100">
        <f t="shared" si="661"/>
        <v>35595472.60058821</v>
      </c>
      <c r="BF568" s="100">
        <f t="shared" si="661"/>
        <v>36280285.285690583</v>
      </c>
      <c r="BG568" s="100">
        <f t="shared" si="661"/>
        <v>33570992.346773423</v>
      </c>
      <c r="BH568" s="100">
        <f t="shared" si="661"/>
        <v>28868564.707459167</v>
      </c>
      <c r="BI568" s="100">
        <f t="shared" si="661"/>
        <v>28381358.701047532</v>
      </c>
      <c r="BJ568" s="100">
        <f t="shared" si="661"/>
        <v>22482642.001426898</v>
      </c>
      <c r="BK568" s="100">
        <f t="shared" si="661"/>
        <v>18834768.313626945</v>
      </c>
      <c r="BL568" s="100">
        <f t="shared" si="661"/>
        <v>13506998.658330126</v>
      </c>
      <c r="BM568" s="100">
        <f t="shared" si="661"/>
        <v>18593997.363528654</v>
      </c>
      <c r="BN568" s="100">
        <f t="shared" si="661"/>
        <v>14806331.227672789</v>
      </c>
      <c r="BO568" s="100">
        <f t="shared" si="661"/>
        <v>12631047.439960534</v>
      </c>
      <c r="BP568" s="100">
        <f t="shared" ref="BP568:CY568" si="662">SUM(BP9,BP28,BP38,BP48,BP58,BP67,BP77,BP146,BP166,BP175,BP184,BP193,BP202,BP212,BP220,BP241,BP250,BP259,BP268,BP279,BP291,BP301,BP310,BP319,BP328,BP348,BP357,BP366,BP431,BP440,BP449,BP458,BP485,BP494,BP510,BP518,BP526,BP544,BP552,BP560,BP18,BP155,BP230,,BP477,BP502,BP338,BP468,BP535,BP86,BP96,BP106,BP116,BP126,BP136,BP374,BP384,BP394,BP404,BP413,BP422)</f>
        <v>8496977.4958926588</v>
      </c>
      <c r="BQ568" s="100">
        <f t="shared" si="662"/>
        <v>2439724.1043295208</v>
      </c>
      <c r="BR568" s="100">
        <f t="shared" si="662"/>
        <v>2791239.1661009477</v>
      </c>
      <c r="BS568" s="100">
        <f t="shared" si="662"/>
        <v>606564.48574191739</v>
      </c>
      <c r="BT568" s="100">
        <f t="shared" si="662"/>
        <v>1553090.8468992889</v>
      </c>
      <c r="BU568" s="100">
        <f t="shared" si="662"/>
        <v>4820236.3389939731</v>
      </c>
      <c r="BV568" s="100">
        <f t="shared" si="662"/>
        <v>3386312.6841956414</v>
      </c>
      <c r="BW568" s="100">
        <f t="shared" si="662"/>
        <v>8953583.8766049556</v>
      </c>
      <c r="BX568" s="100">
        <f t="shared" si="662"/>
        <v>17348911.550307687</v>
      </c>
      <c r="BY568" s="100">
        <f t="shared" si="662"/>
        <v>25014768.558284357</v>
      </c>
      <c r="BZ568" s="100">
        <f t="shared" si="662"/>
        <v>15943021.475040549</v>
      </c>
      <c r="CA568" s="100">
        <f t="shared" si="662"/>
        <v>17585013.826605968</v>
      </c>
      <c r="CB568" s="100">
        <f t="shared" si="662"/>
        <v>20530867.686097924</v>
      </c>
      <c r="CC568" s="100">
        <f t="shared" si="662"/>
        <v>22310694.382454008</v>
      </c>
      <c r="CD568" s="100">
        <f t="shared" si="662"/>
        <v>21739652.139482334</v>
      </c>
      <c r="CE568" s="100">
        <f t="shared" si="662"/>
        <v>24049078.276192646</v>
      </c>
      <c r="CF568" s="100">
        <f t="shared" si="662"/>
        <v>22170737.715250146</v>
      </c>
      <c r="CG568" s="100">
        <f t="shared" si="662"/>
        <v>22153732.485990036</v>
      </c>
      <c r="CH568" s="100">
        <f t="shared" si="662"/>
        <v>18021674.6520776</v>
      </c>
      <c r="CI568" s="100">
        <f t="shared" si="662"/>
        <v>24277088.332281295</v>
      </c>
      <c r="CJ568" s="100">
        <f t="shared" si="662"/>
        <v>26516206.636842225</v>
      </c>
      <c r="CK568" s="100">
        <f t="shared" si="662"/>
        <v>31666794.456842214</v>
      </c>
      <c r="CL568" s="100">
        <f t="shared" si="662"/>
        <v>30378716.436842218</v>
      </c>
      <c r="CM568" s="100">
        <f t="shared" si="662"/>
        <v>30250711.136842228</v>
      </c>
      <c r="CN568" s="100">
        <f t="shared" si="662"/>
        <v>41870148.646842211</v>
      </c>
      <c r="CO568" s="100">
        <f t="shared" si="662"/>
        <v>46485094.106842227</v>
      </c>
      <c r="CP568" s="100">
        <f t="shared" si="662"/>
        <v>50323569.976842217</v>
      </c>
      <c r="CQ568" s="100">
        <f t="shared" si="662"/>
        <v>49524800.256842241</v>
      </c>
      <c r="CR568" s="100">
        <f t="shared" si="662"/>
        <v>51764375.186842225</v>
      </c>
      <c r="CS568" s="100">
        <f t="shared" si="662"/>
        <v>53087046.736842223</v>
      </c>
      <c r="CT568" s="100">
        <f t="shared" si="662"/>
        <v>53014922.016842201</v>
      </c>
      <c r="CU568" s="100">
        <f t="shared" si="662"/>
        <v>52002578.346842214</v>
      </c>
      <c r="CV568" s="100">
        <f t="shared" si="662"/>
        <v>56621794.28684222</v>
      </c>
      <c r="CW568" s="100">
        <f t="shared" si="662"/>
        <v>63345049.066842221</v>
      </c>
      <c r="CX568" s="100">
        <f t="shared" si="662"/>
        <v>55739462.156842232</v>
      </c>
      <c r="CY568" s="100">
        <f t="shared" si="662"/>
        <v>54930135.197487772</v>
      </c>
    </row>
    <row r="569" spans="1:104" x14ac:dyDescent="0.2">
      <c r="B569" s="337" t="s">
        <v>230</v>
      </c>
      <c r="D569" s="277">
        <f t="shared" ref="D569:AI569" si="663">SUM(D14,D34,D44,D54,D63,D73,D82,D151,D171,D180,D189,D198,D208,D216,D226,D246,D255,D264,D275,D287,D296,D306,D315,D324,D334,D353,D362,D370,D436,D445,D454,D464,D490,D498,D514,D522,D531,D548,D556,D564,D23,D162,D237,D481,D540,D473,D344,D506,D92,D102,D112,D122,D132,D142,D380,D390,D400,D409,D418,D427)</f>
        <v>0</v>
      </c>
      <c r="E569" s="277">
        <f t="shared" si="663"/>
        <v>0</v>
      </c>
      <c r="F569" s="277">
        <f t="shared" si="663"/>
        <v>0</v>
      </c>
      <c r="G569" s="277">
        <f t="shared" si="663"/>
        <v>0</v>
      </c>
      <c r="H569" s="277">
        <f t="shared" si="663"/>
        <v>0</v>
      </c>
      <c r="I569" s="277">
        <f t="shared" si="663"/>
        <v>0</v>
      </c>
      <c r="J569" s="277">
        <f t="shared" si="663"/>
        <v>-1059806.4328660099</v>
      </c>
      <c r="K569" s="277">
        <f t="shared" si="663"/>
        <v>-1597192.9433942488</v>
      </c>
      <c r="L569" s="277">
        <f t="shared" si="663"/>
        <v>-503368.92547468835</v>
      </c>
      <c r="M569" s="277">
        <f t="shared" si="663"/>
        <v>-5611645.6935030809</v>
      </c>
      <c r="N569" s="277">
        <f t="shared" si="663"/>
        <v>-1686732.1019429215</v>
      </c>
      <c r="O569" s="277">
        <f t="shared" si="663"/>
        <v>-4620940.203145083</v>
      </c>
      <c r="P569" s="277">
        <f t="shared" si="663"/>
        <v>3254515.913812669</v>
      </c>
      <c r="Q569" s="277">
        <f t="shared" si="663"/>
        <v>4448003.4647930488</v>
      </c>
      <c r="R569" s="277">
        <f t="shared" si="663"/>
        <v>4275612.482261573</v>
      </c>
      <c r="S569" s="277">
        <f t="shared" si="663"/>
        <v>5958155.3313130783</v>
      </c>
      <c r="T569" s="277">
        <f t="shared" si="663"/>
        <v>4172181.2038949104</v>
      </c>
      <c r="U569" s="277">
        <f t="shared" si="663"/>
        <v>4025297.4715189645</v>
      </c>
      <c r="V569" s="277">
        <f t="shared" si="663"/>
        <v>-662033.45487590798</v>
      </c>
      <c r="W569" s="277">
        <f t="shared" si="663"/>
        <v>472286.68572833465</v>
      </c>
      <c r="X569" s="277">
        <f t="shared" si="663"/>
        <v>3078647.7320553418</v>
      </c>
      <c r="Y569" s="277">
        <f t="shared" si="663"/>
        <v>1094456.5825922808</v>
      </c>
      <c r="Z569" s="277">
        <f t="shared" si="663"/>
        <v>416070.32855901215</v>
      </c>
      <c r="AA569" s="277">
        <f t="shared" si="663"/>
        <v>4438739.6180464178</v>
      </c>
      <c r="AB569" s="277">
        <f t="shared" si="663"/>
        <v>8227571.0719366185</v>
      </c>
      <c r="AC569" s="277">
        <f t="shared" si="663"/>
        <v>13248584.132501429</v>
      </c>
      <c r="AD569" s="277">
        <f t="shared" si="663"/>
        <v>-3107258.7621089439</v>
      </c>
      <c r="AE569" s="277">
        <f t="shared" si="663"/>
        <v>6861592.1280763373</v>
      </c>
      <c r="AF569" s="277">
        <f t="shared" si="663"/>
        <v>1269775.3231724366</v>
      </c>
      <c r="AG569" s="277">
        <f t="shared" si="663"/>
        <v>51505.131067747905</v>
      </c>
      <c r="AH569" s="277">
        <f t="shared" si="663"/>
        <v>-4897221.29935335</v>
      </c>
      <c r="AI569" s="277">
        <f t="shared" si="663"/>
        <v>-2474611.3562789704</v>
      </c>
      <c r="AJ569" s="277">
        <f t="shared" ref="AJ569:BO569" si="664">SUM(AJ14,AJ34,AJ44,AJ54,AJ63,AJ73,AJ82,AJ151,AJ171,AJ180,AJ189,AJ198,AJ208,AJ216,AJ226,AJ246,AJ255,AJ264,AJ275,AJ287,AJ296,AJ306,AJ315,AJ324,AJ334,AJ353,AJ362,AJ370,AJ436,AJ445,AJ454,AJ464,AJ490,AJ498,AJ514,AJ522,AJ531,AJ548,AJ556,AJ564,AJ23,AJ162,AJ237,AJ481,AJ540,AJ473,AJ344,AJ506,AJ92,AJ102,AJ112,AJ122,AJ132,AJ142,AJ380,AJ390,AJ400,AJ409,AJ418,AJ427)</f>
        <v>740289.21609784919</v>
      </c>
      <c r="AK569" s="277">
        <f t="shared" si="664"/>
        <v>-2031853.3829956853</v>
      </c>
      <c r="AL569" s="277">
        <f t="shared" si="664"/>
        <v>-4788652.8792246468</v>
      </c>
      <c r="AM569" s="277">
        <f t="shared" si="664"/>
        <v>-2226835.6017235001</v>
      </c>
      <c r="AN569" s="277">
        <f t="shared" si="664"/>
        <v>1992193.3714401249</v>
      </c>
      <c r="AO569" s="277">
        <f t="shared" si="664"/>
        <v>7010826.1895809583</v>
      </c>
      <c r="AP569" s="277">
        <f t="shared" si="664"/>
        <v>6078850.3752611</v>
      </c>
      <c r="AQ569" s="277">
        <f t="shared" si="664"/>
        <v>9378888.8617179748</v>
      </c>
      <c r="AR569" s="277">
        <f t="shared" si="664"/>
        <v>-9810400.8027557414</v>
      </c>
      <c r="AS569" s="277">
        <f t="shared" si="664"/>
        <v>2405572.4673400265</v>
      </c>
      <c r="AT569" s="277">
        <f t="shared" si="664"/>
        <v>-1767745.2899252574</v>
      </c>
      <c r="AU569" s="277">
        <f t="shared" si="664"/>
        <v>-2357283.1425348637</v>
      </c>
      <c r="AV569" s="277">
        <f t="shared" si="664"/>
        <v>1383131.6625417296</v>
      </c>
      <c r="AW569" s="277">
        <f t="shared" si="664"/>
        <v>-3758611.2970072385</v>
      </c>
      <c r="AX569" s="277">
        <f t="shared" si="664"/>
        <v>3018855.774551814</v>
      </c>
      <c r="AY569" s="277">
        <f t="shared" si="664"/>
        <v>-6893403.0512038236</v>
      </c>
      <c r="AZ569" s="277">
        <f t="shared" si="664"/>
        <v>-2835608.8800000008</v>
      </c>
      <c r="BA569" s="277">
        <f t="shared" si="664"/>
        <v>4644716.2799999993</v>
      </c>
      <c r="BB569" s="277">
        <f t="shared" si="664"/>
        <v>2849977.86</v>
      </c>
      <c r="BC569" s="277">
        <f t="shared" si="664"/>
        <v>5468981.9699999997</v>
      </c>
      <c r="BD569" s="277">
        <f t="shared" si="664"/>
        <v>-11978600.528959597</v>
      </c>
      <c r="BE569" s="277">
        <f t="shared" si="664"/>
        <v>684812.68510237918</v>
      </c>
      <c r="BF569" s="277">
        <f t="shared" si="664"/>
        <v>-2709292.9389171689</v>
      </c>
      <c r="BG569" s="277">
        <f t="shared" si="664"/>
        <v>-4702427.6393142557</v>
      </c>
      <c r="BH569" s="277">
        <f t="shared" si="664"/>
        <v>-487206.00641163293</v>
      </c>
      <c r="BI569" s="277">
        <f t="shared" si="664"/>
        <v>-5898716.6996206352</v>
      </c>
      <c r="BJ569" s="277">
        <f t="shared" si="664"/>
        <v>-3647873.6877999557</v>
      </c>
      <c r="BK569" s="277">
        <f t="shared" si="664"/>
        <v>-5327769.6552968165</v>
      </c>
      <c r="BL569" s="277">
        <f t="shared" si="664"/>
        <v>5086998.7051985161</v>
      </c>
      <c r="BM569" s="277">
        <f t="shared" si="664"/>
        <v>-3787666.1358558643</v>
      </c>
      <c r="BN569" s="277">
        <f t="shared" si="664"/>
        <v>-2175283.7877122564</v>
      </c>
      <c r="BO569" s="277">
        <f t="shared" si="664"/>
        <v>-4134069.9440678786</v>
      </c>
      <c r="BP569" s="277">
        <f t="shared" ref="BP569:CY569" si="665">SUM(BP14,BP34,BP44,BP54,BP63,BP73,BP82,BP151,BP171,BP180,BP189,BP198,BP208,BP216,BP226,BP246,BP255,BP264,BP275,BP287,BP296,BP306,BP315,BP324,BP334,BP353,BP362,BP370,BP436,BP445,BP454,BP464,BP490,BP498,BP514,BP522,BP531,BP548,BP556,BP564,BP23,BP162,BP237,BP481,BP540,BP473,BP344,BP506,BP92,BP102,BP112,BP122,BP132,BP142,BP380,BP390,BP400,BP409,BP418,BP427)</f>
        <v>-6057253.3915631352</v>
      </c>
      <c r="BQ569" s="277">
        <f t="shared" si="665"/>
        <v>351515.06177142682</v>
      </c>
      <c r="BR569" s="277">
        <f t="shared" si="665"/>
        <v>-2184674.6803590315</v>
      </c>
      <c r="BS569" s="277">
        <f t="shared" si="665"/>
        <v>946526.36115737224</v>
      </c>
      <c r="BT569" s="277">
        <f t="shared" si="665"/>
        <v>3267145.4920946788</v>
      </c>
      <c r="BU569" s="277">
        <f t="shared" si="665"/>
        <v>-1433923.6547983296</v>
      </c>
      <c r="BV569" s="277">
        <f t="shared" si="665"/>
        <v>5567271.1924093161</v>
      </c>
      <c r="BW569" s="277">
        <f t="shared" si="665"/>
        <v>8395327.6737027261</v>
      </c>
      <c r="BX569" s="277">
        <f t="shared" si="665"/>
        <v>7665857.0079766791</v>
      </c>
      <c r="BY569" s="277">
        <f t="shared" si="665"/>
        <v>-9071747.0832438208</v>
      </c>
      <c r="BZ569" s="277">
        <f t="shared" si="665"/>
        <v>1641992.3515654325</v>
      </c>
      <c r="CA569" s="277">
        <f t="shared" si="665"/>
        <v>2945853.8594919532</v>
      </c>
      <c r="CB569" s="277">
        <f t="shared" si="665"/>
        <v>1779826.6963560809</v>
      </c>
      <c r="CC569" s="277">
        <f t="shared" si="665"/>
        <v>-571042.24297167244</v>
      </c>
      <c r="CD569" s="277">
        <f t="shared" si="665"/>
        <v>2309426.1367103108</v>
      </c>
      <c r="CE569" s="277">
        <f t="shared" si="665"/>
        <v>-1878340.560942495</v>
      </c>
      <c r="CF569" s="277">
        <f t="shared" si="665"/>
        <v>-17005.229260111657</v>
      </c>
      <c r="CG569" s="277">
        <f t="shared" si="665"/>
        <v>-4132057.8339124322</v>
      </c>
      <c r="CH569" s="277">
        <f t="shared" si="665"/>
        <v>6255413.680203693</v>
      </c>
      <c r="CI569" s="277">
        <f t="shared" si="665"/>
        <v>2239118.3045609207</v>
      </c>
      <c r="CJ569" s="277">
        <f t="shared" si="665"/>
        <v>5150587.8199999994</v>
      </c>
      <c r="CK569" s="277">
        <f t="shared" si="665"/>
        <v>-1288078.0199999996</v>
      </c>
      <c r="CL569" s="277">
        <f t="shared" si="665"/>
        <v>-128005.29999999986</v>
      </c>
      <c r="CM569" s="277">
        <f t="shared" si="665"/>
        <v>11619437.509999998</v>
      </c>
      <c r="CN569" s="277">
        <f t="shared" si="665"/>
        <v>4614945.4600000009</v>
      </c>
      <c r="CO569" s="277">
        <f t="shared" si="665"/>
        <v>3838475.8699999996</v>
      </c>
      <c r="CP569" s="277">
        <f t="shared" si="665"/>
        <v>-798769.72000000032</v>
      </c>
      <c r="CQ569" s="277">
        <f t="shared" si="665"/>
        <v>2239574.9299999997</v>
      </c>
      <c r="CR569" s="277">
        <f t="shared" si="665"/>
        <v>1322671.5500000003</v>
      </c>
      <c r="CS569" s="277">
        <f t="shared" si="665"/>
        <v>-72124.719999999274</v>
      </c>
      <c r="CT569" s="277">
        <f t="shared" si="665"/>
        <v>-1012343.6699999996</v>
      </c>
      <c r="CU569" s="277">
        <f t="shared" si="665"/>
        <v>4619215.9400000013</v>
      </c>
      <c r="CV569" s="277">
        <f t="shared" si="665"/>
        <v>6723254.7800000021</v>
      </c>
      <c r="CW569" s="277">
        <f t="shared" si="665"/>
        <v>-7605586.9100000001</v>
      </c>
      <c r="CX569" s="277">
        <f t="shared" si="665"/>
        <v>-809326.95935446559</v>
      </c>
      <c r="CY569" s="277">
        <f t="shared" si="665"/>
        <v>-717392.91901066434</v>
      </c>
    </row>
    <row r="570" spans="1:104" ht="12" thickBot="1" x14ac:dyDescent="0.25">
      <c r="B570" s="337" t="s">
        <v>231</v>
      </c>
      <c r="D570" s="101">
        <f t="shared" ref="D570:AI570" si="666">SUM(D15,D35,D45,D55,D64,D74,D83,D152,D172,D181,D190,D199,D209,D217,D227,D247,D256,D265,D276,D288,D297,D307,D316,D325,D335,D354,D363,D371,D437,D446,D455,D465,D491,D499,D515,D523,D532,D549,D557,D565,D24,D163,D238,D482,D507,D541,D474,D345,D93,D103,D113,D123,D133,D143,D381,D391,D401,D410,D419,D428)</f>
        <v>0</v>
      </c>
      <c r="E570" s="101">
        <f t="shared" si="666"/>
        <v>0</v>
      </c>
      <c r="F570" s="101">
        <f t="shared" si="666"/>
        <v>0</v>
      </c>
      <c r="G570" s="101">
        <f t="shared" si="666"/>
        <v>0</v>
      </c>
      <c r="H570" s="101">
        <f t="shared" si="666"/>
        <v>0</v>
      </c>
      <c r="I570" s="101">
        <f t="shared" si="666"/>
        <v>0</v>
      </c>
      <c r="J570" s="101">
        <f t="shared" si="666"/>
        <v>-1059806.4328660099</v>
      </c>
      <c r="K570" s="101">
        <f t="shared" si="666"/>
        <v>-2656999.3762602592</v>
      </c>
      <c r="L570" s="101">
        <f t="shared" si="666"/>
        <v>-3160368.3017349476</v>
      </c>
      <c r="M570" s="101">
        <f t="shared" si="666"/>
        <v>-8772013.9952380266</v>
      </c>
      <c r="N570" s="101">
        <f t="shared" si="666"/>
        <v>-10458746.097180951</v>
      </c>
      <c r="O570" s="101">
        <f t="shared" si="666"/>
        <v>-15079686.300326034</v>
      </c>
      <c r="P570" s="101">
        <f t="shared" si="666"/>
        <v>-11825170.386513367</v>
      </c>
      <c r="Q570" s="101">
        <f t="shared" si="666"/>
        <v>-7377166.9217203157</v>
      </c>
      <c r="R570" s="101">
        <f t="shared" si="666"/>
        <v>-3101554.4394587427</v>
      </c>
      <c r="S570" s="101">
        <f t="shared" si="666"/>
        <v>2856600.891854336</v>
      </c>
      <c r="T570" s="101">
        <f t="shared" si="666"/>
        <v>7028782.0957492441</v>
      </c>
      <c r="U570" s="101">
        <f t="shared" si="666"/>
        <v>11054079.567268208</v>
      </c>
      <c r="V570" s="101">
        <f t="shared" si="666"/>
        <v>10392046.112392299</v>
      </c>
      <c r="W570" s="101">
        <f t="shared" si="666"/>
        <v>10864332.798120633</v>
      </c>
      <c r="X570" s="101">
        <f t="shared" si="666"/>
        <v>13942980.530175973</v>
      </c>
      <c r="Y570" s="101">
        <f t="shared" si="666"/>
        <v>15037437.112768251</v>
      </c>
      <c r="Z570" s="101">
        <f t="shared" si="666"/>
        <v>15453507.441327266</v>
      </c>
      <c r="AA570" s="101">
        <f t="shared" si="666"/>
        <v>19892247.059373684</v>
      </c>
      <c r="AB570" s="101">
        <f t="shared" si="666"/>
        <v>28119818.131310303</v>
      </c>
      <c r="AC570" s="101">
        <f t="shared" si="666"/>
        <v>41368402.263811737</v>
      </c>
      <c r="AD570" s="101">
        <f t="shared" si="666"/>
        <v>38261143.501702793</v>
      </c>
      <c r="AE570" s="101">
        <f t="shared" si="666"/>
        <v>45122735.629779123</v>
      </c>
      <c r="AF570" s="101">
        <f t="shared" si="666"/>
        <v>46392510.952951558</v>
      </c>
      <c r="AG570" s="101">
        <f t="shared" si="666"/>
        <v>46444016.084019303</v>
      </c>
      <c r="AH570" s="101">
        <f t="shared" si="666"/>
        <v>41546794.78466595</v>
      </c>
      <c r="AI570" s="101">
        <f t="shared" si="666"/>
        <v>39072183.428386986</v>
      </c>
      <c r="AJ570" s="101">
        <f t="shared" ref="AJ570:BO570" si="667">SUM(AJ15,AJ35,AJ45,AJ55,AJ64,AJ74,AJ83,AJ152,AJ172,AJ181,AJ190,AJ199,AJ209,AJ217,AJ227,AJ247,AJ256,AJ265,AJ276,AJ288,AJ297,AJ307,AJ316,AJ325,AJ335,AJ354,AJ363,AJ371,AJ437,AJ446,AJ455,AJ465,AJ491,AJ499,AJ515,AJ523,AJ532,AJ549,AJ557,AJ565,AJ24,AJ163,AJ238,AJ482,AJ507,AJ541,AJ474,AJ345,AJ93,AJ103,AJ113,AJ123,AJ133,AJ143,AJ381,AJ391,AJ401,AJ410,AJ419,AJ428)</f>
        <v>39812472.644484825</v>
      </c>
      <c r="AK570" s="101">
        <f t="shared" si="667"/>
        <v>37780619.261489153</v>
      </c>
      <c r="AL570" s="101">
        <f t="shared" si="667"/>
        <v>32991966.382264495</v>
      </c>
      <c r="AM570" s="101">
        <f t="shared" si="667"/>
        <v>30765130.780540999</v>
      </c>
      <c r="AN570" s="101">
        <f t="shared" si="667"/>
        <v>32757324.151981123</v>
      </c>
      <c r="AO570" s="101">
        <f t="shared" si="667"/>
        <v>39768150.341562077</v>
      </c>
      <c r="AP570" s="101">
        <f t="shared" si="667"/>
        <v>45847000.716823168</v>
      </c>
      <c r="AQ570" s="101">
        <f t="shared" si="667"/>
        <v>55225889.578541145</v>
      </c>
      <c r="AR570" s="101">
        <f t="shared" si="667"/>
        <v>45415488.775785416</v>
      </c>
      <c r="AS570" s="101">
        <f t="shared" si="667"/>
        <v>47821061.243125439</v>
      </c>
      <c r="AT570" s="101">
        <f t="shared" si="667"/>
        <v>46053315.953200191</v>
      </c>
      <c r="AU570" s="101">
        <f t="shared" si="667"/>
        <v>43696032.810665324</v>
      </c>
      <c r="AV570" s="101">
        <f t="shared" si="667"/>
        <v>45079164.473207049</v>
      </c>
      <c r="AW570" s="101">
        <f t="shared" si="667"/>
        <v>41320553.176199809</v>
      </c>
      <c r="AX570" s="101">
        <f t="shared" si="667"/>
        <v>44339408.950751632</v>
      </c>
      <c r="AY570" s="101">
        <f t="shared" si="667"/>
        <v>37446005.899547808</v>
      </c>
      <c r="AZ570" s="101">
        <f t="shared" si="667"/>
        <v>34610397.019547805</v>
      </c>
      <c r="BA570" s="101">
        <f t="shared" si="667"/>
        <v>39255113.299547799</v>
      </c>
      <c r="BB570" s="101">
        <f t="shared" si="667"/>
        <v>42105091.159547806</v>
      </c>
      <c r="BC570" s="101">
        <f t="shared" si="667"/>
        <v>47574073.129547805</v>
      </c>
      <c r="BD570" s="101">
        <f t="shared" si="667"/>
        <v>35595472.60058821</v>
      </c>
      <c r="BE570" s="101">
        <f t="shared" si="667"/>
        <v>36280285.285690583</v>
      </c>
      <c r="BF570" s="101">
        <f t="shared" si="667"/>
        <v>33570992.346773423</v>
      </c>
      <c r="BG570" s="101">
        <f t="shared" si="667"/>
        <v>28868564.707459167</v>
      </c>
      <c r="BH570" s="101">
        <f t="shared" si="667"/>
        <v>28381358.701047532</v>
      </c>
      <c r="BI570" s="101">
        <f t="shared" si="667"/>
        <v>22482642.001426898</v>
      </c>
      <c r="BJ570" s="101">
        <f t="shared" si="667"/>
        <v>18834768.313626945</v>
      </c>
      <c r="BK570" s="101">
        <f t="shared" si="667"/>
        <v>13506998.658330126</v>
      </c>
      <c r="BL570" s="101">
        <f t="shared" si="667"/>
        <v>18593997.363528654</v>
      </c>
      <c r="BM570" s="101">
        <f t="shared" si="667"/>
        <v>14806331.227672789</v>
      </c>
      <c r="BN570" s="101">
        <f t="shared" si="667"/>
        <v>12631047.439960534</v>
      </c>
      <c r="BO570" s="101">
        <f t="shared" si="667"/>
        <v>8496977.4958926588</v>
      </c>
      <c r="BP570" s="101">
        <f t="shared" ref="BP570:CY570" si="668">SUM(BP15,BP35,BP45,BP55,BP64,BP74,BP83,BP152,BP172,BP181,BP190,BP199,BP209,BP217,BP227,BP247,BP256,BP265,BP276,BP288,BP297,BP307,BP316,BP325,BP335,BP354,BP363,BP371,BP437,BP446,BP455,BP465,BP491,BP499,BP515,BP523,BP532,BP549,BP557,BP565,BP24,BP163,BP238,BP482,BP507,BP541,BP474,BP345,BP93,BP103,BP113,BP123,BP133,BP143,BP381,BP391,BP401,BP410,BP419,BP428)</f>
        <v>2439724.1043295208</v>
      </c>
      <c r="BQ570" s="101">
        <f t="shared" si="668"/>
        <v>2791239.1661009477</v>
      </c>
      <c r="BR570" s="101">
        <f t="shared" si="668"/>
        <v>606564.48574191739</v>
      </c>
      <c r="BS570" s="101">
        <f t="shared" si="668"/>
        <v>1553090.8468992889</v>
      </c>
      <c r="BT570" s="101">
        <f t="shared" si="668"/>
        <v>4820236.3389939731</v>
      </c>
      <c r="BU570" s="101">
        <f t="shared" si="668"/>
        <v>3386312.6841956414</v>
      </c>
      <c r="BV570" s="101">
        <f t="shared" si="668"/>
        <v>8953583.8766049556</v>
      </c>
      <c r="BW570" s="101">
        <f t="shared" si="668"/>
        <v>17348911.550307687</v>
      </c>
      <c r="BX570" s="101">
        <f t="shared" si="668"/>
        <v>25014768.558284357</v>
      </c>
      <c r="BY570" s="101">
        <f t="shared" si="668"/>
        <v>15943021.475040549</v>
      </c>
      <c r="BZ570" s="101">
        <f t="shared" si="668"/>
        <v>17585013.826605972</v>
      </c>
      <c r="CA570" s="101">
        <f t="shared" si="668"/>
        <v>20530867.686097924</v>
      </c>
      <c r="CB570" s="101">
        <f t="shared" si="668"/>
        <v>22310694.382454008</v>
      </c>
      <c r="CC570" s="101">
        <f t="shared" si="668"/>
        <v>21739652.139482334</v>
      </c>
      <c r="CD570" s="101">
        <f t="shared" si="668"/>
        <v>24049078.276192646</v>
      </c>
      <c r="CE570" s="101">
        <f t="shared" si="668"/>
        <v>22170737.715250146</v>
      </c>
      <c r="CF570" s="101">
        <f t="shared" si="668"/>
        <v>22153732.485990036</v>
      </c>
      <c r="CG570" s="101">
        <f t="shared" si="668"/>
        <v>18021674.652077604</v>
      </c>
      <c r="CH570" s="101">
        <f t="shared" si="668"/>
        <v>24277088.332281295</v>
      </c>
      <c r="CI570" s="101">
        <f t="shared" si="668"/>
        <v>26516206.636842225</v>
      </c>
      <c r="CJ570" s="101">
        <f t="shared" si="668"/>
        <v>31666794.456842214</v>
      </c>
      <c r="CK570" s="101">
        <f t="shared" si="668"/>
        <v>30378716.436842218</v>
      </c>
      <c r="CL570" s="101">
        <f t="shared" si="668"/>
        <v>30250711.136842228</v>
      </c>
      <c r="CM570" s="101">
        <f t="shared" si="668"/>
        <v>41870148.646842219</v>
      </c>
      <c r="CN570" s="101">
        <f t="shared" si="668"/>
        <v>46485094.106842227</v>
      </c>
      <c r="CO570" s="101">
        <f t="shared" si="668"/>
        <v>50323569.976842217</v>
      </c>
      <c r="CP570" s="101">
        <f t="shared" si="668"/>
        <v>49524800.256842241</v>
      </c>
      <c r="CQ570" s="101">
        <f t="shared" si="668"/>
        <v>51764375.186842233</v>
      </c>
      <c r="CR570" s="101">
        <f t="shared" si="668"/>
        <v>53087046.736842223</v>
      </c>
      <c r="CS570" s="101">
        <f t="shared" si="668"/>
        <v>53014922.016842201</v>
      </c>
      <c r="CT570" s="101">
        <f t="shared" si="668"/>
        <v>52002578.346842214</v>
      </c>
      <c r="CU570" s="101">
        <f t="shared" si="668"/>
        <v>56621794.28684222</v>
      </c>
      <c r="CV570" s="101">
        <f t="shared" si="668"/>
        <v>63345049.066842221</v>
      </c>
      <c r="CW570" s="101">
        <f t="shared" si="668"/>
        <v>55739462.156842232</v>
      </c>
      <c r="CX570" s="101">
        <f t="shared" si="668"/>
        <v>54930135.197487772</v>
      </c>
      <c r="CY570" s="101">
        <f t="shared" si="668"/>
        <v>54212742.278477095</v>
      </c>
    </row>
    <row r="571" spans="1:104" ht="12" thickTop="1" x14ac:dyDescent="0.2">
      <c r="A571" s="337" t="s">
        <v>259</v>
      </c>
      <c r="D571" s="102">
        <f t="shared" ref="D571:AI571" si="669">SUM(D15,D35,D45,D55,D64,D74,D83,D307,D316,D325,D335,D354,D363,D371,D24,D345,D93,D103,D113,D123,D133,D143,D381,D391,D401,D410,D419,D428)</f>
        <v>0</v>
      </c>
      <c r="E571" s="102">
        <f t="shared" si="669"/>
        <v>0</v>
      </c>
      <c r="F571" s="102">
        <f t="shared" si="669"/>
        <v>0</v>
      </c>
      <c r="G571" s="102">
        <f t="shared" si="669"/>
        <v>0</v>
      </c>
      <c r="H571" s="102">
        <f t="shared" si="669"/>
        <v>0</v>
      </c>
      <c r="I571" s="102">
        <f t="shared" si="669"/>
        <v>0</v>
      </c>
      <c r="J571" s="102">
        <f t="shared" si="669"/>
        <v>0</v>
      </c>
      <c r="K571" s="102">
        <f t="shared" si="669"/>
        <v>0</v>
      </c>
      <c r="L571" s="102">
        <f t="shared" si="669"/>
        <v>0</v>
      </c>
      <c r="M571" s="102">
        <f t="shared" si="669"/>
        <v>0</v>
      </c>
      <c r="N571" s="102">
        <f t="shared" si="669"/>
        <v>0</v>
      </c>
      <c r="O571" s="102">
        <f t="shared" si="669"/>
        <v>0</v>
      </c>
      <c r="P571" s="102">
        <f t="shared" si="669"/>
        <v>0</v>
      </c>
      <c r="Q571" s="102">
        <f t="shared" si="669"/>
        <v>0</v>
      </c>
      <c r="R571" s="102">
        <f t="shared" si="669"/>
        <v>0</v>
      </c>
      <c r="S571" s="102">
        <f t="shared" si="669"/>
        <v>0</v>
      </c>
      <c r="T571" s="102">
        <f t="shared" si="669"/>
        <v>-14055967.791575229</v>
      </c>
      <c r="U571" s="102">
        <f t="shared" si="669"/>
        <v>-13135328.853126857</v>
      </c>
      <c r="V571" s="102">
        <f t="shared" si="669"/>
        <v>-12121317.805045297</v>
      </c>
      <c r="W571" s="102">
        <f t="shared" si="669"/>
        <v>-11117829.500475712</v>
      </c>
      <c r="X571" s="102">
        <f t="shared" si="669"/>
        <v>-10184707.996251281</v>
      </c>
      <c r="Y571" s="102">
        <f t="shared" si="669"/>
        <v>-9121194.840434473</v>
      </c>
      <c r="Z571" s="102">
        <f t="shared" si="669"/>
        <v>-7652309.9159564646</v>
      </c>
      <c r="AA571" s="102">
        <f t="shared" si="669"/>
        <v>-6025483.8963674381</v>
      </c>
      <c r="AB571" s="102">
        <f t="shared" si="669"/>
        <v>-4464928.3046824373</v>
      </c>
      <c r="AC571" s="102">
        <f t="shared" si="669"/>
        <v>-3219326.9772909847</v>
      </c>
      <c r="AD571" s="102">
        <f t="shared" si="669"/>
        <v>-1928668.1944913962</v>
      </c>
      <c r="AE571" s="102">
        <f t="shared" si="669"/>
        <v>-751171.01173311088</v>
      </c>
      <c r="AF571" s="102">
        <f t="shared" si="669"/>
        <v>13152080.695775144</v>
      </c>
      <c r="AG571" s="102">
        <f t="shared" si="669"/>
        <v>12190283.441923205</v>
      </c>
      <c r="AH571" s="102">
        <f t="shared" si="669"/>
        <v>11071390.14240393</v>
      </c>
      <c r="AI571" s="102">
        <f t="shared" si="669"/>
        <v>9998729.6239364129</v>
      </c>
      <c r="AJ571" s="102">
        <f t="shared" ref="AJ571:BO571" si="670">SUM(AJ15,AJ35,AJ45,AJ55,AJ64,AJ74,AJ83,AJ307,AJ316,AJ325,AJ335,AJ354,AJ363,AJ371,AJ24,AJ345,AJ93,AJ103,AJ113,AJ123,AJ133,AJ143,AJ381,AJ391,AJ401,AJ410,AJ419,AJ428)</f>
        <v>9006540.2944740485</v>
      </c>
      <c r="AK571" s="102">
        <f t="shared" si="670"/>
        <v>7934059.5309596332</v>
      </c>
      <c r="AL571" s="102">
        <f t="shared" si="670"/>
        <v>6606621.9038906191</v>
      </c>
      <c r="AM571" s="102">
        <f t="shared" si="670"/>
        <v>5172233.0558231529</v>
      </c>
      <c r="AN571" s="102">
        <f t="shared" si="670"/>
        <v>3734876.5710652554</v>
      </c>
      <c r="AO571" s="102">
        <f t="shared" si="670"/>
        <v>2482773.5844162372</v>
      </c>
      <c r="AP571" s="102">
        <f t="shared" si="670"/>
        <v>1271230.9576475006</v>
      </c>
      <c r="AQ571" s="102">
        <f t="shared" si="670"/>
        <v>262841.98329358076</v>
      </c>
      <c r="AR571" s="102">
        <f t="shared" si="670"/>
        <v>13521723.016341472</v>
      </c>
      <c r="AS571" s="102">
        <f t="shared" si="670"/>
        <v>12594704.74957649</v>
      </c>
      <c r="AT571" s="102">
        <f t="shared" si="670"/>
        <v>11606351.256262548</v>
      </c>
      <c r="AU571" s="102">
        <f t="shared" si="670"/>
        <v>10575376.610200405</v>
      </c>
      <c r="AV571" s="102">
        <f t="shared" si="670"/>
        <v>9649081.7336371765</v>
      </c>
      <c r="AW571" s="102">
        <f t="shared" si="670"/>
        <v>8549398.22848792</v>
      </c>
      <c r="AX571" s="102">
        <f t="shared" si="670"/>
        <v>7413653.0144367786</v>
      </c>
      <c r="AY571" s="102">
        <f t="shared" si="670"/>
        <v>5795270.9802416759</v>
      </c>
      <c r="AZ571" s="102">
        <f t="shared" si="670"/>
        <v>4191561.6302416762</v>
      </c>
      <c r="BA571" s="102">
        <f t="shared" si="670"/>
        <v>2839305.3102416759</v>
      </c>
      <c r="BB571" s="102">
        <f t="shared" si="670"/>
        <v>1521845.0702416757</v>
      </c>
      <c r="BC571" s="102">
        <f t="shared" si="670"/>
        <v>405933.34024167585</v>
      </c>
      <c r="BD571" s="102">
        <f t="shared" si="670"/>
        <v>19066914.695852693</v>
      </c>
      <c r="BE571" s="102">
        <f t="shared" si="670"/>
        <v>17688880.010705866</v>
      </c>
      <c r="BF571" s="102">
        <f t="shared" si="670"/>
        <v>16220673.344986558</v>
      </c>
      <c r="BG571" s="102">
        <f t="shared" si="670"/>
        <v>14681118.685505455</v>
      </c>
      <c r="BH571" s="102">
        <f t="shared" si="670"/>
        <v>13283294.573114339</v>
      </c>
      <c r="BI571" s="102">
        <f t="shared" si="670"/>
        <v>11665463.736655155</v>
      </c>
      <c r="BJ571" s="102">
        <f t="shared" si="670"/>
        <v>9821684.4929340314</v>
      </c>
      <c r="BK571" s="102">
        <f t="shared" si="670"/>
        <v>7583146.4487886047</v>
      </c>
      <c r="BL571" s="102">
        <f t="shared" si="670"/>
        <v>5530794.2487886045</v>
      </c>
      <c r="BM571" s="102">
        <f t="shared" si="670"/>
        <v>3568771.7787886043</v>
      </c>
      <c r="BN571" s="102">
        <f t="shared" si="670"/>
        <v>1724545.4787886043</v>
      </c>
      <c r="BO571" s="102">
        <f t="shared" si="670"/>
        <v>128662.16878860455</v>
      </c>
      <c r="BP571" s="102">
        <f t="shared" ref="BP571:CY571" si="671">SUM(BP15,BP35,BP45,BP55,BP64,BP74,BP83,BP307,BP316,BP325,BP335,BP354,BP363,BP371,BP24,BP345,BP93,BP103,BP113,BP123,BP133,BP143,BP381,BP391,BP401,BP410,BP419,BP428)</f>
        <v>-2943829.2896513199</v>
      </c>
      <c r="BQ571" s="102">
        <f t="shared" si="671"/>
        <v>-2848785.9896513168</v>
      </c>
      <c r="BR571" s="102">
        <f t="shared" si="671"/>
        <v>-2747040.9696513177</v>
      </c>
      <c r="BS571" s="102">
        <f t="shared" si="671"/>
        <v>-2646847.1796513172</v>
      </c>
      <c r="BT571" s="102">
        <f t="shared" si="671"/>
        <v>-2534764.1796513172</v>
      </c>
      <c r="BU571" s="102">
        <f t="shared" si="671"/>
        <v>-2257265.4696513177</v>
      </c>
      <c r="BV571" s="102">
        <f t="shared" si="671"/>
        <v>-1826168.2996513185</v>
      </c>
      <c r="BW571" s="102">
        <f t="shared" si="671"/>
        <v>-1160365.3996513172</v>
      </c>
      <c r="BX571" s="102">
        <f t="shared" si="671"/>
        <v>-572775.82965131744</v>
      </c>
      <c r="BY571" s="102">
        <f t="shared" si="671"/>
        <v>105876.4303486826</v>
      </c>
      <c r="BZ571" s="102">
        <f t="shared" si="671"/>
        <v>574165.08034868259</v>
      </c>
      <c r="CA571" s="102">
        <f t="shared" si="671"/>
        <v>810163.50489223201</v>
      </c>
      <c r="CB571" s="102">
        <f t="shared" si="671"/>
        <v>15470309.675279954</v>
      </c>
      <c r="CC571" s="102">
        <f t="shared" si="671"/>
        <v>14363435.895783257</v>
      </c>
      <c r="CD571" s="102">
        <f t="shared" si="671"/>
        <v>13307911.612969562</v>
      </c>
      <c r="CE571" s="102">
        <f t="shared" si="671"/>
        <v>12178424.903955264</v>
      </c>
      <c r="CF571" s="102">
        <f t="shared" si="671"/>
        <v>11078828.460171603</v>
      </c>
      <c r="CG571" s="102">
        <f t="shared" si="671"/>
        <v>9750108.1774991397</v>
      </c>
      <c r="CH571" s="102">
        <f t="shared" si="671"/>
        <v>8472322.0651930012</v>
      </c>
      <c r="CI571" s="102">
        <f t="shared" si="671"/>
        <v>6951241.6239929283</v>
      </c>
      <c r="CJ571" s="102">
        <f t="shared" si="671"/>
        <v>5351726.1239929302</v>
      </c>
      <c r="CK571" s="102">
        <f t="shared" si="671"/>
        <v>3914087.3239929304</v>
      </c>
      <c r="CL571" s="102">
        <f t="shared" si="671"/>
        <v>2626163.7139929309</v>
      </c>
      <c r="CM571" s="102">
        <f t="shared" si="671"/>
        <v>1579778.3639929309</v>
      </c>
      <c r="CN571" s="102">
        <f t="shared" si="671"/>
        <v>19426932.570898544</v>
      </c>
      <c r="CO571" s="102">
        <f t="shared" si="671"/>
        <v>18135539.13089855</v>
      </c>
      <c r="CP571" s="102">
        <f t="shared" si="671"/>
        <v>16706242.870898549</v>
      </c>
      <c r="CQ571" s="102">
        <f t="shared" si="671"/>
        <v>15274266.030898549</v>
      </c>
      <c r="CR571" s="102">
        <f t="shared" si="671"/>
        <v>13928501.860898547</v>
      </c>
      <c r="CS571" s="102">
        <f t="shared" si="671"/>
        <v>12096574.130898546</v>
      </c>
      <c r="CT571" s="102">
        <f t="shared" si="671"/>
        <v>9780443.0808985475</v>
      </c>
      <c r="CU571" s="102">
        <f t="shared" si="671"/>
        <v>7120970.5808985494</v>
      </c>
      <c r="CV571" s="102">
        <f t="shared" si="671"/>
        <v>6380337.1408985453</v>
      </c>
      <c r="CW571" s="102">
        <f t="shared" si="671"/>
        <v>5511472.3208985478</v>
      </c>
      <c r="CX571" s="102">
        <f t="shared" si="671"/>
        <v>4702145.3615440829</v>
      </c>
      <c r="CY571" s="102">
        <f t="shared" si="671"/>
        <v>3984752.442533419</v>
      </c>
    </row>
    <row r="572" spans="1:104" ht="12" thickBot="1" x14ac:dyDescent="0.25">
      <c r="A572" s="337" t="s">
        <v>260</v>
      </c>
      <c r="D572" s="103">
        <f t="shared" ref="D572:AI572" si="672">D570-D571</f>
        <v>0</v>
      </c>
      <c r="E572" s="103">
        <f t="shared" si="672"/>
        <v>0</v>
      </c>
      <c r="F572" s="103">
        <f t="shared" si="672"/>
        <v>0</v>
      </c>
      <c r="G572" s="103">
        <f t="shared" si="672"/>
        <v>0</v>
      </c>
      <c r="H572" s="103">
        <f t="shared" si="672"/>
        <v>0</v>
      </c>
      <c r="I572" s="103">
        <f t="shared" si="672"/>
        <v>0</v>
      </c>
      <c r="J572" s="103">
        <f t="shared" si="672"/>
        <v>-1059806.4328660099</v>
      </c>
      <c r="K572" s="103">
        <f t="shared" si="672"/>
        <v>-2656999.3762602592</v>
      </c>
      <c r="L572" s="103">
        <f t="shared" si="672"/>
        <v>-3160368.3017349476</v>
      </c>
      <c r="M572" s="103">
        <f t="shared" si="672"/>
        <v>-8772013.9952380266</v>
      </c>
      <c r="N572" s="103">
        <f t="shared" si="672"/>
        <v>-10458746.097180951</v>
      </c>
      <c r="O572" s="103">
        <f t="shared" si="672"/>
        <v>-15079686.300326034</v>
      </c>
      <c r="P572" s="103">
        <f t="shared" si="672"/>
        <v>-11825170.386513367</v>
      </c>
      <c r="Q572" s="103">
        <f t="shared" si="672"/>
        <v>-7377166.9217203157</v>
      </c>
      <c r="R572" s="103">
        <f t="shared" si="672"/>
        <v>-3101554.4394587427</v>
      </c>
      <c r="S572" s="103">
        <f t="shared" si="672"/>
        <v>2856600.891854336</v>
      </c>
      <c r="T572" s="103">
        <f t="shared" si="672"/>
        <v>21084749.887324475</v>
      </c>
      <c r="U572" s="103">
        <f t="shared" si="672"/>
        <v>24189408.420395065</v>
      </c>
      <c r="V572" s="103">
        <f t="shared" si="672"/>
        <v>22513363.917437598</v>
      </c>
      <c r="W572" s="103">
        <f t="shared" si="672"/>
        <v>21982162.298596345</v>
      </c>
      <c r="X572" s="103">
        <f t="shared" si="672"/>
        <v>24127688.526427254</v>
      </c>
      <c r="Y572" s="103">
        <f t="shared" si="672"/>
        <v>24158631.953202724</v>
      </c>
      <c r="Z572" s="103">
        <f t="shared" si="672"/>
        <v>23105817.35728373</v>
      </c>
      <c r="AA572" s="103">
        <f t="shared" si="672"/>
        <v>25917730.955741122</v>
      </c>
      <c r="AB572" s="103">
        <f t="shared" si="672"/>
        <v>32584746.43599274</v>
      </c>
      <c r="AC572" s="103">
        <f t="shared" si="672"/>
        <v>44587729.241102725</v>
      </c>
      <c r="AD572" s="103">
        <f t="shared" si="672"/>
        <v>40189811.696194187</v>
      </c>
      <c r="AE572" s="103">
        <f t="shared" si="672"/>
        <v>45873906.64151223</v>
      </c>
      <c r="AF572" s="103">
        <f t="shared" si="672"/>
        <v>33240430.257176414</v>
      </c>
      <c r="AG572" s="103">
        <f t="shared" si="672"/>
        <v>34253732.642096102</v>
      </c>
      <c r="AH572" s="103">
        <f t="shared" si="672"/>
        <v>30475404.642262019</v>
      </c>
      <c r="AI572" s="103">
        <f t="shared" si="672"/>
        <v>29073453.804450572</v>
      </c>
      <c r="AJ572" s="103">
        <f t="shared" ref="AJ572:BO572" si="673">AJ570-AJ571</f>
        <v>30805932.350010775</v>
      </c>
      <c r="AK572" s="103">
        <f t="shared" si="673"/>
        <v>29846559.730529521</v>
      </c>
      <c r="AL572" s="103">
        <f t="shared" si="673"/>
        <v>26385344.478373878</v>
      </c>
      <c r="AM572" s="103">
        <f t="shared" si="673"/>
        <v>25592897.724717848</v>
      </c>
      <c r="AN572" s="103">
        <f t="shared" si="673"/>
        <v>29022447.580915868</v>
      </c>
      <c r="AO572" s="103">
        <f t="shared" si="673"/>
        <v>37285376.757145837</v>
      </c>
      <c r="AP572" s="103">
        <f t="shared" si="673"/>
        <v>44575769.759175666</v>
      </c>
      <c r="AQ572" s="103">
        <f t="shared" si="673"/>
        <v>54963047.595247567</v>
      </c>
      <c r="AR572" s="103">
        <f t="shared" si="673"/>
        <v>31893765.759443946</v>
      </c>
      <c r="AS572" s="103">
        <f t="shared" si="673"/>
        <v>35226356.493548945</v>
      </c>
      <c r="AT572" s="103">
        <f t="shared" si="673"/>
        <v>34446964.696937643</v>
      </c>
      <c r="AU572" s="103">
        <f t="shared" si="673"/>
        <v>33120656.200464919</v>
      </c>
      <c r="AV572" s="103">
        <f t="shared" si="673"/>
        <v>35430082.739569873</v>
      </c>
      <c r="AW572" s="103">
        <f t="shared" si="673"/>
        <v>32771154.947711889</v>
      </c>
      <c r="AX572" s="103">
        <f t="shared" si="673"/>
        <v>36925755.936314851</v>
      </c>
      <c r="AY572" s="103">
        <f t="shared" si="673"/>
        <v>31650734.919306133</v>
      </c>
      <c r="AZ572" s="103">
        <f t="shared" si="673"/>
        <v>30418835.389306128</v>
      </c>
      <c r="BA572" s="103">
        <f t="shared" si="673"/>
        <v>36415807.989306122</v>
      </c>
      <c r="BB572" s="103">
        <f t="shared" si="673"/>
        <v>40583246.089306131</v>
      </c>
      <c r="BC572" s="103">
        <f t="shared" si="673"/>
        <v>47168139.789306127</v>
      </c>
      <c r="BD572" s="103">
        <f t="shared" si="673"/>
        <v>16528557.904735517</v>
      </c>
      <c r="BE572" s="103">
        <f t="shared" si="673"/>
        <v>18591405.274984717</v>
      </c>
      <c r="BF572" s="103">
        <f t="shared" si="673"/>
        <v>17350319.001786865</v>
      </c>
      <c r="BG572" s="103">
        <f t="shared" si="673"/>
        <v>14187446.021953711</v>
      </c>
      <c r="BH572" s="103">
        <f t="shared" si="673"/>
        <v>15098064.127933193</v>
      </c>
      <c r="BI572" s="103">
        <f t="shared" si="673"/>
        <v>10817178.264771743</v>
      </c>
      <c r="BJ572" s="103">
        <f t="shared" si="673"/>
        <v>9013083.8206929136</v>
      </c>
      <c r="BK572" s="103">
        <f t="shared" si="673"/>
        <v>5923852.209541521</v>
      </c>
      <c r="BL572" s="103">
        <f t="shared" si="673"/>
        <v>13063203.114740049</v>
      </c>
      <c r="BM572" s="103">
        <f t="shared" si="673"/>
        <v>11237559.448884185</v>
      </c>
      <c r="BN572" s="103">
        <f t="shared" si="673"/>
        <v>10906501.961171929</v>
      </c>
      <c r="BO572" s="103">
        <f t="shared" si="673"/>
        <v>8368315.3271040544</v>
      </c>
      <c r="BP572" s="103">
        <f t="shared" ref="BP572:CU572" si="674">BP570-BP571</f>
        <v>5383553.3939808402</v>
      </c>
      <c r="BQ572" s="103">
        <f t="shared" si="674"/>
        <v>5640025.155752264</v>
      </c>
      <c r="BR572" s="103">
        <f t="shared" si="674"/>
        <v>3353605.4553932352</v>
      </c>
      <c r="BS572" s="103">
        <f t="shared" si="674"/>
        <v>4199938.0265506059</v>
      </c>
      <c r="BT572" s="103">
        <f t="shared" si="674"/>
        <v>7355000.5186452903</v>
      </c>
      <c r="BU572" s="103">
        <f t="shared" si="674"/>
        <v>5643578.1538469587</v>
      </c>
      <c r="BV572" s="103">
        <f t="shared" si="674"/>
        <v>10779752.176256275</v>
      </c>
      <c r="BW572" s="103">
        <f t="shared" si="674"/>
        <v>18509276.949959006</v>
      </c>
      <c r="BX572" s="103">
        <f t="shared" si="674"/>
        <v>25587544.387935676</v>
      </c>
      <c r="BY572" s="103">
        <f t="shared" si="674"/>
        <v>15837145.044691866</v>
      </c>
      <c r="BZ572" s="103">
        <f t="shared" si="674"/>
        <v>17010848.74625729</v>
      </c>
      <c r="CA572" s="103">
        <f t="shared" si="674"/>
        <v>19720704.18120569</v>
      </c>
      <c r="CB572" s="103">
        <f t="shared" si="674"/>
        <v>6840384.7071740534</v>
      </c>
      <c r="CC572" s="103">
        <f t="shared" si="674"/>
        <v>7376216.2436990775</v>
      </c>
      <c r="CD572" s="103">
        <f t="shared" si="674"/>
        <v>10741166.663223084</v>
      </c>
      <c r="CE572" s="103">
        <f t="shared" si="674"/>
        <v>9992312.8112948816</v>
      </c>
      <c r="CF572" s="103">
        <f t="shared" si="674"/>
        <v>11074904.025818434</v>
      </c>
      <c r="CG572" s="103">
        <f t="shared" si="674"/>
        <v>8271566.4745784644</v>
      </c>
      <c r="CH572" s="103">
        <f t="shared" si="674"/>
        <v>15804766.267088294</v>
      </c>
      <c r="CI572" s="103">
        <f t="shared" si="674"/>
        <v>19564965.012849297</v>
      </c>
      <c r="CJ572" s="103">
        <f t="shared" si="674"/>
        <v>26315068.332849283</v>
      </c>
      <c r="CK572" s="103">
        <f t="shared" si="674"/>
        <v>26464629.112849288</v>
      </c>
      <c r="CL572" s="103">
        <f t="shared" si="674"/>
        <v>27624547.422849298</v>
      </c>
      <c r="CM572" s="103">
        <f t="shared" si="674"/>
        <v>40290370.282849289</v>
      </c>
      <c r="CN572" s="103">
        <f t="shared" si="674"/>
        <v>27058161.535943683</v>
      </c>
      <c r="CO572" s="103">
        <f t="shared" si="674"/>
        <v>32188030.845943667</v>
      </c>
      <c r="CP572" s="103">
        <f t="shared" si="674"/>
        <v>32818557.385943692</v>
      </c>
      <c r="CQ572" s="103">
        <f t="shared" si="674"/>
        <v>36490109.155943684</v>
      </c>
      <c r="CR572" s="103">
        <f t="shared" si="674"/>
        <v>39158544.875943676</v>
      </c>
      <c r="CS572" s="103">
        <f t="shared" si="674"/>
        <v>40918347.885943651</v>
      </c>
      <c r="CT572" s="103">
        <f t="shared" si="674"/>
        <v>42222135.265943669</v>
      </c>
      <c r="CU572" s="103">
        <f t="shared" si="674"/>
        <v>49500823.705943674</v>
      </c>
      <c r="CV572" s="103">
        <f t="shared" ref="CV572:CY572" si="675">CV570-CV571</f>
        <v>56964711.925943673</v>
      </c>
      <c r="CW572" s="103">
        <f t="shared" si="675"/>
        <v>50227989.835943684</v>
      </c>
      <c r="CX572" s="103">
        <f t="shared" si="675"/>
        <v>50227989.835943691</v>
      </c>
      <c r="CY572" s="103">
        <f t="shared" si="675"/>
        <v>50227989.835943677</v>
      </c>
    </row>
    <row r="573" spans="1:104" ht="12" thickTop="1" x14ac:dyDescent="0.2">
      <c r="BT573" s="339"/>
      <c r="BU573" s="339"/>
      <c r="BV573" s="339"/>
      <c r="CJ573" s="339"/>
      <c r="CK573" s="339"/>
      <c r="CL573" s="339"/>
      <c r="CM573" s="339"/>
      <c r="CN573" s="339"/>
      <c r="CO573" s="339"/>
      <c r="CP573" s="339"/>
      <c r="CQ573" s="339"/>
      <c r="CR573" s="339"/>
      <c r="CS573" s="339"/>
      <c r="CT573" s="339"/>
      <c r="CU573" s="339"/>
    </row>
    <row r="574" spans="1:104" x14ac:dyDescent="0.2">
      <c r="B574" s="345" t="s">
        <v>471</v>
      </c>
      <c r="BW574" s="349"/>
      <c r="BX574" s="349"/>
      <c r="BY574" s="349"/>
      <c r="BZ574" s="349"/>
      <c r="CA574" s="349"/>
      <c r="CB574" s="349"/>
      <c r="CC574" s="349"/>
      <c r="CD574" s="349"/>
      <c r="CE574" s="349"/>
      <c r="CF574" s="349"/>
      <c r="CG574" s="349"/>
      <c r="CH574" s="349"/>
      <c r="CI574" s="349"/>
      <c r="CJ574" s="349"/>
      <c r="CK574" s="349"/>
      <c r="CL574" s="349"/>
      <c r="CM574" s="349"/>
      <c r="CN574" s="349"/>
      <c r="CO574" s="349"/>
      <c r="CP574" s="349"/>
      <c r="CQ574" s="349"/>
      <c r="CR574" s="349"/>
      <c r="CS574" s="349"/>
      <c r="CT574" s="349"/>
      <c r="CU574" s="349"/>
      <c r="CV574" s="349"/>
      <c r="CW574" s="349"/>
      <c r="CX574" s="349"/>
      <c r="CY574" s="349"/>
    </row>
    <row r="575" spans="1:104" x14ac:dyDescent="0.2">
      <c r="CE575" s="337"/>
      <c r="CF575" s="337"/>
      <c r="CG575" s="337"/>
      <c r="CH575" s="337"/>
      <c r="CI575" s="337"/>
      <c r="CJ575" s="337"/>
      <c r="CK575" s="337"/>
      <c r="CL575" s="337"/>
      <c r="CM575" s="337"/>
      <c r="CN575" s="337"/>
      <c r="CO575" s="337"/>
      <c r="CP575" s="337"/>
      <c r="CQ575" s="337"/>
      <c r="CR575" s="337"/>
      <c r="CS575" s="337"/>
      <c r="CT575" s="337"/>
      <c r="CU575" s="337"/>
      <c r="CV575" s="337"/>
      <c r="CW575" s="337"/>
    </row>
    <row r="576" spans="1:104" x14ac:dyDescent="0.2">
      <c r="CE576" s="337"/>
      <c r="CF576" s="337"/>
      <c r="CG576" s="337"/>
      <c r="CH576" s="337"/>
      <c r="CI576" s="337"/>
      <c r="CJ576" s="337"/>
      <c r="CK576" s="337"/>
      <c r="CL576" s="337"/>
      <c r="CM576" s="337"/>
      <c r="CN576" s="337"/>
      <c r="CO576" s="337"/>
      <c r="CP576" s="337"/>
      <c r="CQ576" s="337"/>
      <c r="CR576" s="337"/>
      <c r="CS576" s="337"/>
      <c r="CT576" s="337"/>
      <c r="CU576" s="337"/>
      <c r="CV576" s="337"/>
      <c r="CW576" s="337"/>
    </row>
    <row r="589" spans="2:103" x14ac:dyDescent="0.2">
      <c r="B589" s="105"/>
      <c r="CX589" s="338"/>
      <c r="CY589" s="338"/>
    </row>
    <row r="590" spans="2:103" x14ac:dyDescent="0.2">
      <c r="B590" s="106"/>
      <c r="CX590" s="338"/>
      <c r="CY590" s="338"/>
    </row>
    <row r="591" spans="2:103" x14ac:dyDescent="0.2">
      <c r="B591" s="106"/>
      <c r="CX591" s="338"/>
      <c r="CY591" s="338"/>
    </row>
  </sheetData>
  <conditionalFormatting sqref="C95:C97">
    <cfRule type="duplicateValues" dxfId="27" priority="28"/>
  </conditionalFormatting>
  <conditionalFormatting sqref="C105:C107">
    <cfRule type="duplicateValues" dxfId="26" priority="27"/>
  </conditionalFormatting>
  <conditionalFormatting sqref="C115:C117">
    <cfRule type="duplicateValues" dxfId="25" priority="26"/>
  </conditionalFormatting>
  <conditionalFormatting sqref="C125:C127">
    <cfRule type="duplicateValues" dxfId="24" priority="25"/>
  </conditionalFormatting>
  <conditionalFormatting sqref="C135:C137">
    <cfRule type="duplicateValues" dxfId="23" priority="24"/>
  </conditionalFormatting>
  <conditionalFormatting sqref="C373:C382 C392 C402">
    <cfRule type="duplicateValues" dxfId="22" priority="23"/>
  </conditionalFormatting>
  <conditionalFormatting sqref="C383:C391">
    <cfRule type="duplicateValues" dxfId="21" priority="22"/>
  </conditionalFormatting>
  <conditionalFormatting sqref="C393:C401">
    <cfRule type="duplicateValues" dxfId="20" priority="21"/>
  </conditionalFormatting>
  <conditionalFormatting sqref="C403:C410">
    <cfRule type="duplicateValues" dxfId="19" priority="20"/>
  </conditionalFormatting>
  <conditionalFormatting sqref="C412:C419">
    <cfRule type="duplicateValues" dxfId="18" priority="19"/>
  </conditionalFormatting>
  <conditionalFormatting sqref="C411">
    <cfRule type="duplicateValues" dxfId="17" priority="18"/>
  </conditionalFormatting>
  <conditionalFormatting sqref="C420">
    <cfRule type="duplicateValues" dxfId="16" priority="17"/>
  </conditionalFormatting>
  <conditionalFormatting sqref="C421:C428">
    <cfRule type="duplicateValues" dxfId="15" priority="16"/>
  </conditionalFormatting>
  <conditionalFormatting sqref="C434">
    <cfRule type="duplicateValues" dxfId="14" priority="15"/>
  </conditionalFormatting>
  <conditionalFormatting sqref="C443">
    <cfRule type="duplicateValues" dxfId="13" priority="14"/>
  </conditionalFormatting>
  <conditionalFormatting sqref="C452">
    <cfRule type="duplicateValues" dxfId="12" priority="13"/>
  </conditionalFormatting>
  <conditionalFormatting sqref="C462">
    <cfRule type="duplicateValues" dxfId="11" priority="12"/>
  </conditionalFormatting>
  <conditionalFormatting sqref="C488">
    <cfRule type="duplicateValues" dxfId="10" priority="11"/>
  </conditionalFormatting>
  <conditionalFormatting sqref="C504">
    <cfRule type="duplicateValues" dxfId="9" priority="10"/>
  </conditionalFormatting>
  <conditionalFormatting sqref="C512">
    <cfRule type="duplicateValues" dxfId="8" priority="9"/>
  </conditionalFormatting>
  <conditionalFormatting sqref="C520">
    <cfRule type="duplicateValues" dxfId="7" priority="8"/>
  </conditionalFormatting>
  <conditionalFormatting sqref="C529">
    <cfRule type="duplicateValues" dxfId="6" priority="7"/>
  </conditionalFormatting>
  <conditionalFormatting sqref="C538">
    <cfRule type="duplicateValues" dxfId="5" priority="6"/>
  </conditionalFormatting>
  <conditionalFormatting sqref="C546">
    <cfRule type="duplicateValues" dxfId="4" priority="5"/>
  </conditionalFormatting>
  <conditionalFormatting sqref="C554">
    <cfRule type="duplicateValues" dxfId="3" priority="4"/>
  </conditionalFormatting>
  <conditionalFormatting sqref="C467:C468">
    <cfRule type="duplicateValues" dxfId="2" priority="3"/>
  </conditionalFormatting>
  <conditionalFormatting sqref="C337:C338">
    <cfRule type="duplicateValues" dxfId="1" priority="2"/>
  </conditionalFormatting>
  <conditionalFormatting sqref="C534:C535">
    <cfRule type="duplicateValues" dxfId="0" priority="1"/>
  </conditionalFormatting>
  <printOptions horizontalCentered="1"/>
  <pageMargins left="0.45" right="0.45" top="0.75" bottom="0.75" header="0.3" footer="0.3"/>
  <pageSetup scale="10" fitToHeight="20" orientation="portrait" blackAndWhite="1" horizontalDpi="1200" verticalDpi="1200" r:id="rId1"/>
  <headerFooter>
    <oddFooter>&amp;R&amp;F
&amp;A</oddFooter>
  </headerFooter>
  <customProperties>
    <customPr name="_pios_id" r:id="rId2"/>
  </customProperties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J91"/>
  <sheetViews>
    <sheetView zoomScaleNormal="100" workbookViewId="0">
      <pane ySplit="8" topLeftCell="A63" activePane="bottomLeft" state="frozen"/>
      <selection pane="bottomLeft" activeCell="H60" sqref="H60"/>
    </sheetView>
  </sheetViews>
  <sheetFormatPr defaultColWidth="9.140625" defaultRowHeight="11.25" x14ac:dyDescent="0.2"/>
  <cols>
    <col min="1" max="1" width="6.140625" style="345" bestFit="1" customWidth="1"/>
    <col min="2" max="2" width="2.7109375" style="345" customWidth="1"/>
    <col min="3" max="3" width="78.42578125" style="345" customWidth="1"/>
    <col min="4" max="4" width="12" style="343" bestFit="1" customWidth="1"/>
    <col min="5" max="5" width="10.7109375" style="343" bestFit="1" customWidth="1"/>
    <col min="6" max="6" width="2" style="345" customWidth="1"/>
    <col min="7" max="7" width="4.28515625" style="345" customWidth="1"/>
    <col min="8" max="8" width="79.28515625" style="345" customWidth="1"/>
    <col min="9" max="9" width="12" style="343" bestFit="1" customWidth="1"/>
    <col min="10" max="10" width="10.7109375" style="343" bestFit="1" customWidth="1"/>
    <col min="11" max="16384" width="9.140625" style="345"/>
  </cols>
  <sheetData>
    <row r="1" spans="1:10" ht="15" x14ac:dyDescent="0.25">
      <c r="A1" s="622" t="s">
        <v>0</v>
      </c>
      <c r="B1" s="622"/>
      <c r="C1" s="622"/>
      <c r="D1" s="622"/>
      <c r="E1" s="622"/>
      <c r="F1" s="625"/>
      <c r="G1" s="625"/>
      <c r="H1" s="625"/>
      <c r="I1" s="625"/>
      <c r="J1" s="625"/>
    </row>
    <row r="2" spans="1:10" ht="15" x14ac:dyDescent="0.25">
      <c r="A2" s="601" t="str">
        <f>'Delivery Rate Change Calc'!A2:G2</f>
        <v>2021 Electric Decoupling Filing</v>
      </c>
      <c r="B2" s="601"/>
      <c r="C2" s="601"/>
      <c r="D2" s="601"/>
      <c r="E2" s="601"/>
      <c r="F2" s="626"/>
      <c r="G2" s="626"/>
      <c r="H2" s="626"/>
      <c r="I2" s="626"/>
      <c r="J2" s="626"/>
    </row>
    <row r="3" spans="1:10" ht="15" x14ac:dyDescent="0.25">
      <c r="A3" s="622" t="s">
        <v>446</v>
      </c>
      <c r="B3" s="622"/>
      <c r="C3" s="622"/>
      <c r="D3" s="622"/>
      <c r="E3" s="622"/>
      <c r="F3" s="625"/>
      <c r="G3" s="625"/>
      <c r="H3" s="625"/>
      <c r="I3" s="625"/>
      <c r="J3" s="625"/>
    </row>
    <row r="4" spans="1:10" ht="15" x14ac:dyDescent="0.25">
      <c r="A4" s="601" t="str">
        <f>'Delivery Rate Change Calc'!A4:G4</f>
        <v>Proposed Effective May 1, 2021</v>
      </c>
      <c r="B4" s="601"/>
      <c r="C4" s="601"/>
      <c r="D4" s="601"/>
      <c r="E4" s="601"/>
      <c r="F4" s="626"/>
      <c r="G4" s="626"/>
      <c r="H4" s="626"/>
      <c r="I4" s="626"/>
      <c r="J4" s="626"/>
    </row>
    <row r="5" spans="1:10" ht="15" x14ac:dyDescent="0.25">
      <c r="A5" s="377"/>
      <c r="B5" s="377"/>
      <c r="C5" s="377"/>
      <c r="D5" s="430"/>
      <c r="E5" s="430"/>
      <c r="F5" s="378"/>
      <c r="G5" s="378"/>
      <c r="H5" s="378"/>
      <c r="I5" s="572"/>
      <c r="J5" s="572"/>
    </row>
    <row r="6" spans="1:10" ht="15" x14ac:dyDescent="0.25">
      <c r="A6" s="344"/>
      <c r="B6" s="344"/>
      <c r="C6" s="344"/>
      <c r="D6" s="623" t="s">
        <v>315</v>
      </c>
      <c r="E6" s="624"/>
      <c r="F6" s="375"/>
      <c r="G6" s="375"/>
      <c r="H6" s="375"/>
      <c r="I6" s="623" t="s">
        <v>87</v>
      </c>
      <c r="J6" s="624"/>
    </row>
    <row r="7" spans="1:10" x14ac:dyDescent="0.2">
      <c r="A7" s="343"/>
      <c r="B7" s="343"/>
      <c r="C7" s="343"/>
      <c r="D7" s="573" t="s">
        <v>159</v>
      </c>
      <c r="E7" s="573" t="s">
        <v>159</v>
      </c>
      <c r="F7" s="344"/>
      <c r="G7" s="344"/>
      <c r="H7" s="344"/>
      <c r="I7" s="573" t="s">
        <v>159</v>
      </c>
      <c r="J7" s="573" t="s">
        <v>159</v>
      </c>
    </row>
    <row r="8" spans="1:10" ht="22.5" x14ac:dyDescent="0.2">
      <c r="A8" s="107" t="s">
        <v>53</v>
      </c>
      <c r="B8" s="107"/>
      <c r="C8" s="108"/>
      <c r="D8" s="426">
        <v>44286</v>
      </c>
      <c r="E8" s="426">
        <f>EDATE(D8,1)</f>
        <v>44316</v>
      </c>
      <c r="F8" s="208"/>
      <c r="G8" s="208"/>
      <c r="H8" s="208"/>
      <c r="I8" s="425">
        <f>D8</f>
        <v>44286</v>
      </c>
      <c r="J8" s="425">
        <f>E8</f>
        <v>44316</v>
      </c>
    </row>
    <row r="9" spans="1:10" x14ac:dyDescent="0.2">
      <c r="A9" s="79">
        <v>1</v>
      </c>
      <c r="B9" s="109" t="s">
        <v>166</v>
      </c>
      <c r="G9" s="109" t="s">
        <v>166</v>
      </c>
    </row>
    <row r="10" spans="1:10" x14ac:dyDescent="0.2">
      <c r="A10" s="79">
        <f t="shared" ref="A10:A41" si="0">A9+1</f>
        <v>2</v>
      </c>
      <c r="B10" s="79"/>
      <c r="C10" s="345" t="s">
        <v>102</v>
      </c>
      <c r="D10" s="51">
        <f>'F2020 Forecast'!B8</f>
        <v>1079882739</v>
      </c>
      <c r="E10" s="51">
        <f>'F2020 Forecast'!C8</f>
        <v>867761914</v>
      </c>
      <c r="F10" s="110"/>
      <c r="G10" s="79"/>
      <c r="H10" s="345" t="s">
        <v>102</v>
      </c>
      <c r="I10" s="51">
        <f>'F2020 Forecast'!B8</f>
        <v>1079882739</v>
      </c>
      <c r="J10" s="51">
        <f>'F2020 Forecast'!C8</f>
        <v>867761914</v>
      </c>
    </row>
    <row r="11" spans="1:10" x14ac:dyDescent="0.2">
      <c r="A11" s="79">
        <f t="shared" si="0"/>
        <v>3</v>
      </c>
      <c r="B11" s="79"/>
      <c r="C11" s="343" t="s">
        <v>160</v>
      </c>
      <c r="D11" s="18">
        <f>'Schedule 7'!$R$28</f>
        <v>0</v>
      </c>
      <c r="E11" s="165">
        <f>D11</f>
        <v>0</v>
      </c>
      <c r="F11" s="207"/>
      <c r="G11" s="79"/>
      <c r="H11" s="343" t="s">
        <v>160</v>
      </c>
      <c r="I11" s="18">
        <f>'FPC Sch 7'!$R$26</f>
        <v>0</v>
      </c>
      <c r="J11" s="165">
        <f>I11</f>
        <v>0</v>
      </c>
    </row>
    <row r="12" spans="1:10" x14ac:dyDescent="0.2">
      <c r="A12" s="79">
        <f t="shared" si="0"/>
        <v>4</v>
      </c>
      <c r="B12" s="79"/>
      <c r="C12" s="343" t="s">
        <v>161</v>
      </c>
      <c r="D12" s="571">
        <f>D10*D11</f>
        <v>0</v>
      </c>
      <c r="E12" s="571">
        <f>E10*E11</f>
        <v>0</v>
      </c>
      <c r="F12" s="209"/>
      <c r="G12" s="79"/>
      <c r="H12" s="343" t="s">
        <v>161</v>
      </c>
      <c r="I12" s="571">
        <f>I10*I11</f>
        <v>0</v>
      </c>
      <c r="J12" s="571">
        <f>J10*J11</f>
        <v>0</v>
      </c>
    </row>
    <row r="13" spans="1:10" x14ac:dyDescent="0.2">
      <c r="A13" s="79">
        <f t="shared" si="0"/>
        <v>5</v>
      </c>
      <c r="B13" s="79"/>
      <c r="C13" s="343" t="s">
        <v>162</v>
      </c>
      <c r="D13" s="38">
        <f>'2019 GRC Conversion Factor'!$E$19</f>
        <v>0.95111500000000004</v>
      </c>
      <c r="E13" s="338">
        <f>$D$13</f>
        <v>0.95111500000000004</v>
      </c>
      <c r="F13" s="111"/>
      <c r="G13" s="79"/>
      <c r="H13" s="343" t="s">
        <v>162</v>
      </c>
      <c r="I13" s="338">
        <f>$D$13</f>
        <v>0.95111500000000004</v>
      </c>
      <c r="J13" s="338">
        <f>$D$13</f>
        <v>0.95111500000000004</v>
      </c>
    </row>
    <row r="14" spans="1:10" x14ac:dyDescent="0.2">
      <c r="A14" s="79">
        <f t="shared" si="0"/>
        <v>6</v>
      </c>
      <c r="B14" s="79"/>
      <c r="C14" s="343" t="s">
        <v>163</v>
      </c>
      <c r="D14" s="571">
        <f>D12*D13</f>
        <v>0</v>
      </c>
      <c r="E14" s="571">
        <f>E12*E13</f>
        <v>0</v>
      </c>
      <c r="F14" s="209"/>
      <c r="G14" s="79"/>
      <c r="H14" s="343" t="s">
        <v>163</v>
      </c>
      <c r="I14" s="571">
        <f>I12*I13</f>
        <v>0</v>
      </c>
      <c r="J14" s="571">
        <f>J12*J13</f>
        <v>0</v>
      </c>
    </row>
    <row r="15" spans="1:10" x14ac:dyDescent="0.2">
      <c r="A15" s="79">
        <f t="shared" si="0"/>
        <v>7</v>
      </c>
      <c r="B15" s="79"/>
      <c r="G15" s="79"/>
    </row>
    <row r="16" spans="1:10" x14ac:dyDescent="0.2">
      <c r="A16" s="79">
        <f t="shared" si="0"/>
        <v>8</v>
      </c>
      <c r="B16" s="109" t="s">
        <v>167</v>
      </c>
      <c r="G16" s="109" t="s">
        <v>167</v>
      </c>
    </row>
    <row r="17" spans="1:10" x14ac:dyDescent="0.2">
      <c r="A17" s="79">
        <f t="shared" si="0"/>
        <v>9</v>
      </c>
      <c r="B17" s="79"/>
      <c r="C17" s="345" t="s">
        <v>102</v>
      </c>
      <c r="D17" s="51">
        <f>'F2020 Forecast'!B10</f>
        <v>240700391</v>
      </c>
      <c r="E17" s="51">
        <f>'F2020 Forecast'!C10</f>
        <v>220943000</v>
      </c>
      <c r="F17" s="110"/>
      <c r="G17" s="79"/>
      <c r="H17" s="345" t="s">
        <v>102</v>
      </c>
      <c r="I17" s="51">
        <f>'F2020 Forecast'!B10</f>
        <v>240700391</v>
      </c>
      <c r="J17" s="51">
        <f>'F2020 Forecast'!C10</f>
        <v>220943000</v>
      </c>
    </row>
    <row r="18" spans="1:10" x14ac:dyDescent="0.2">
      <c r="A18" s="79">
        <f t="shared" si="0"/>
        <v>10</v>
      </c>
      <c r="B18" s="79"/>
      <c r="C18" s="343" t="s">
        <v>160</v>
      </c>
      <c r="D18" s="18">
        <f>'Schedule 8&amp;24'!$R$28</f>
        <v>0</v>
      </c>
      <c r="E18" s="165">
        <f>D18</f>
        <v>0</v>
      </c>
      <c r="F18" s="207"/>
      <c r="G18" s="79"/>
      <c r="H18" s="343" t="s">
        <v>160</v>
      </c>
      <c r="I18" s="18">
        <f>'FPC Sch 8&amp;24'!$R$26</f>
        <v>0</v>
      </c>
      <c r="J18" s="165">
        <f>I18</f>
        <v>0</v>
      </c>
    </row>
    <row r="19" spans="1:10" x14ac:dyDescent="0.2">
      <c r="A19" s="79">
        <f t="shared" si="0"/>
        <v>11</v>
      </c>
      <c r="B19" s="79"/>
      <c r="C19" s="343" t="s">
        <v>161</v>
      </c>
      <c r="D19" s="571">
        <f>D17*D18</f>
        <v>0</v>
      </c>
      <c r="E19" s="571">
        <f>E17*E18</f>
        <v>0</v>
      </c>
      <c r="F19" s="209"/>
      <c r="G19" s="79"/>
      <c r="H19" s="343" t="s">
        <v>161</v>
      </c>
      <c r="I19" s="571">
        <f>I17*I18</f>
        <v>0</v>
      </c>
      <c r="J19" s="571">
        <f>J17*J18</f>
        <v>0</v>
      </c>
    </row>
    <row r="20" spans="1:10" x14ac:dyDescent="0.2">
      <c r="A20" s="79">
        <f t="shared" si="0"/>
        <v>12</v>
      </c>
      <c r="B20" s="79"/>
      <c r="C20" s="343" t="s">
        <v>162</v>
      </c>
      <c r="D20" s="338">
        <f>$D$13</f>
        <v>0.95111500000000004</v>
      </c>
      <c r="E20" s="338">
        <f>$D$13</f>
        <v>0.95111500000000004</v>
      </c>
      <c r="F20" s="111"/>
      <c r="G20" s="79"/>
      <c r="H20" s="343" t="s">
        <v>162</v>
      </c>
      <c r="I20" s="338">
        <f>$D$13</f>
        <v>0.95111500000000004</v>
      </c>
      <c r="J20" s="338">
        <f>$D$13</f>
        <v>0.95111500000000004</v>
      </c>
    </row>
    <row r="21" spans="1:10" x14ac:dyDescent="0.2">
      <c r="A21" s="79">
        <f t="shared" si="0"/>
        <v>13</v>
      </c>
      <c r="B21" s="79"/>
      <c r="C21" s="343" t="s">
        <v>163</v>
      </c>
      <c r="D21" s="571">
        <f>D19*D20</f>
        <v>0</v>
      </c>
      <c r="E21" s="571">
        <f>E19*E20</f>
        <v>0</v>
      </c>
      <c r="F21" s="209"/>
      <c r="G21" s="79"/>
      <c r="H21" s="343" t="s">
        <v>163</v>
      </c>
      <c r="I21" s="571">
        <f>I19*I20</f>
        <v>0</v>
      </c>
      <c r="J21" s="571">
        <f>J19*J20</f>
        <v>0</v>
      </c>
    </row>
    <row r="22" spans="1:10" x14ac:dyDescent="0.2">
      <c r="A22" s="79">
        <f t="shared" si="0"/>
        <v>14</v>
      </c>
    </row>
    <row r="23" spans="1:10" x14ac:dyDescent="0.2">
      <c r="A23" s="79">
        <f t="shared" si="0"/>
        <v>15</v>
      </c>
      <c r="B23" s="109" t="s">
        <v>168</v>
      </c>
      <c r="G23" s="109" t="s">
        <v>168</v>
      </c>
    </row>
    <row r="24" spans="1:10" x14ac:dyDescent="0.2">
      <c r="A24" s="79">
        <f t="shared" si="0"/>
        <v>16</v>
      </c>
      <c r="B24" s="79"/>
      <c r="C24" s="345" t="s">
        <v>102</v>
      </c>
      <c r="D24" s="51">
        <f>'F2020 Forecast'!B23</f>
        <v>248758023</v>
      </c>
      <c r="E24" s="51">
        <f>'F2020 Forecast'!C23</f>
        <v>240267753</v>
      </c>
      <c r="F24" s="110"/>
      <c r="G24" s="79"/>
      <c r="H24" s="345" t="s">
        <v>102</v>
      </c>
      <c r="I24" s="51">
        <f>'F2020 Forecast'!B23</f>
        <v>248758023</v>
      </c>
      <c r="J24" s="51">
        <f>'F2020 Forecast'!C23</f>
        <v>240267753</v>
      </c>
    </row>
    <row r="25" spans="1:10" x14ac:dyDescent="0.2">
      <c r="A25" s="79">
        <f t="shared" si="0"/>
        <v>17</v>
      </c>
      <c r="B25" s="79"/>
      <c r="C25" s="343" t="s">
        <v>160</v>
      </c>
      <c r="D25" s="18">
        <f>'Schedule 7A,11,25,29,35,43'!$R$28</f>
        <v>0</v>
      </c>
      <c r="E25" s="165">
        <f>D25</f>
        <v>0</v>
      </c>
      <c r="F25" s="207"/>
      <c r="G25" s="79"/>
      <c r="H25" s="343" t="s">
        <v>160</v>
      </c>
      <c r="I25" s="18">
        <f>'FPC Sch 7A,11,25,29,35,43'!$R$26</f>
        <v>0</v>
      </c>
      <c r="J25" s="165">
        <f>I25</f>
        <v>0</v>
      </c>
    </row>
    <row r="26" spans="1:10" x14ac:dyDescent="0.2">
      <c r="A26" s="79">
        <f t="shared" si="0"/>
        <v>18</v>
      </c>
      <c r="B26" s="79"/>
      <c r="C26" s="343" t="s">
        <v>161</v>
      </c>
      <c r="D26" s="571">
        <f>D24*D25</f>
        <v>0</v>
      </c>
      <c r="E26" s="571">
        <f>E24*E25</f>
        <v>0</v>
      </c>
      <c r="F26" s="209"/>
      <c r="G26" s="79"/>
      <c r="H26" s="343" t="s">
        <v>161</v>
      </c>
      <c r="I26" s="571">
        <f>I24*I25</f>
        <v>0</v>
      </c>
      <c r="J26" s="571">
        <f>J24*J25</f>
        <v>0</v>
      </c>
    </row>
    <row r="27" spans="1:10" x14ac:dyDescent="0.2">
      <c r="A27" s="79">
        <f t="shared" si="0"/>
        <v>19</v>
      </c>
      <c r="B27" s="79"/>
      <c r="C27" s="343" t="s">
        <v>162</v>
      </c>
      <c r="D27" s="338">
        <f>$D$13</f>
        <v>0.95111500000000004</v>
      </c>
      <c r="E27" s="338">
        <f>$D$13</f>
        <v>0.95111500000000004</v>
      </c>
      <c r="F27" s="111"/>
      <c r="G27" s="79"/>
      <c r="H27" s="343" t="s">
        <v>162</v>
      </c>
      <c r="I27" s="338">
        <f>$D$13</f>
        <v>0.95111500000000004</v>
      </c>
      <c r="J27" s="338">
        <f>$D$13</f>
        <v>0.95111500000000004</v>
      </c>
    </row>
    <row r="28" spans="1:10" x14ac:dyDescent="0.2">
      <c r="A28" s="79">
        <f t="shared" si="0"/>
        <v>20</v>
      </c>
      <c r="B28" s="79"/>
      <c r="C28" s="343" t="s">
        <v>163</v>
      </c>
      <c r="D28" s="571">
        <f>D26*D27</f>
        <v>0</v>
      </c>
      <c r="E28" s="571">
        <f>E26*E27</f>
        <v>0</v>
      </c>
      <c r="F28" s="209"/>
      <c r="G28" s="79"/>
      <c r="H28" s="343" t="s">
        <v>163</v>
      </c>
      <c r="I28" s="571">
        <f>I26*I27</f>
        <v>0</v>
      </c>
      <c r="J28" s="571">
        <f>J26*J27</f>
        <v>0</v>
      </c>
    </row>
    <row r="29" spans="1:10" x14ac:dyDescent="0.2">
      <c r="A29" s="79">
        <f t="shared" si="0"/>
        <v>21</v>
      </c>
    </row>
    <row r="30" spans="1:10" x14ac:dyDescent="0.2">
      <c r="A30" s="79">
        <f t="shared" si="0"/>
        <v>22</v>
      </c>
      <c r="B30" s="109" t="s">
        <v>386</v>
      </c>
      <c r="G30" s="374" t="s">
        <v>386</v>
      </c>
      <c r="H30" s="343"/>
    </row>
    <row r="31" spans="1:10" x14ac:dyDescent="0.2">
      <c r="A31" s="79">
        <f t="shared" si="0"/>
        <v>23</v>
      </c>
      <c r="B31" s="79"/>
      <c r="C31" s="345" t="s">
        <v>102</v>
      </c>
      <c r="D31" s="51">
        <f>'F2020 Forecast'!B20</f>
        <v>43018029</v>
      </c>
      <c r="E31" s="51">
        <f>'F2020 Forecast'!C20</f>
        <v>40842248</v>
      </c>
      <c r="F31" s="110"/>
      <c r="G31" s="79"/>
      <c r="H31" s="345" t="s">
        <v>102</v>
      </c>
      <c r="I31" s="51">
        <f>'F2020 Forecast'!$B$20</f>
        <v>43018029</v>
      </c>
      <c r="J31" s="51">
        <f>'F2020 Forecast'!$C$20</f>
        <v>40842248</v>
      </c>
    </row>
    <row r="32" spans="1:10" x14ac:dyDescent="0.2">
      <c r="A32" s="79">
        <f t="shared" si="0"/>
        <v>24</v>
      </c>
      <c r="B32" s="79"/>
      <c r="C32" s="343" t="s">
        <v>160</v>
      </c>
      <c r="D32" s="18">
        <f>'Schedule SC'!$R$28</f>
        <v>0</v>
      </c>
      <c r="E32" s="165">
        <f>D32</f>
        <v>0</v>
      </c>
      <c r="F32" s="207"/>
      <c r="G32" s="79"/>
      <c r="H32" s="343" t="s">
        <v>160</v>
      </c>
      <c r="I32" s="18">
        <f>'FPC Sch SC'!$R$26</f>
        <v>0</v>
      </c>
      <c r="J32" s="165">
        <f>I32</f>
        <v>0</v>
      </c>
    </row>
    <row r="33" spans="1:10" x14ac:dyDescent="0.2">
      <c r="A33" s="79">
        <f t="shared" si="0"/>
        <v>25</v>
      </c>
      <c r="B33" s="79"/>
      <c r="C33" s="343" t="s">
        <v>161</v>
      </c>
      <c r="D33" s="571">
        <f>D31*D32</f>
        <v>0</v>
      </c>
      <c r="E33" s="571">
        <f>E31*E32</f>
        <v>0</v>
      </c>
      <c r="F33" s="209"/>
      <c r="G33" s="79"/>
      <c r="H33" s="343" t="s">
        <v>161</v>
      </c>
      <c r="I33" s="571">
        <f>I31*I32</f>
        <v>0</v>
      </c>
      <c r="J33" s="571">
        <f>J31*J32</f>
        <v>0</v>
      </c>
    </row>
    <row r="34" spans="1:10" x14ac:dyDescent="0.2">
      <c r="A34" s="79">
        <f t="shared" si="0"/>
        <v>26</v>
      </c>
      <c r="B34" s="79"/>
      <c r="C34" s="343" t="s">
        <v>162</v>
      </c>
      <c r="D34" s="338">
        <f>$D$13</f>
        <v>0.95111500000000004</v>
      </c>
      <c r="E34" s="338">
        <f>$D$13</f>
        <v>0.95111500000000004</v>
      </c>
      <c r="F34" s="111"/>
      <c r="G34" s="79"/>
      <c r="H34" s="343" t="s">
        <v>162</v>
      </c>
      <c r="I34" s="338">
        <f>$D$13</f>
        <v>0.95111500000000004</v>
      </c>
      <c r="J34" s="338">
        <f>$D$13</f>
        <v>0.95111500000000004</v>
      </c>
    </row>
    <row r="35" spans="1:10" x14ac:dyDescent="0.2">
      <c r="A35" s="79">
        <f t="shared" si="0"/>
        <v>27</v>
      </c>
      <c r="B35" s="79"/>
      <c r="C35" s="343" t="s">
        <v>163</v>
      </c>
      <c r="D35" s="571">
        <f>D33*D34</f>
        <v>0</v>
      </c>
      <c r="E35" s="571">
        <f>E33*E34</f>
        <v>0</v>
      </c>
      <c r="F35" s="209"/>
      <c r="G35" s="79"/>
      <c r="H35" s="343" t="s">
        <v>163</v>
      </c>
      <c r="I35" s="571">
        <f>I33*I34</f>
        <v>0</v>
      </c>
      <c r="J35" s="571">
        <f>J33*J34</f>
        <v>0</v>
      </c>
    </row>
    <row r="36" spans="1:10" x14ac:dyDescent="0.2">
      <c r="A36" s="79">
        <f t="shared" si="0"/>
        <v>28</v>
      </c>
    </row>
    <row r="37" spans="1:10" x14ac:dyDescent="0.2">
      <c r="A37" s="79">
        <f t="shared" si="0"/>
        <v>29</v>
      </c>
      <c r="B37" s="109" t="s">
        <v>169</v>
      </c>
      <c r="G37" s="109" t="s">
        <v>169</v>
      </c>
    </row>
    <row r="38" spans="1:10" x14ac:dyDescent="0.2">
      <c r="A38" s="79">
        <f t="shared" si="0"/>
        <v>30</v>
      </c>
      <c r="B38" s="79"/>
      <c r="C38" s="345" t="s">
        <v>104</v>
      </c>
      <c r="D38" s="51">
        <f>'F2020 Forecast'!B27</f>
        <v>329674</v>
      </c>
      <c r="E38" s="51">
        <f>'F2020 Forecast'!C27</f>
        <v>325694</v>
      </c>
      <c r="F38" s="110"/>
      <c r="G38" s="79"/>
      <c r="H38" s="345" t="s">
        <v>317</v>
      </c>
      <c r="I38" s="51">
        <f>'F2020 Forecast'!B12</f>
        <v>135063361</v>
      </c>
      <c r="J38" s="51">
        <f>'F2020 Forecast'!C12</f>
        <v>129653260</v>
      </c>
    </row>
    <row r="39" spans="1:10" x14ac:dyDescent="0.2">
      <c r="A39" s="79">
        <f t="shared" si="0"/>
        <v>31</v>
      </c>
      <c r="B39" s="79"/>
      <c r="C39" s="343" t="s">
        <v>165</v>
      </c>
      <c r="D39" s="20">
        <f>'Schedule 12&amp;26'!$R$28</f>
        <v>0</v>
      </c>
      <c r="E39" s="339">
        <f>D39</f>
        <v>0</v>
      </c>
      <c r="F39" s="207"/>
      <c r="G39" s="79"/>
      <c r="H39" s="343" t="s">
        <v>316</v>
      </c>
      <c r="I39" s="18">
        <f>'FPC Sch 12&amp;26'!$R$26</f>
        <v>0</v>
      </c>
      <c r="J39" s="165">
        <f>I39</f>
        <v>0</v>
      </c>
    </row>
    <row r="40" spans="1:10" x14ac:dyDescent="0.2">
      <c r="A40" s="79">
        <f t="shared" si="0"/>
        <v>32</v>
      </c>
      <c r="B40" s="79"/>
      <c r="C40" s="343" t="s">
        <v>161</v>
      </c>
      <c r="D40" s="571">
        <f>D38*D39</f>
        <v>0</v>
      </c>
      <c r="E40" s="571">
        <f>E38*E39</f>
        <v>0</v>
      </c>
      <c r="F40" s="209"/>
      <c r="G40" s="79"/>
      <c r="H40" s="343" t="s">
        <v>161</v>
      </c>
      <c r="I40" s="571">
        <f>I38*I39</f>
        <v>0</v>
      </c>
      <c r="J40" s="571">
        <f>J38*J39</f>
        <v>0</v>
      </c>
    </row>
    <row r="41" spans="1:10" x14ac:dyDescent="0.2">
      <c r="A41" s="79">
        <f t="shared" si="0"/>
        <v>33</v>
      </c>
      <c r="B41" s="79"/>
      <c r="C41" s="343" t="s">
        <v>162</v>
      </c>
      <c r="D41" s="338">
        <f>$D$13</f>
        <v>0.95111500000000004</v>
      </c>
      <c r="E41" s="338">
        <f>$D$13</f>
        <v>0.95111500000000004</v>
      </c>
      <c r="F41" s="111"/>
      <c r="G41" s="79"/>
      <c r="H41" s="343" t="s">
        <v>162</v>
      </c>
      <c r="I41" s="338">
        <f>$D$13</f>
        <v>0.95111500000000004</v>
      </c>
      <c r="J41" s="338">
        <f>$D$13</f>
        <v>0.95111500000000004</v>
      </c>
    </row>
    <row r="42" spans="1:10" x14ac:dyDescent="0.2">
      <c r="A42" s="79">
        <f t="shared" ref="A42:A73" si="1">A41+1</f>
        <v>34</v>
      </c>
      <c r="B42" s="79"/>
      <c r="C42" s="343" t="s">
        <v>163</v>
      </c>
      <c r="D42" s="571">
        <f>D40*D41</f>
        <v>0</v>
      </c>
      <c r="E42" s="571">
        <f>E40*E41</f>
        <v>0</v>
      </c>
      <c r="F42" s="209"/>
      <c r="G42" s="79"/>
      <c r="H42" s="343" t="s">
        <v>163</v>
      </c>
      <c r="I42" s="571">
        <f>I40*I41</f>
        <v>0</v>
      </c>
      <c r="J42" s="571">
        <f>J40*J41</f>
        <v>0</v>
      </c>
    </row>
    <row r="43" spans="1:10" x14ac:dyDescent="0.2">
      <c r="A43" s="79">
        <f t="shared" si="1"/>
        <v>35</v>
      </c>
    </row>
    <row r="44" spans="1:10" x14ac:dyDescent="0.2">
      <c r="A44" s="79">
        <f t="shared" si="1"/>
        <v>36</v>
      </c>
      <c r="B44" s="109" t="s">
        <v>170</v>
      </c>
      <c r="G44" s="109" t="s">
        <v>170</v>
      </c>
    </row>
    <row r="45" spans="1:10" x14ac:dyDescent="0.2">
      <c r="A45" s="79">
        <f t="shared" si="1"/>
        <v>37</v>
      </c>
      <c r="B45" s="79"/>
      <c r="C45" s="345" t="s">
        <v>164</v>
      </c>
      <c r="D45" s="51">
        <f>'F2020 Forecast'!B28</f>
        <v>245512</v>
      </c>
      <c r="E45" s="51">
        <f>'F2020 Forecast'!C28</f>
        <v>249533</v>
      </c>
      <c r="F45" s="110"/>
      <c r="G45" s="79"/>
      <c r="H45" s="345" t="s">
        <v>317</v>
      </c>
      <c r="I45" s="51">
        <f>'F2020 Forecast'!B14</f>
        <v>101122426</v>
      </c>
      <c r="J45" s="51">
        <f>'F2020 Forecast'!C14</f>
        <v>97136807</v>
      </c>
    </row>
    <row r="46" spans="1:10" x14ac:dyDescent="0.2">
      <c r="A46" s="79">
        <f t="shared" si="1"/>
        <v>38</v>
      </c>
      <c r="B46" s="79"/>
      <c r="C46" s="343" t="s">
        <v>165</v>
      </c>
      <c r="D46" s="20">
        <f>'Schedule 10&amp;31'!$R$28</f>
        <v>0</v>
      </c>
      <c r="E46" s="339">
        <f>D46</f>
        <v>0</v>
      </c>
      <c r="F46" s="207"/>
      <c r="G46" s="79"/>
      <c r="H46" s="343" t="s">
        <v>316</v>
      </c>
      <c r="I46" s="18">
        <f>'FPC Sch 10&amp;31'!$R$26</f>
        <v>0</v>
      </c>
      <c r="J46" s="165">
        <f>I46</f>
        <v>0</v>
      </c>
    </row>
    <row r="47" spans="1:10" x14ac:dyDescent="0.2">
      <c r="A47" s="79">
        <f t="shared" si="1"/>
        <v>39</v>
      </c>
      <c r="B47" s="79"/>
      <c r="C47" s="343" t="s">
        <v>161</v>
      </c>
      <c r="D47" s="571">
        <f>D45*D46</f>
        <v>0</v>
      </c>
      <c r="E47" s="571">
        <f>E45*E46</f>
        <v>0</v>
      </c>
      <c r="F47" s="209"/>
      <c r="G47" s="79"/>
      <c r="H47" s="343" t="s">
        <v>161</v>
      </c>
      <c r="I47" s="571">
        <f>I45*I46</f>
        <v>0</v>
      </c>
      <c r="J47" s="571">
        <f>J45*J46</f>
        <v>0</v>
      </c>
    </row>
    <row r="48" spans="1:10" x14ac:dyDescent="0.2">
      <c r="A48" s="79">
        <f t="shared" si="1"/>
        <v>40</v>
      </c>
      <c r="B48" s="79"/>
      <c r="C48" s="343" t="s">
        <v>162</v>
      </c>
      <c r="D48" s="338">
        <f>$D$13</f>
        <v>0.95111500000000004</v>
      </c>
      <c r="E48" s="338">
        <f>$D$13</f>
        <v>0.95111500000000004</v>
      </c>
      <c r="F48" s="111"/>
      <c r="G48" s="79"/>
      <c r="H48" s="343" t="s">
        <v>162</v>
      </c>
      <c r="I48" s="338">
        <f>$D$13</f>
        <v>0.95111500000000004</v>
      </c>
      <c r="J48" s="338">
        <f>$D$13</f>
        <v>0.95111500000000004</v>
      </c>
    </row>
    <row r="49" spans="1:10" x14ac:dyDescent="0.2">
      <c r="A49" s="79">
        <f t="shared" si="1"/>
        <v>41</v>
      </c>
      <c r="B49" s="79"/>
      <c r="C49" s="343" t="s">
        <v>163</v>
      </c>
      <c r="D49" s="571">
        <f>D47*D48</f>
        <v>0</v>
      </c>
      <c r="E49" s="571">
        <f>E47*E48</f>
        <v>0</v>
      </c>
      <c r="F49" s="209"/>
      <c r="G49" s="79"/>
      <c r="H49" s="343" t="s">
        <v>163</v>
      </c>
      <c r="I49" s="571">
        <f>I47*I48</f>
        <v>0</v>
      </c>
      <c r="J49" s="571">
        <f>J47*J48</f>
        <v>0</v>
      </c>
    </row>
    <row r="50" spans="1:10" s="343" customFormat="1" x14ac:dyDescent="0.2">
      <c r="A50" s="79">
        <f t="shared" si="1"/>
        <v>42</v>
      </c>
    </row>
    <row r="51" spans="1:10" x14ac:dyDescent="0.2">
      <c r="A51" s="79">
        <f t="shared" si="1"/>
        <v>43</v>
      </c>
      <c r="B51" s="423" t="s">
        <v>544</v>
      </c>
      <c r="C51" s="422"/>
      <c r="G51" s="423" t="s">
        <v>544</v>
      </c>
      <c r="H51" s="422"/>
    </row>
    <row r="52" spans="1:10" x14ac:dyDescent="0.2">
      <c r="A52" s="79">
        <f t="shared" si="1"/>
        <v>44</v>
      </c>
      <c r="B52" s="79"/>
      <c r="C52" s="345" t="s">
        <v>102</v>
      </c>
      <c r="D52" s="113">
        <f>D10</f>
        <v>1079882739</v>
      </c>
      <c r="E52" s="113">
        <f>E10</f>
        <v>867761914</v>
      </c>
      <c r="F52" s="110"/>
      <c r="G52" s="79"/>
      <c r="H52" s="345" t="s">
        <v>102</v>
      </c>
      <c r="I52" s="113">
        <f>I10</f>
        <v>1079882739</v>
      </c>
      <c r="J52" s="113">
        <f>J10</f>
        <v>867761914</v>
      </c>
    </row>
    <row r="53" spans="1:10" x14ac:dyDescent="0.2">
      <c r="A53" s="79">
        <f t="shared" si="1"/>
        <v>45</v>
      </c>
      <c r="B53" s="79"/>
      <c r="C53" s="343" t="s">
        <v>160</v>
      </c>
      <c r="D53" s="18">
        <f>'Schedule 7'!$R$32</f>
        <v>2.5300000000000002E-4</v>
      </c>
      <c r="E53" s="165">
        <f>D53</f>
        <v>2.5300000000000002E-4</v>
      </c>
      <c r="F53" s="207"/>
      <c r="G53" s="79"/>
      <c r="H53" s="343" t="s">
        <v>160</v>
      </c>
      <c r="I53" s="18">
        <f>'FPC Sch 7'!$R$30</f>
        <v>6.0999999999999999E-5</v>
      </c>
      <c r="J53" s="165">
        <f>I53</f>
        <v>6.0999999999999999E-5</v>
      </c>
    </row>
    <row r="54" spans="1:10" x14ac:dyDescent="0.2">
      <c r="A54" s="79">
        <f t="shared" si="1"/>
        <v>46</v>
      </c>
      <c r="B54" s="79"/>
      <c r="C54" s="343" t="s">
        <v>161</v>
      </c>
      <c r="D54" s="571">
        <f>D52*D53</f>
        <v>273210.33296700002</v>
      </c>
      <c r="E54" s="571">
        <f>E52*E53</f>
        <v>219543.76424200003</v>
      </c>
      <c r="F54" s="209"/>
      <c r="G54" s="79"/>
      <c r="H54" s="343" t="s">
        <v>161</v>
      </c>
      <c r="I54" s="571">
        <f>I52*I53</f>
        <v>65872.847078999999</v>
      </c>
      <c r="J54" s="571">
        <f>J52*J53</f>
        <v>52933.476753999996</v>
      </c>
    </row>
    <row r="55" spans="1:10" x14ac:dyDescent="0.2">
      <c r="A55" s="79">
        <f t="shared" si="1"/>
        <v>47</v>
      </c>
      <c r="B55" s="79"/>
      <c r="C55" s="343" t="s">
        <v>162</v>
      </c>
      <c r="D55" s="338">
        <f>$D$13</f>
        <v>0.95111500000000004</v>
      </c>
      <c r="E55" s="338">
        <f>$D$13</f>
        <v>0.95111500000000004</v>
      </c>
      <c r="F55" s="111"/>
      <c r="G55" s="79"/>
      <c r="H55" s="343" t="s">
        <v>162</v>
      </c>
      <c r="I55" s="338">
        <f>$D$13</f>
        <v>0.95111500000000004</v>
      </c>
      <c r="J55" s="338">
        <f>$D$13</f>
        <v>0.95111500000000004</v>
      </c>
    </row>
    <row r="56" spans="1:10" x14ac:dyDescent="0.2">
      <c r="A56" s="79">
        <f t="shared" si="1"/>
        <v>48</v>
      </c>
      <c r="B56" s="79"/>
      <c r="C56" s="343" t="s">
        <v>163</v>
      </c>
      <c r="D56" s="571">
        <f>D54*D55</f>
        <v>259854.44583990824</v>
      </c>
      <c r="E56" s="571">
        <f>E54*E55</f>
        <v>208811.36732702988</v>
      </c>
      <c r="F56" s="209"/>
      <c r="G56" s="79"/>
      <c r="H56" s="343" t="s">
        <v>163</v>
      </c>
      <c r="I56" s="571">
        <f>I54*I55</f>
        <v>62652.652949543088</v>
      </c>
      <c r="J56" s="571">
        <f>J54*J55</f>
        <v>50345.823742880712</v>
      </c>
    </row>
    <row r="57" spans="1:10" x14ac:dyDescent="0.2">
      <c r="A57" s="79">
        <f t="shared" si="1"/>
        <v>49</v>
      </c>
      <c r="B57" s="79"/>
      <c r="G57" s="79"/>
    </row>
    <row r="58" spans="1:10" x14ac:dyDescent="0.2">
      <c r="A58" s="79">
        <f t="shared" si="1"/>
        <v>50</v>
      </c>
      <c r="B58" s="423" t="s">
        <v>545</v>
      </c>
      <c r="C58" s="422"/>
      <c r="G58" s="423" t="s">
        <v>545</v>
      </c>
      <c r="H58" s="422"/>
    </row>
    <row r="59" spans="1:10" x14ac:dyDescent="0.2">
      <c r="A59" s="79">
        <f t="shared" si="1"/>
        <v>51</v>
      </c>
      <c r="B59" s="79"/>
      <c r="C59" s="345" t="s">
        <v>102</v>
      </c>
      <c r="D59" s="113">
        <f>D17</f>
        <v>240700391</v>
      </c>
      <c r="E59" s="113">
        <f>E17</f>
        <v>220943000</v>
      </c>
      <c r="F59" s="110"/>
      <c r="G59" s="79"/>
      <c r="H59" s="345" t="s">
        <v>102</v>
      </c>
      <c r="I59" s="113">
        <f>I17</f>
        <v>240700391</v>
      </c>
      <c r="J59" s="113">
        <f>J17</f>
        <v>220943000</v>
      </c>
    </row>
    <row r="60" spans="1:10" x14ac:dyDescent="0.2">
      <c r="A60" s="79">
        <f t="shared" si="1"/>
        <v>52</v>
      </c>
      <c r="B60" s="79"/>
      <c r="C60" s="343" t="s">
        <v>160</v>
      </c>
      <c r="D60" s="18">
        <f>'Schedule 8&amp;24'!$R$32</f>
        <v>7.1299999999999998E-4</v>
      </c>
      <c r="E60" s="165">
        <f>D60</f>
        <v>7.1299999999999998E-4</v>
      </c>
      <c r="F60" s="207"/>
      <c r="G60" s="79"/>
      <c r="H60" s="343" t="s">
        <v>160</v>
      </c>
      <c r="I60" s="18">
        <f>'FPC Sch 8&amp;24'!$R$30</f>
        <v>4.8799999999999999E-4</v>
      </c>
      <c r="J60" s="165">
        <f>I60</f>
        <v>4.8799999999999999E-4</v>
      </c>
    </row>
    <row r="61" spans="1:10" x14ac:dyDescent="0.2">
      <c r="A61" s="79">
        <f t="shared" si="1"/>
        <v>53</v>
      </c>
      <c r="B61" s="79"/>
      <c r="C61" s="343" t="s">
        <v>161</v>
      </c>
      <c r="D61" s="571">
        <f>D59*D60</f>
        <v>171619.37878299999</v>
      </c>
      <c r="E61" s="571">
        <f>E59*E60</f>
        <v>157532.359</v>
      </c>
      <c r="F61" s="209"/>
      <c r="G61" s="79"/>
      <c r="H61" s="343" t="s">
        <v>161</v>
      </c>
      <c r="I61" s="571">
        <f>I59*I60</f>
        <v>117461.79080799999</v>
      </c>
      <c r="J61" s="571">
        <f>J59*J60</f>
        <v>107820.18399999999</v>
      </c>
    </row>
    <row r="62" spans="1:10" x14ac:dyDescent="0.2">
      <c r="A62" s="79">
        <f t="shared" si="1"/>
        <v>54</v>
      </c>
      <c r="B62" s="79"/>
      <c r="C62" s="343" t="s">
        <v>162</v>
      </c>
      <c r="D62" s="338">
        <f>$D$13</f>
        <v>0.95111500000000004</v>
      </c>
      <c r="E62" s="338">
        <f>$D$13</f>
        <v>0.95111500000000004</v>
      </c>
      <c r="F62" s="111"/>
      <c r="G62" s="79"/>
      <c r="H62" s="343" t="s">
        <v>162</v>
      </c>
      <c r="I62" s="338">
        <f>$D$13</f>
        <v>0.95111500000000004</v>
      </c>
      <c r="J62" s="338">
        <f>$D$13</f>
        <v>0.95111500000000004</v>
      </c>
    </row>
    <row r="63" spans="1:10" x14ac:dyDescent="0.2">
      <c r="A63" s="79">
        <f t="shared" si="1"/>
        <v>55</v>
      </c>
      <c r="B63" s="79"/>
      <c r="C63" s="343" t="s">
        <v>163</v>
      </c>
      <c r="D63" s="571">
        <f>D61*D62</f>
        <v>163229.76545119306</v>
      </c>
      <c r="E63" s="571">
        <f>E61*E62</f>
        <v>149831.389630285</v>
      </c>
      <c r="F63" s="209"/>
      <c r="G63" s="79"/>
      <c r="H63" s="343" t="s">
        <v>163</v>
      </c>
      <c r="I63" s="571">
        <f>I61*I62</f>
        <v>111719.67116435092</v>
      </c>
      <c r="J63" s="571">
        <f>J61*J62</f>
        <v>102549.39430515999</v>
      </c>
    </row>
    <row r="64" spans="1:10" x14ac:dyDescent="0.2">
      <c r="A64" s="79">
        <f t="shared" si="1"/>
        <v>56</v>
      </c>
    </row>
    <row r="65" spans="1:10" x14ac:dyDescent="0.2">
      <c r="A65" s="79">
        <f t="shared" si="1"/>
        <v>57</v>
      </c>
      <c r="B65" s="423" t="s">
        <v>546</v>
      </c>
      <c r="C65" s="424"/>
      <c r="G65" s="423" t="s">
        <v>546</v>
      </c>
      <c r="H65" s="424"/>
    </row>
    <row r="66" spans="1:10" x14ac:dyDescent="0.2">
      <c r="A66" s="79">
        <f t="shared" si="1"/>
        <v>58</v>
      </c>
      <c r="C66" s="345" t="s">
        <v>102</v>
      </c>
      <c r="D66" s="113">
        <f>D24</f>
        <v>248758023</v>
      </c>
      <c r="E66" s="113">
        <f>E24</f>
        <v>240267753</v>
      </c>
      <c r="F66" s="110"/>
      <c r="G66" s="79"/>
      <c r="H66" s="345" t="s">
        <v>102</v>
      </c>
      <c r="I66" s="113">
        <f>I24</f>
        <v>248758023</v>
      </c>
      <c r="J66" s="113">
        <f>J24</f>
        <v>240267753</v>
      </c>
    </row>
    <row r="67" spans="1:10" x14ac:dyDescent="0.2">
      <c r="A67" s="79">
        <f t="shared" si="1"/>
        <v>59</v>
      </c>
      <c r="B67" s="79"/>
      <c r="C67" s="343" t="s">
        <v>160</v>
      </c>
      <c r="D67" s="18">
        <f>'Schedule 7A,11,25,29,35,43'!$R$32</f>
        <v>2.8299999999999999E-4</v>
      </c>
      <c r="E67" s="165">
        <f>D67</f>
        <v>2.8299999999999999E-4</v>
      </c>
      <c r="F67" s="207"/>
      <c r="G67" s="79"/>
      <c r="H67" s="343" t="s">
        <v>160</v>
      </c>
      <c r="I67" s="18">
        <f>'FPC Sch 7A,11,25,29,35,43'!$R$30</f>
        <v>-3.4400000000000001E-4</v>
      </c>
      <c r="J67" s="165">
        <f>I67</f>
        <v>-3.4400000000000001E-4</v>
      </c>
    </row>
    <row r="68" spans="1:10" x14ac:dyDescent="0.2">
      <c r="A68" s="79">
        <f t="shared" si="1"/>
        <v>60</v>
      </c>
      <c r="B68" s="79"/>
      <c r="C68" s="343" t="s">
        <v>161</v>
      </c>
      <c r="D68" s="571">
        <f>D66*D67</f>
        <v>70398.520508999994</v>
      </c>
      <c r="E68" s="571">
        <f>E66*E67</f>
        <v>67995.774099000002</v>
      </c>
      <c r="F68" s="209"/>
      <c r="G68" s="79"/>
      <c r="H68" s="343" t="s">
        <v>161</v>
      </c>
      <c r="I68" s="571">
        <f>I66*I67</f>
        <v>-85572.759912000009</v>
      </c>
      <c r="J68" s="571">
        <f>J66*J67</f>
        <v>-82652.107032</v>
      </c>
    </row>
    <row r="69" spans="1:10" x14ac:dyDescent="0.2">
      <c r="A69" s="79">
        <f t="shared" si="1"/>
        <v>61</v>
      </c>
      <c r="B69" s="79"/>
      <c r="C69" s="343" t="s">
        <v>162</v>
      </c>
      <c r="D69" s="338">
        <f>$D$13</f>
        <v>0.95111500000000004</v>
      </c>
      <c r="E69" s="338">
        <f>$D$13</f>
        <v>0.95111500000000004</v>
      </c>
      <c r="F69" s="111"/>
      <c r="G69" s="79"/>
      <c r="H69" s="343" t="s">
        <v>162</v>
      </c>
      <c r="I69" s="338">
        <f>$D$13</f>
        <v>0.95111500000000004</v>
      </c>
      <c r="J69" s="338">
        <f>$D$13</f>
        <v>0.95111500000000004</v>
      </c>
    </row>
    <row r="70" spans="1:10" x14ac:dyDescent="0.2">
      <c r="A70" s="79">
        <f t="shared" si="1"/>
        <v>62</v>
      </c>
      <c r="B70" s="79"/>
      <c r="C70" s="343" t="s">
        <v>163</v>
      </c>
      <c r="D70" s="571">
        <f>D68*D69</f>
        <v>66957.088833917529</v>
      </c>
      <c r="E70" s="571">
        <f>E68*E69</f>
        <v>64671.800682170389</v>
      </c>
      <c r="F70" s="209"/>
      <c r="G70" s="79"/>
      <c r="H70" s="343" t="s">
        <v>163</v>
      </c>
      <c r="I70" s="571">
        <f>I68*I69</f>
        <v>-81389.535543701888</v>
      </c>
      <c r="J70" s="571">
        <f>J68*J69</f>
        <v>-78611.658779740683</v>
      </c>
    </row>
    <row r="71" spans="1:10" x14ac:dyDescent="0.2">
      <c r="A71" s="79">
        <f t="shared" si="1"/>
        <v>63</v>
      </c>
    </row>
    <row r="72" spans="1:10" x14ac:dyDescent="0.2">
      <c r="A72" s="79">
        <f t="shared" si="1"/>
        <v>64</v>
      </c>
      <c r="B72" s="423" t="s">
        <v>547</v>
      </c>
      <c r="C72" s="422"/>
      <c r="G72" s="423" t="s">
        <v>547</v>
      </c>
      <c r="H72" s="422"/>
    </row>
    <row r="73" spans="1:10" x14ac:dyDescent="0.2">
      <c r="A73" s="79">
        <f t="shared" si="1"/>
        <v>65</v>
      </c>
      <c r="B73" s="79"/>
      <c r="C73" s="345" t="s">
        <v>102</v>
      </c>
      <c r="D73" s="113">
        <f>D31</f>
        <v>43018029</v>
      </c>
      <c r="E73" s="113">
        <f>E31</f>
        <v>40842248</v>
      </c>
      <c r="F73" s="110"/>
      <c r="G73" s="79"/>
      <c r="H73" s="345" t="s">
        <v>102</v>
      </c>
      <c r="I73" s="113">
        <f>I31</f>
        <v>43018029</v>
      </c>
      <c r="J73" s="113">
        <f>J31</f>
        <v>40842248</v>
      </c>
    </row>
    <row r="74" spans="1:10" x14ac:dyDescent="0.2">
      <c r="A74" s="79">
        <f t="shared" ref="A74:A91" si="2">A73+1</f>
        <v>66</v>
      </c>
      <c r="B74" s="79"/>
      <c r="C74" s="343" t="s">
        <v>160</v>
      </c>
      <c r="D74" s="18">
        <f>'Schedule SC'!$R$32</f>
        <v>9.5699999999999995E-4</v>
      </c>
      <c r="E74" s="165">
        <f>D74</f>
        <v>9.5699999999999995E-4</v>
      </c>
      <c r="F74" s="207"/>
      <c r="G74" s="79"/>
      <c r="H74" s="343" t="s">
        <v>160</v>
      </c>
      <c r="I74" s="18">
        <f>'FPC Sch SC'!$R$30</f>
        <v>1.6199999999999999E-3</v>
      </c>
      <c r="J74" s="165">
        <f>I74</f>
        <v>1.6199999999999999E-3</v>
      </c>
    </row>
    <row r="75" spans="1:10" x14ac:dyDescent="0.2">
      <c r="A75" s="79">
        <f t="shared" si="2"/>
        <v>67</v>
      </c>
      <c r="B75" s="79"/>
      <c r="C75" s="343" t="s">
        <v>161</v>
      </c>
      <c r="D75" s="571">
        <f>D73*D74</f>
        <v>41168.253752999997</v>
      </c>
      <c r="E75" s="571">
        <f>E73*E74</f>
        <v>39086.031336</v>
      </c>
      <c r="F75" s="209"/>
      <c r="G75" s="79"/>
      <c r="H75" s="343" t="s">
        <v>161</v>
      </c>
      <c r="I75" s="571">
        <f>I73*I74</f>
        <v>69689.206980000003</v>
      </c>
      <c r="J75" s="571">
        <f>J73*J74</f>
        <v>66164.441760000002</v>
      </c>
    </row>
    <row r="76" spans="1:10" x14ac:dyDescent="0.2">
      <c r="A76" s="79">
        <f t="shared" si="2"/>
        <v>68</v>
      </c>
      <c r="B76" s="79"/>
      <c r="C76" s="343" t="s">
        <v>162</v>
      </c>
      <c r="D76" s="338">
        <f>$D$13</f>
        <v>0.95111500000000004</v>
      </c>
      <c r="E76" s="338">
        <f>$D$13</f>
        <v>0.95111500000000004</v>
      </c>
      <c r="F76" s="111"/>
      <c r="G76" s="79"/>
      <c r="H76" s="343" t="s">
        <v>162</v>
      </c>
      <c r="I76" s="338">
        <f>$D$13</f>
        <v>0.95111500000000004</v>
      </c>
      <c r="J76" s="338">
        <f>$D$13</f>
        <v>0.95111500000000004</v>
      </c>
    </row>
    <row r="77" spans="1:10" x14ac:dyDescent="0.2">
      <c r="A77" s="79">
        <f t="shared" si="2"/>
        <v>69</v>
      </c>
      <c r="B77" s="79"/>
      <c r="C77" s="343" t="s">
        <v>163</v>
      </c>
      <c r="D77" s="571">
        <f>D75*D76</f>
        <v>39155.743668284595</v>
      </c>
      <c r="E77" s="571">
        <f>E75*E76</f>
        <v>37175.31069413964</v>
      </c>
      <c r="F77" s="209"/>
      <c r="G77" s="79"/>
      <c r="H77" s="343" t="s">
        <v>163</v>
      </c>
      <c r="I77" s="571">
        <f>I75*I76</f>
        <v>66282.450096782704</v>
      </c>
      <c r="J77" s="571">
        <f>J75*J76</f>
        <v>62929.993024562405</v>
      </c>
    </row>
    <row r="78" spans="1:10" x14ac:dyDescent="0.2">
      <c r="A78" s="79">
        <f t="shared" si="2"/>
        <v>70</v>
      </c>
    </row>
    <row r="79" spans="1:10" x14ac:dyDescent="0.2">
      <c r="A79" s="79">
        <f t="shared" si="2"/>
        <v>71</v>
      </c>
      <c r="B79" s="423" t="s">
        <v>548</v>
      </c>
      <c r="C79" s="422"/>
      <c r="G79" s="423" t="s">
        <v>548</v>
      </c>
      <c r="H79" s="422"/>
    </row>
    <row r="80" spans="1:10" x14ac:dyDescent="0.2">
      <c r="A80" s="79">
        <f t="shared" si="2"/>
        <v>72</v>
      </c>
      <c r="B80" s="79"/>
      <c r="C80" s="345" t="s">
        <v>104</v>
      </c>
      <c r="D80" s="113">
        <f>D38</f>
        <v>329674</v>
      </c>
      <c r="E80" s="113">
        <f>E38</f>
        <v>325694</v>
      </c>
      <c r="F80" s="110"/>
      <c r="G80" s="79"/>
      <c r="H80" s="345" t="s">
        <v>317</v>
      </c>
      <c r="I80" s="113">
        <f>I38</f>
        <v>135063361</v>
      </c>
      <c r="J80" s="113">
        <f>J38</f>
        <v>129653260</v>
      </c>
    </row>
    <row r="81" spans="1:10" x14ac:dyDescent="0.2">
      <c r="A81" s="79">
        <f t="shared" si="2"/>
        <v>73</v>
      </c>
      <c r="B81" s="79"/>
      <c r="C81" s="343" t="s">
        <v>165</v>
      </c>
      <c r="D81" s="20">
        <f>'Schedule 12&amp;26'!$R$32</f>
        <v>0.1</v>
      </c>
      <c r="E81" s="339">
        <f>D81</f>
        <v>0.1</v>
      </c>
      <c r="F81" s="207"/>
      <c r="G81" s="79"/>
      <c r="H81" s="343" t="s">
        <v>316</v>
      </c>
      <c r="I81" s="18">
        <f>'FPC Sch 12&amp;26'!$R$30</f>
        <v>5.5999999999999999E-5</v>
      </c>
      <c r="J81" s="165">
        <f>I81</f>
        <v>5.5999999999999999E-5</v>
      </c>
    </row>
    <row r="82" spans="1:10" x14ac:dyDescent="0.2">
      <c r="A82" s="79">
        <f t="shared" si="2"/>
        <v>74</v>
      </c>
      <c r="B82" s="79"/>
      <c r="C82" s="343" t="s">
        <v>161</v>
      </c>
      <c r="D82" s="571">
        <f>D80*D81</f>
        <v>32967.4</v>
      </c>
      <c r="E82" s="571">
        <f>E80*E81</f>
        <v>32569.4</v>
      </c>
      <c r="F82" s="209"/>
      <c r="G82" s="79"/>
      <c r="H82" s="343" t="s">
        <v>161</v>
      </c>
      <c r="I82" s="571">
        <f>I80*I81</f>
        <v>7563.5482160000001</v>
      </c>
      <c r="J82" s="571">
        <f>J80*J81</f>
        <v>7260.5825599999998</v>
      </c>
    </row>
    <row r="83" spans="1:10" x14ac:dyDescent="0.2">
      <c r="A83" s="79">
        <f t="shared" si="2"/>
        <v>75</v>
      </c>
      <c r="B83" s="79"/>
      <c r="C83" s="343" t="s">
        <v>162</v>
      </c>
      <c r="D83" s="338">
        <f>$D$13</f>
        <v>0.95111500000000004</v>
      </c>
      <c r="E83" s="338">
        <f>$D$13</f>
        <v>0.95111500000000004</v>
      </c>
      <c r="F83" s="111"/>
      <c r="G83" s="79"/>
      <c r="H83" s="343" t="s">
        <v>162</v>
      </c>
      <c r="I83" s="338">
        <f>$D$13</f>
        <v>0.95111500000000004</v>
      </c>
      <c r="J83" s="338">
        <f>$D$13</f>
        <v>0.95111500000000004</v>
      </c>
    </row>
    <row r="84" spans="1:10" x14ac:dyDescent="0.2">
      <c r="A84" s="79">
        <f t="shared" si="2"/>
        <v>76</v>
      </c>
      <c r="B84" s="79"/>
      <c r="C84" s="343" t="s">
        <v>163</v>
      </c>
      <c r="D84" s="571">
        <f>D82*D83</f>
        <v>31355.788651000003</v>
      </c>
      <c r="E84" s="571">
        <f>E82*E83</f>
        <v>30977.244881000002</v>
      </c>
      <c r="F84" s="209"/>
      <c r="G84" s="79"/>
      <c r="H84" s="343" t="s">
        <v>163</v>
      </c>
      <c r="I84" s="571">
        <f>I82*I83</f>
        <v>7193.8041614608401</v>
      </c>
      <c r="J84" s="571">
        <f>J82*J83</f>
        <v>6905.6489815544001</v>
      </c>
    </row>
    <row r="85" spans="1:10" x14ac:dyDescent="0.2">
      <c r="A85" s="79">
        <f t="shared" si="2"/>
        <v>77</v>
      </c>
    </row>
    <row r="86" spans="1:10" x14ac:dyDescent="0.2">
      <c r="A86" s="79">
        <f t="shared" si="2"/>
        <v>78</v>
      </c>
      <c r="B86" s="423" t="s">
        <v>549</v>
      </c>
      <c r="C86" s="422"/>
      <c r="G86" s="423" t="s">
        <v>549</v>
      </c>
      <c r="H86" s="422"/>
    </row>
    <row r="87" spans="1:10" x14ac:dyDescent="0.2">
      <c r="A87" s="79">
        <f t="shared" si="2"/>
        <v>79</v>
      </c>
      <c r="B87" s="79"/>
      <c r="C87" s="345" t="s">
        <v>164</v>
      </c>
      <c r="D87" s="113">
        <f>D45</f>
        <v>245512</v>
      </c>
      <c r="E87" s="113">
        <f>E45</f>
        <v>249533</v>
      </c>
      <c r="F87" s="110"/>
      <c r="G87" s="79"/>
      <c r="H87" s="345" t="s">
        <v>317</v>
      </c>
      <c r="I87" s="113">
        <f>I45</f>
        <v>101122426</v>
      </c>
      <c r="J87" s="113">
        <f>J45</f>
        <v>97136807</v>
      </c>
    </row>
    <row r="88" spans="1:10" x14ac:dyDescent="0.2">
      <c r="A88" s="79">
        <f t="shared" si="2"/>
        <v>80</v>
      </c>
      <c r="B88" s="79"/>
      <c r="C88" s="343" t="s">
        <v>165</v>
      </c>
      <c r="D88" s="20">
        <f>'Schedule 10&amp;31'!$R$32</f>
        <v>0.21</v>
      </c>
      <c r="E88" s="339">
        <f>D88</f>
        <v>0.21</v>
      </c>
      <c r="F88" s="207"/>
      <c r="G88" s="79"/>
      <c r="H88" s="343" t="s">
        <v>316</v>
      </c>
      <c r="I88" s="18">
        <f>'FPC Sch 10&amp;31'!$R$30</f>
        <v>3.4600000000000001E-4</v>
      </c>
      <c r="J88" s="165">
        <f>I88</f>
        <v>3.4600000000000001E-4</v>
      </c>
    </row>
    <row r="89" spans="1:10" x14ac:dyDescent="0.2">
      <c r="A89" s="79">
        <f t="shared" si="2"/>
        <v>81</v>
      </c>
      <c r="B89" s="79"/>
      <c r="C89" s="343" t="s">
        <v>161</v>
      </c>
      <c r="D89" s="571">
        <f>D87*D88</f>
        <v>51557.52</v>
      </c>
      <c r="E89" s="571">
        <f>E87*E88</f>
        <v>52401.93</v>
      </c>
      <c r="F89" s="209"/>
      <c r="G89" s="79"/>
      <c r="H89" s="343" t="s">
        <v>161</v>
      </c>
      <c r="I89" s="571">
        <f>I87*I88</f>
        <v>34988.359396</v>
      </c>
      <c r="J89" s="571">
        <f>J87*J88</f>
        <v>33609.335222000002</v>
      </c>
    </row>
    <row r="90" spans="1:10" x14ac:dyDescent="0.2">
      <c r="A90" s="79">
        <f t="shared" si="2"/>
        <v>82</v>
      </c>
      <c r="B90" s="79"/>
      <c r="C90" s="343" t="s">
        <v>162</v>
      </c>
      <c r="D90" s="338">
        <f>$D$13</f>
        <v>0.95111500000000004</v>
      </c>
      <c r="E90" s="338">
        <f>$D$13</f>
        <v>0.95111500000000004</v>
      </c>
      <c r="F90" s="111"/>
      <c r="G90" s="79"/>
      <c r="H90" s="343" t="s">
        <v>162</v>
      </c>
      <c r="I90" s="338">
        <f>$D$13</f>
        <v>0.95111500000000004</v>
      </c>
      <c r="J90" s="338">
        <f>$D$13</f>
        <v>0.95111500000000004</v>
      </c>
    </row>
    <row r="91" spans="1:10" x14ac:dyDescent="0.2">
      <c r="A91" s="79">
        <f t="shared" si="2"/>
        <v>83</v>
      </c>
      <c r="B91" s="79"/>
      <c r="C91" s="343" t="s">
        <v>163</v>
      </c>
      <c r="D91" s="571">
        <f>D89*D90</f>
        <v>49037.1306348</v>
      </c>
      <c r="E91" s="571">
        <f>E89*E90</f>
        <v>49840.261651950001</v>
      </c>
      <c r="F91" s="209"/>
      <c r="G91" s="79"/>
      <c r="H91" s="343" t="s">
        <v>163</v>
      </c>
      <c r="I91" s="571">
        <f>I89*I90</f>
        <v>33277.953446926542</v>
      </c>
      <c r="J91" s="571">
        <f>J89*J90</f>
        <v>31966.342869672531</v>
      </c>
    </row>
  </sheetData>
  <mergeCells count="6">
    <mergeCell ref="I6:J6"/>
    <mergeCell ref="D6:E6"/>
    <mergeCell ref="A1:J1"/>
    <mergeCell ref="A2:J2"/>
    <mergeCell ref="A3:J3"/>
    <mergeCell ref="A4:J4"/>
  </mergeCells>
  <printOptions horizontalCentered="1"/>
  <pageMargins left="0.45" right="0.45" top="0.75" bottom="0.75" header="0.3" footer="0.3"/>
  <pageSetup scale="60" orientation="portrait" blackAndWhite="1" r:id="rId1"/>
  <headerFooter>
    <oddFooter>&amp;R&amp;F
&amp;A</oddFooter>
  </headerFooter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XEC56"/>
  <sheetViews>
    <sheetView topLeftCell="C1" workbookViewId="0">
      <pane ySplit="8" topLeftCell="A10" activePane="bottomLeft" state="frozen"/>
      <selection pane="bottomLeft" activeCell="T15" sqref="T15:W15"/>
    </sheetView>
  </sheetViews>
  <sheetFormatPr defaultColWidth="9.140625" defaultRowHeight="15" x14ac:dyDescent="0.25"/>
  <cols>
    <col min="1" max="1" width="4.85546875" style="5" bestFit="1" customWidth="1"/>
    <col min="2" max="2" width="47.7109375" style="5" customWidth="1"/>
    <col min="3" max="5" width="12" style="5" bestFit="1" customWidth="1"/>
    <col min="6" max="6" width="12.5703125" style="5" bestFit="1" customWidth="1"/>
    <col min="7" max="9" width="10.7109375" style="5" bestFit="1" customWidth="1"/>
    <col min="10" max="10" width="1.42578125" style="5" customWidth="1"/>
    <col min="11" max="12" width="12" style="5" bestFit="1" customWidth="1"/>
    <col min="13" max="13" width="12.5703125" style="5" bestFit="1" customWidth="1"/>
    <col min="14" max="14" width="11.28515625" style="5" bestFit="1" customWidth="1"/>
    <col min="15" max="15" width="12" style="5" bestFit="1" customWidth="1"/>
    <col min="16" max="17" width="10.7109375" style="5" bestFit="1" customWidth="1"/>
    <col min="18" max="18" width="1" style="5" customWidth="1"/>
    <col min="20" max="20" width="25" bestFit="1" customWidth="1"/>
    <col min="21" max="21" width="13.42578125" bestFit="1" customWidth="1"/>
    <col min="22" max="32" width="10.42578125" bestFit="1" customWidth="1"/>
    <col min="33" max="33" width="10.140625" bestFit="1" customWidth="1"/>
    <col min="34" max="16384" width="9.140625" style="5"/>
  </cols>
  <sheetData>
    <row r="1" spans="1:16357" ht="11.25" customHeight="1" x14ac:dyDescent="0.2">
      <c r="A1" s="611" t="s">
        <v>0</v>
      </c>
      <c r="B1" s="611"/>
      <c r="C1" s="611"/>
      <c r="D1" s="611"/>
      <c r="E1" s="611"/>
      <c r="F1" s="611"/>
      <c r="G1" s="611"/>
      <c r="H1" s="645"/>
      <c r="I1" s="645"/>
      <c r="K1" s="605" t="str">
        <f>A1</f>
        <v>Puget Sound Energy</v>
      </c>
      <c r="L1" s="605"/>
      <c r="M1" s="605"/>
      <c r="N1" s="605"/>
      <c r="O1" s="644"/>
      <c r="P1" s="644"/>
      <c r="Q1" s="644"/>
      <c r="R1" s="505"/>
      <c r="S1" s="646" t="s">
        <v>0</v>
      </c>
      <c r="T1" s="646"/>
      <c r="U1" s="646"/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6"/>
      <c r="AG1" s="646"/>
      <c r="AH1" s="527"/>
      <c r="AI1" s="527"/>
      <c r="AJ1" s="527"/>
    </row>
    <row r="2" spans="1:16357" ht="11.25" customHeight="1" x14ac:dyDescent="0.2">
      <c r="A2" s="611" t="s">
        <v>462</v>
      </c>
      <c r="B2" s="611"/>
      <c r="C2" s="611"/>
      <c r="D2" s="611"/>
      <c r="E2" s="611"/>
      <c r="F2" s="611"/>
      <c r="G2" s="611"/>
      <c r="H2" s="645"/>
      <c r="I2" s="645"/>
      <c r="K2" s="605" t="str">
        <f>A2</f>
        <v>Electric Decoupling</v>
      </c>
      <c r="L2" s="605"/>
      <c r="M2" s="605"/>
      <c r="N2" s="605"/>
      <c r="O2" s="644"/>
      <c r="P2" s="644"/>
      <c r="Q2" s="644"/>
      <c r="R2" s="505"/>
      <c r="S2" s="646" t="s">
        <v>523</v>
      </c>
      <c r="T2" s="646"/>
      <c r="U2" s="646"/>
      <c r="V2" s="646"/>
      <c r="W2" s="646"/>
      <c r="X2" s="646"/>
      <c r="Y2" s="646"/>
      <c r="Z2" s="646"/>
      <c r="AA2" s="646"/>
      <c r="AB2" s="646"/>
      <c r="AC2" s="646"/>
      <c r="AD2" s="646"/>
      <c r="AE2" s="646"/>
      <c r="AF2" s="646"/>
      <c r="AG2" s="646"/>
      <c r="AH2" s="527"/>
      <c r="AI2" s="527"/>
      <c r="AJ2" s="527"/>
    </row>
    <row r="3" spans="1:16357" ht="11.25" customHeight="1" x14ac:dyDescent="0.2">
      <c r="A3" s="611" t="s">
        <v>463</v>
      </c>
      <c r="B3" s="611"/>
      <c r="C3" s="611"/>
      <c r="D3" s="611"/>
      <c r="E3" s="611"/>
      <c r="F3" s="611"/>
      <c r="G3" s="611"/>
      <c r="H3" s="645"/>
      <c r="I3" s="645"/>
      <c r="K3" s="605" t="str">
        <f>A3</f>
        <v>2019 GRC Compliance filing</v>
      </c>
      <c r="L3" s="605"/>
      <c r="M3" s="605"/>
      <c r="N3" s="605"/>
      <c r="O3" s="644"/>
      <c r="P3" s="644"/>
      <c r="Q3" s="644"/>
      <c r="R3" s="505"/>
      <c r="S3" s="646" t="s">
        <v>522</v>
      </c>
      <c r="T3" s="646"/>
      <c r="U3" s="646"/>
      <c r="V3" s="646"/>
      <c r="W3" s="646"/>
      <c r="X3" s="646"/>
      <c r="Y3" s="646"/>
      <c r="Z3" s="646"/>
      <c r="AA3" s="646"/>
      <c r="AB3" s="646"/>
      <c r="AC3" s="646"/>
      <c r="AD3" s="646"/>
      <c r="AE3" s="646"/>
      <c r="AF3" s="646"/>
      <c r="AG3" s="646"/>
      <c r="AH3" s="527"/>
      <c r="AI3" s="527"/>
      <c r="AJ3" s="527"/>
    </row>
    <row r="4" spans="1:16357" ht="11.25" x14ac:dyDescent="0.2">
      <c r="A4" s="600" t="s">
        <v>464</v>
      </c>
      <c r="B4" s="600"/>
      <c r="C4" s="600"/>
      <c r="D4" s="600"/>
      <c r="E4" s="600"/>
      <c r="F4" s="600"/>
      <c r="G4" s="600"/>
      <c r="H4" s="627"/>
      <c r="I4" s="627"/>
      <c r="J4" s="427"/>
      <c r="K4" s="605" t="str">
        <f>A4</f>
        <v>SCH 40 Amortization Balances Re-class</v>
      </c>
      <c r="L4" s="605"/>
      <c r="M4" s="605"/>
      <c r="N4" s="605"/>
      <c r="O4" s="644"/>
      <c r="P4" s="644"/>
      <c r="Q4" s="644"/>
      <c r="R4" s="528"/>
      <c r="S4" s="646" t="s">
        <v>521</v>
      </c>
      <c r="T4" s="646"/>
      <c r="U4" s="646"/>
      <c r="V4" s="646"/>
      <c r="W4" s="646"/>
      <c r="X4" s="646"/>
      <c r="Y4" s="646"/>
      <c r="Z4" s="646"/>
      <c r="AA4" s="646"/>
      <c r="AB4" s="646"/>
      <c r="AC4" s="646"/>
      <c r="AD4" s="646"/>
      <c r="AE4" s="646"/>
      <c r="AF4" s="646"/>
      <c r="AG4" s="646"/>
      <c r="AH4" s="491"/>
      <c r="AI4" s="491"/>
      <c r="AJ4" s="491"/>
      <c r="AK4" s="600"/>
      <c r="AL4" s="600"/>
      <c r="AM4" s="600"/>
      <c r="AN4" s="600"/>
      <c r="AO4" s="600"/>
      <c r="AP4" s="600"/>
      <c r="AQ4" s="627"/>
      <c r="AR4" s="627"/>
      <c r="AS4" s="627"/>
      <c r="AT4" s="600"/>
      <c r="AU4" s="600"/>
      <c r="AV4" s="600"/>
      <c r="AW4" s="600"/>
      <c r="AX4" s="600"/>
      <c r="AY4" s="600"/>
      <c r="AZ4" s="627"/>
      <c r="BA4" s="627"/>
      <c r="BB4" s="627"/>
      <c r="BC4" s="600"/>
      <c r="BD4" s="600"/>
      <c r="BE4" s="600"/>
      <c r="BF4" s="600"/>
      <c r="BG4" s="600"/>
      <c r="BH4" s="600"/>
      <c r="BI4" s="627"/>
      <c r="BJ4" s="627"/>
      <c r="BK4" s="627"/>
      <c r="BL4" s="600"/>
      <c r="BM4" s="600"/>
      <c r="BN4" s="600"/>
      <c r="BO4" s="600"/>
      <c r="BP4" s="600"/>
      <c r="BQ4" s="600"/>
      <c r="BR4" s="627"/>
      <c r="BS4" s="627"/>
      <c r="BT4" s="627"/>
      <c r="BU4" s="600"/>
      <c r="BV4" s="600"/>
      <c r="BW4" s="600"/>
      <c r="BX4" s="600"/>
      <c r="BY4" s="600"/>
      <c r="BZ4" s="600"/>
      <c r="CA4" s="627"/>
      <c r="CB4" s="627"/>
      <c r="CC4" s="627"/>
      <c r="CD4" s="600"/>
      <c r="CE4" s="600"/>
      <c r="CF4" s="600"/>
      <c r="CG4" s="600"/>
      <c r="CH4" s="600"/>
      <c r="CI4" s="600"/>
      <c r="CJ4" s="627"/>
      <c r="CK4" s="627"/>
      <c r="CL4" s="627"/>
      <c r="CM4" s="600"/>
      <c r="CN4" s="600"/>
      <c r="CO4" s="600"/>
      <c r="CP4" s="600"/>
      <c r="CQ4" s="600"/>
      <c r="CR4" s="600"/>
      <c r="CS4" s="627"/>
      <c r="CT4" s="627"/>
      <c r="CU4" s="627"/>
      <c r="CV4" s="600"/>
      <c r="CW4" s="600"/>
      <c r="CX4" s="600"/>
      <c r="CY4" s="600"/>
      <c r="CZ4" s="600"/>
      <c r="DA4" s="600"/>
      <c r="DB4" s="627"/>
      <c r="DC4" s="627"/>
      <c r="DD4" s="627"/>
      <c r="DE4" s="600"/>
      <c r="DF4" s="600"/>
      <c r="DG4" s="600"/>
      <c r="DH4" s="600"/>
      <c r="DI4" s="600"/>
      <c r="DJ4" s="600"/>
      <c r="DK4" s="627"/>
      <c r="DL4" s="627"/>
      <c r="DM4" s="627"/>
      <c r="DN4" s="600"/>
      <c r="DO4" s="600"/>
      <c r="DP4" s="600"/>
      <c r="DQ4" s="600"/>
      <c r="DR4" s="600"/>
      <c r="DS4" s="600"/>
      <c r="DT4" s="627"/>
      <c r="DU4" s="627"/>
      <c r="DV4" s="627"/>
      <c r="DW4" s="600"/>
      <c r="DX4" s="600"/>
      <c r="DY4" s="600"/>
      <c r="DZ4" s="600"/>
      <c r="EA4" s="600"/>
      <c r="EB4" s="600"/>
      <c r="EC4" s="627"/>
      <c r="ED4" s="627"/>
      <c r="EE4" s="627"/>
      <c r="EF4" s="600"/>
      <c r="EG4" s="600"/>
      <c r="EH4" s="600"/>
      <c r="EI4" s="600"/>
      <c r="EJ4" s="600"/>
      <c r="EK4" s="600"/>
      <c r="EL4" s="627"/>
      <c r="EM4" s="627"/>
      <c r="EN4" s="627"/>
      <c r="EO4" s="600"/>
      <c r="EP4" s="600"/>
      <c r="EQ4" s="600"/>
      <c r="ER4" s="600"/>
      <c r="ES4" s="600"/>
      <c r="ET4" s="600"/>
      <c r="EU4" s="627"/>
      <c r="EV4" s="627"/>
      <c r="EW4" s="627"/>
      <c r="EX4" s="600"/>
      <c r="EY4" s="600"/>
      <c r="EZ4" s="600"/>
      <c r="FA4" s="600"/>
      <c r="FB4" s="600"/>
      <c r="FC4" s="600"/>
      <c r="FD4" s="627"/>
      <c r="FE4" s="627"/>
      <c r="FF4" s="627"/>
      <c r="FG4" s="600"/>
      <c r="FH4" s="600"/>
      <c r="FI4" s="600"/>
      <c r="FJ4" s="600"/>
      <c r="FK4" s="600"/>
      <c r="FL4" s="600"/>
      <c r="FM4" s="627"/>
      <c r="FN4" s="627"/>
      <c r="FO4" s="627"/>
      <c r="FP4" s="600"/>
      <c r="FQ4" s="600"/>
      <c r="FR4" s="600"/>
      <c r="FS4" s="600"/>
      <c r="FT4" s="600"/>
      <c r="FU4" s="600"/>
      <c r="FV4" s="627"/>
      <c r="FW4" s="627"/>
      <c r="FX4" s="627"/>
      <c r="FY4" s="600"/>
      <c r="FZ4" s="600"/>
      <c r="GA4" s="600"/>
      <c r="GB4" s="600"/>
      <c r="GC4" s="600"/>
      <c r="GD4" s="600"/>
      <c r="GE4" s="627"/>
      <c r="GF4" s="627"/>
      <c r="GG4" s="627"/>
      <c r="GH4" s="600"/>
      <c r="GI4" s="600"/>
      <c r="GJ4" s="600"/>
      <c r="GK4" s="600"/>
      <c r="GL4" s="600"/>
      <c r="GM4" s="600"/>
      <c r="GN4" s="627"/>
      <c r="GO4" s="627"/>
      <c r="GP4" s="627"/>
      <c r="GQ4" s="600"/>
      <c r="GR4" s="600"/>
      <c r="GS4" s="600"/>
      <c r="GT4" s="600"/>
      <c r="GU4" s="600"/>
      <c r="GV4" s="600"/>
      <c r="GW4" s="627"/>
      <c r="GX4" s="627"/>
      <c r="GY4" s="627"/>
      <c r="GZ4" s="600"/>
      <c r="HA4" s="600"/>
      <c r="HB4" s="600"/>
      <c r="HC4" s="600"/>
      <c r="HD4" s="600"/>
      <c r="HE4" s="600"/>
      <c r="HF4" s="627"/>
      <c r="HG4" s="627"/>
      <c r="HH4" s="627"/>
      <c r="HI4" s="600"/>
      <c r="HJ4" s="600"/>
      <c r="HK4" s="600"/>
      <c r="HL4" s="600"/>
      <c r="HM4" s="600"/>
      <c r="HN4" s="600"/>
      <c r="HO4" s="627"/>
      <c r="HP4" s="627"/>
      <c r="HQ4" s="627"/>
      <c r="HR4" s="600"/>
      <c r="HS4" s="600"/>
      <c r="HT4" s="600"/>
      <c r="HU4" s="600"/>
      <c r="HV4" s="600"/>
      <c r="HW4" s="600"/>
      <c r="HX4" s="627"/>
      <c r="HY4" s="627"/>
      <c r="HZ4" s="627"/>
      <c r="IA4" s="600"/>
      <c r="IB4" s="600"/>
      <c r="IC4" s="600"/>
      <c r="ID4" s="600"/>
      <c r="IE4" s="600"/>
      <c r="IF4" s="600"/>
      <c r="IG4" s="627"/>
      <c r="IH4" s="627"/>
      <c r="II4" s="627"/>
      <c r="IJ4" s="600"/>
      <c r="IK4" s="600"/>
      <c r="IL4" s="600"/>
      <c r="IM4" s="600"/>
      <c r="IN4" s="600"/>
      <c r="IO4" s="600"/>
      <c r="IP4" s="627"/>
      <c r="IQ4" s="627"/>
      <c r="IR4" s="627"/>
      <c r="IS4" s="600"/>
      <c r="IT4" s="600"/>
      <c r="IU4" s="600"/>
      <c r="IV4" s="600"/>
      <c r="IW4" s="600"/>
      <c r="IX4" s="600"/>
      <c r="IY4" s="627"/>
      <c r="IZ4" s="627"/>
      <c r="JA4" s="627"/>
      <c r="JB4" s="600"/>
      <c r="JC4" s="600"/>
      <c r="JD4" s="600"/>
      <c r="JE4" s="600"/>
      <c r="JF4" s="600"/>
      <c r="JG4" s="600"/>
      <c r="JH4" s="627"/>
      <c r="JI4" s="627"/>
      <c r="JJ4" s="627"/>
      <c r="JK4" s="600"/>
      <c r="JL4" s="600"/>
      <c r="JM4" s="600"/>
      <c r="JN4" s="600"/>
      <c r="JO4" s="600"/>
      <c r="JP4" s="600"/>
      <c r="JQ4" s="627"/>
      <c r="JR4" s="627"/>
      <c r="JS4" s="627"/>
      <c r="JT4" s="600"/>
      <c r="JU4" s="600"/>
      <c r="JV4" s="600"/>
      <c r="JW4" s="600"/>
      <c r="JX4" s="600"/>
      <c r="JY4" s="600"/>
      <c r="JZ4" s="627"/>
      <c r="KA4" s="627"/>
      <c r="KB4" s="627"/>
      <c r="KC4" s="600"/>
      <c r="KD4" s="600"/>
      <c r="KE4" s="600"/>
      <c r="KF4" s="600"/>
      <c r="KG4" s="600"/>
      <c r="KH4" s="600"/>
      <c r="KI4" s="627"/>
      <c r="KJ4" s="627"/>
      <c r="KK4" s="627"/>
      <c r="KL4" s="600"/>
      <c r="KM4" s="600"/>
      <c r="KN4" s="600"/>
      <c r="KO4" s="600"/>
      <c r="KP4" s="600"/>
      <c r="KQ4" s="600"/>
      <c r="KR4" s="627"/>
      <c r="KS4" s="627"/>
      <c r="KT4" s="627"/>
      <c r="KU4" s="600"/>
      <c r="KV4" s="600"/>
      <c r="KW4" s="600"/>
      <c r="KX4" s="600"/>
      <c r="KY4" s="600"/>
      <c r="KZ4" s="600"/>
      <c r="LA4" s="627"/>
      <c r="LB4" s="627"/>
      <c r="LC4" s="627"/>
      <c r="LD4" s="600"/>
      <c r="LE4" s="600"/>
      <c r="LF4" s="600"/>
      <c r="LG4" s="600"/>
      <c r="LH4" s="600"/>
      <c r="LI4" s="600"/>
      <c r="LJ4" s="627"/>
      <c r="LK4" s="627"/>
      <c r="LL4" s="627"/>
      <c r="LM4" s="600"/>
      <c r="LN4" s="600"/>
      <c r="LO4" s="600"/>
      <c r="LP4" s="600"/>
      <c r="LQ4" s="600"/>
      <c r="LR4" s="600"/>
      <c r="LS4" s="627"/>
      <c r="LT4" s="627"/>
      <c r="LU4" s="627"/>
      <c r="LV4" s="600"/>
      <c r="LW4" s="600"/>
      <c r="LX4" s="600"/>
      <c r="LY4" s="600"/>
      <c r="LZ4" s="600"/>
      <c r="MA4" s="600"/>
      <c r="MB4" s="627"/>
      <c r="MC4" s="627"/>
      <c r="MD4" s="627"/>
      <c r="ME4" s="600"/>
      <c r="MF4" s="600"/>
      <c r="MG4" s="600"/>
      <c r="MH4" s="600"/>
      <c r="MI4" s="600"/>
      <c r="MJ4" s="600"/>
      <c r="MK4" s="627"/>
      <c r="ML4" s="627"/>
      <c r="MM4" s="627"/>
      <c r="MN4" s="600"/>
      <c r="MO4" s="600"/>
      <c r="MP4" s="600"/>
      <c r="MQ4" s="600"/>
      <c r="MR4" s="600"/>
      <c r="MS4" s="600"/>
      <c r="MT4" s="627"/>
      <c r="MU4" s="627"/>
      <c r="MV4" s="627"/>
      <c r="MW4" s="600"/>
      <c r="MX4" s="600"/>
      <c r="MY4" s="600"/>
      <c r="MZ4" s="600"/>
      <c r="NA4" s="600"/>
      <c r="NB4" s="600"/>
      <c r="NC4" s="627"/>
      <c r="ND4" s="627"/>
      <c r="NE4" s="627"/>
      <c r="NF4" s="600"/>
      <c r="NG4" s="600"/>
      <c r="NH4" s="600"/>
      <c r="NI4" s="600"/>
      <c r="NJ4" s="600"/>
      <c r="NK4" s="600"/>
      <c r="NL4" s="627"/>
      <c r="NM4" s="627"/>
      <c r="NN4" s="627"/>
      <c r="NO4" s="600"/>
      <c r="NP4" s="600"/>
      <c r="NQ4" s="600"/>
      <c r="NR4" s="600"/>
      <c r="NS4" s="600"/>
      <c r="NT4" s="600"/>
      <c r="NU4" s="627"/>
      <c r="NV4" s="627"/>
      <c r="NW4" s="627"/>
      <c r="NX4" s="600"/>
      <c r="NY4" s="600"/>
      <c r="NZ4" s="600"/>
      <c r="OA4" s="600"/>
      <c r="OB4" s="600"/>
      <c r="OC4" s="600"/>
      <c r="OD4" s="627"/>
      <c r="OE4" s="627"/>
      <c r="OF4" s="627"/>
      <c r="OG4" s="600"/>
      <c r="OH4" s="600"/>
      <c r="OI4" s="600"/>
      <c r="OJ4" s="600"/>
      <c r="OK4" s="600"/>
      <c r="OL4" s="600"/>
      <c r="OM4" s="627"/>
      <c r="ON4" s="627"/>
      <c r="OO4" s="627"/>
      <c r="OP4" s="600"/>
      <c r="OQ4" s="600"/>
      <c r="OR4" s="600"/>
      <c r="OS4" s="600"/>
      <c r="OT4" s="600"/>
      <c r="OU4" s="600"/>
      <c r="OV4" s="627"/>
      <c r="OW4" s="627"/>
      <c r="OX4" s="627"/>
      <c r="OY4" s="600"/>
      <c r="OZ4" s="600"/>
      <c r="PA4" s="600"/>
      <c r="PB4" s="600"/>
      <c r="PC4" s="600"/>
      <c r="PD4" s="600"/>
      <c r="PE4" s="627"/>
      <c r="PF4" s="627"/>
      <c r="PG4" s="627"/>
      <c r="PH4" s="600"/>
      <c r="PI4" s="600"/>
      <c r="PJ4" s="600"/>
      <c r="PK4" s="600"/>
      <c r="PL4" s="600"/>
      <c r="PM4" s="600"/>
      <c r="PN4" s="627"/>
      <c r="PO4" s="627"/>
      <c r="PP4" s="627"/>
      <c r="PQ4" s="600"/>
      <c r="PR4" s="600"/>
      <c r="PS4" s="600"/>
      <c r="PT4" s="600"/>
      <c r="PU4" s="600"/>
      <c r="PV4" s="600"/>
      <c r="PW4" s="627"/>
      <c r="PX4" s="627"/>
      <c r="PY4" s="627"/>
      <c r="PZ4" s="600"/>
      <c r="QA4" s="600"/>
      <c r="QB4" s="600"/>
      <c r="QC4" s="600"/>
      <c r="QD4" s="600"/>
      <c r="QE4" s="600"/>
      <c r="QF4" s="627"/>
      <c r="QG4" s="627"/>
      <c r="QH4" s="627"/>
      <c r="QI4" s="600"/>
      <c r="QJ4" s="600"/>
      <c r="QK4" s="600"/>
      <c r="QL4" s="600"/>
      <c r="QM4" s="600"/>
      <c r="QN4" s="600"/>
      <c r="QO4" s="627"/>
      <c r="QP4" s="627"/>
      <c r="QQ4" s="627"/>
      <c r="QR4" s="600"/>
      <c r="QS4" s="600"/>
      <c r="QT4" s="600"/>
      <c r="QU4" s="600"/>
      <c r="QV4" s="600"/>
      <c r="QW4" s="600"/>
      <c r="QX4" s="627"/>
      <c r="QY4" s="627"/>
      <c r="QZ4" s="627"/>
      <c r="RA4" s="600"/>
      <c r="RB4" s="600"/>
      <c r="RC4" s="600"/>
      <c r="RD4" s="600"/>
      <c r="RE4" s="600"/>
      <c r="RF4" s="600"/>
      <c r="RG4" s="627"/>
      <c r="RH4" s="627"/>
      <c r="RI4" s="627"/>
      <c r="RJ4" s="600"/>
      <c r="RK4" s="600"/>
      <c r="RL4" s="600"/>
      <c r="RM4" s="600"/>
      <c r="RN4" s="600"/>
      <c r="RO4" s="600"/>
      <c r="RP4" s="627"/>
      <c r="RQ4" s="627"/>
      <c r="RR4" s="627"/>
      <c r="RS4" s="600"/>
      <c r="RT4" s="600"/>
      <c r="RU4" s="600"/>
      <c r="RV4" s="600"/>
      <c r="RW4" s="600"/>
      <c r="RX4" s="600"/>
      <c r="RY4" s="627"/>
      <c r="RZ4" s="627"/>
      <c r="SA4" s="627"/>
      <c r="SB4" s="600"/>
      <c r="SC4" s="600"/>
      <c r="SD4" s="600"/>
      <c r="SE4" s="600"/>
      <c r="SF4" s="600"/>
      <c r="SG4" s="600"/>
      <c r="SH4" s="627"/>
      <c r="SI4" s="627"/>
      <c r="SJ4" s="627"/>
      <c r="SK4" s="600"/>
      <c r="SL4" s="600"/>
      <c r="SM4" s="600"/>
      <c r="SN4" s="600"/>
      <c r="SO4" s="600"/>
      <c r="SP4" s="600"/>
      <c r="SQ4" s="627"/>
      <c r="SR4" s="627"/>
      <c r="SS4" s="627"/>
      <c r="ST4" s="600"/>
      <c r="SU4" s="600"/>
      <c r="SV4" s="600"/>
      <c r="SW4" s="600"/>
      <c r="SX4" s="600"/>
      <c r="SY4" s="600"/>
      <c r="SZ4" s="627"/>
      <c r="TA4" s="627"/>
      <c r="TB4" s="627"/>
      <c r="TC4" s="600"/>
      <c r="TD4" s="600"/>
      <c r="TE4" s="600"/>
      <c r="TF4" s="600"/>
      <c r="TG4" s="600"/>
      <c r="TH4" s="600"/>
      <c r="TI4" s="627"/>
      <c r="TJ4" s="627"/>
      <c r="TK4" s="627"/>
      <c r="TL4" s="600"/>
      <c r="TM4" s="600"/>
      <c r="TN4" s="600"/>
      <c r="TO4" s="600"/>
      <c r="TP4" s="600"/>
      <c r="TQ4" s="600"/>
      <c r="TR4" s="627"/>
      <c r="TS4" s="627"/>
      <c r="TT4" s="627"/>
      <c r="TU4" s="600"/>
      <c r="TV4" s="600"/>
      <c r="TW4" s="600"/>
      <c r="TX4" s="600"/>
      <c r="TY4" s="600"/>
      <c r="TZ4" s="600"/>
      <c r="UA4" s="627"/>
      <c r="UB4" s="627"/>
      <c r="UC4" s="627"/>
      <c r="UD4" s="600"/>
      <c r="UE4" s="600"/>
      <c r="UF4" s="600"/>
      <c r="UG4" s="600"/>
      <c r="UH4" s="600"/>
      <c r="UI4" s="600"/>
      <c r="UJ4" s="627"/>
      <c r="UK4" s="627"/>
      <c r="UL4" s="627"/>
      <c r="UM4" s="600"/>
      <c r="UN4" s="600"/>
      <c r="UO4" s="600"/>
      <c r="UP4" s="600"/>
      <c r="UQ4" s="600"/>
      <c r="UR4" s="600"/>
      <c r="US4" s="627"/>
      <c r="UT4" s="627"/>
      <c r="UU4" s="627"/>
      <c r="UV4" s="600"/>
      <c r="UW4" s="600"/>
      <c r="UX4" s="600"/>
      <c r="UY4" s="600"/>
      <c r="UZ4" s="600"/>
      <c r="VA4" s="600"/>
      <c r="VB4" s="627"/>
      <c r="VC4" s="627"/>
      <c r="VD4" s="627"/>
      <c r="VE4" s="600"/>
      <c r="VF4" s="600"/>
      <c r="VG4" s="600"/>
      <c r="VH4" s="600"/>
      <c r="VI4" s="600"/>
      <c r="VJ4" s="600"/>
      <c r="VK4" s="627"/>
      <c r="VL4" s="627"/>
      <c r="VM4" s="627"/>
      <c r="VN4" s="600"/>
      <c r="VO4" s="600"/>
      <c r="VP4" s="600"/>
      <c r="VQ4" s="600"/>
      <c r="VR4" s="600"/>
      <c r="VS4" s="600"/>
      <c r="VT4" s="627"/>
      <c r="VU4" s="627"/>
      <c r="VV4" s="627"/>
      <c r="VW4" s="600"/>
      <c r="VX4" s="600"/>
      <c r="VY4" s="600"/>
      <c r="VZ4" s="600"/>
      <c r="WA4" s="600"/>
      <c r="WB4" s="600"/>
      <c r="WC4" s="627"/>
      <c r="WD4" s="627"/>
      <c r="WE4" s="627"/>
      <c r="WF4" s="600"/>
      <c r="WG4" s="600"/>
      <c r="WH4" s="600"/>
      <c r="WI4" s="600"/>
      <c r="WJ4" s="600"/>
      <c r="WK4" s="600"/>
      <c r="WL4" s="627"/>
      <c r="WM4" s="627"/>
      <c r="WN4" s="627"/>
      <c r="WO4" s="600"/>
      <c r="WP4" s="600"/>
      <c r="WQ4" s="600"/>
      <c r="WR4" s="600"/>
      <c r="WS4" s="600"/>
      <c r="WT4" s="600"/>
      <c r="WU4" s="627"/>
      <c r="WV4" s="627"/>
      <c r="WW4" s="627"/>
      <c r="WX4" s="600"/>
      <c r="WY4" s="600"/>
      <c r="WZ4" s="600"/>
      <c r="XA4" s="600"/>
      <c r="XB4" s="600"/>
      <c r="XC4" s="600"/>
      <c r="XD4" s="627"/>
      <c r="XE4" s="627"/>
      <c r="XF4" s="627"/>
      <c r="XG4" s="600"/>
      <c r="XH4" s="600"/>
      <c r="XI4" s="600"/>
      <c r="XJ4" s="600"/>
      <c r="XK4" s="600"/>
      <c r="XL4" s="600"/>
      <c r="XM4" s="627"/>
      <c r="XN4" s="627"/>
      <c r="XO4" s="627"/>
      <c r="XP4" s="600"/>
      <c r="XQ4" s="600"/>
      <c r="XR4" s="600"/>
      <c r="XS4" s="600"/>
      <c r="XT4" s="600"/>
      <c r="XU4" s="600"/>
      <c r="XV4" s="627"/>
      <c r="XW4" s="627"/>
      <c r="XX4" s="627"/>
      <c r="XY4" s="600"/>
      <c r="XZ4" s="600"/>
      <c r="YA4" s="600"/>
      <c r="YB4" s="600"/>
      <c r="YC4" s="600"/>
      <c r="YD4" s="600"/>
      <c r="YE4" s="627"/>
      <c r="YF4" s="627"/>
      <c r="YG4" s="627"/>
      <c r="YH4" s="600"/>
      <c r="YI4" s="600"/>
      <c r="YJ4" s="600"/>
      <c r="YK4" s="600"/>
      <c r="YL4" s="600"/>
      <c r="YM4" s="600"/>
      <c r="YN4" s="627"/>
      <c r="YO4" s="627"/>
      <c r="YP4" s="627"/>
      <c r="YQ4" s="600"/>
      <c r="YR4" s="600"/>
      <c r="YS4" s="600"/>
      <c r="YT4" s="600"/>
      <c r="YU4" s="600"/>
      <c r="YV4" s="600"/>
      <c r="YW4" s="627"/>
      <c r="YX4" s="627"/>
      <c r="YY4" s="627"/>
      <c r="YZ4" s="600"/>
      <c r="ZA4" s="600"/>
      <c r="ZB4" s="600"/>
      <c r="ZC4" s="600"/>
      <c r="ZD4" s="600"/>
      <c r="ZE4" s="600"/>
      <c r="ZF4" s="627"/>
      <c r="ZG4" s="627"/>
      <c r="ZH4" s="627"/>
      <c r="ZI4" s="600"/>
      <c r="ZJ4" s="600"/>
      <c r="ZK4" s="600"/>
      <c r="ZL4" s="600"/>
      <c r="ZM4" s="600"/>
      <c r="ZN4" s="600"/>
      <c r="ZO4" s="627"/>
      <c r="ZP4" s="627"/>
      <c r="ZQ4" s="627"/>
      <c r="ZR4" s="600"/>
      <c r="ZS4" s="600"/>
      <c r="ZT4" s="600"/>
      <c r="ZU4" s="600"/>
      <c r="ZV4" s="600"/>
      <c r="ZW4" s="600"/>
      <c r="ZX4" s="627"/>
      <c r="ZY4" s="627"/>
      <c r="ZZ4" s="627"/>
      <c r="AAA4" s="600"/>
      <c r="AAB4" s="600"/>
      <c r="AAC4" s="600"/>
      <c r="AAD4" s="600"/>
      <c r="AAE4" s="600"/>
      <c r="AAF4" s="600"/>
      <c r="AAG4" s="627"/>
      <c r="AAH4" s="627"/>
      <c r="AAI4" s="627"/>
      <c r="AAJ4" s="600"/>
      <c r="AAK4" s="600"/>
      <c r="AAL4" s="600"/>
      <c r="AAM4" s="600"/>
      <c r="AAN4" s="600"/>
      <c r="AAO4" s="600"/>
      <c r="AAP4" s="627"/>
      <c r="AAQ4" s="627"/>
      <c r="AAR4" s="627"/>
      <c r="AAS4" s="600"/>
      <c r="AAT4" s="600"/>
      <c r="AAU4" s="600"/>
      <c r="AAV4" s="600"/>
      <c r="AAW4" s="600"/>
      <c r="AAX4" s="600"/>
      <c r="AAY4" s="627"/>
      <c r="AAZ4" s="627"/>
      <c r="ABA4" s="627"/>
      <c r="ABB4" s="600"/>
      <c r="ABC4" s="600"/>
      <c r="ABD4" s="600"/>
      <c r="ABE4" s="600"/>
      <c r="ABF4" s="600"/>
      <c r="ABG4" s="600"/>
      <c r="ABH4" s="627"/>
      <c r="ABI4" s="627"/>
      <c r="ABJ4" s="627"/>
      <c r="ABK4" s="600"/>
      <c r="ABL4" s="600"/>
      <c r="ABM4" s="600"/>
      <c r="ABN4" s="600"/>
      <c r="ABO4" s="600"/>
      <c r="ABP4" s="600"/>
      <c r="ABQ4" s="627"/>
      <c r="ABR4" s="627"/>
      <c r="ABS4" s="627"/>
      <c r="ABT4" s="600"/>
      <c r="ABU4" s="600"/>
      <c r="ABV4" s="600"/>
      <c r="ABW4" s="600"/>
      <c r="ABX4" s="600"/>
      <c r="ABY4" s="600"/>
      <c r="ABZ4" s="627"/>
      <c r="ACA4" s="627"/>
      <c r="ACB4" s="627"/>
      <c r="ACC4" s="600"/>
      <c r="ACD4" s="600"/>
      <c r="ACE4" s="600"/>
      <c r="ACF4" s="600"/>
      <c r="ACG4" s="600"/>
      <c r="ACH4" s="600"/>
      <c r="ACI4" s="627"/>
      <c r="ACJ4" s="627"/>
      <c r="ACK4" s="627"/>
      <c r="ACL4" s="600"/>
      <c r="ACM4" s="600"/>
      <c r="ACN4" s="600"/>
      <c r="ACO4" s="600"/>
      <c r="ACP4" s="600"/>
      <c r="ACQ4" s="600"/>
      <c r="ACR4" s="627"/>
      <c r="ACS4" s="627"/>
      <c r="ACT4" s="627"/>
      <c r="ACU4" s="600"/>
      <c r="ACV4" s="600"/>
      <c r="ACW4" s="600"/>
      <c r="ACX4" s="600"/>
      <c r="ACY4" s="600"/>
      <c r="ACZ4" s="600"/>
      <c r="ADA4" s="627"/>
      <c r="ADB4" s="627"/>
      <c r="ADC4" s="627"/>
      <c r="ADD4" s="600"/>
      <c r="ADE4" s="600"/>
      <c r="ADF4" s="600"/>
      <c r="ADG4" s="600"/>
      <c r="ADH4" s="600"/>
      <c r="ADI4" s="600"/>
      <c r="ADJ4" s="627"/>
      <c r="ADK4" s="627"/>
      <c r="ADL4" s="627"/>
      <c r="ADM4" s="600"/>
      <c r="ADN4" s="600"/>
      <c r="ADO4" s="600"/>
      <c r="ADP4" s="600"/>
      <c r="ADQ4" s="600"/>
      <c r="ADR4" s="600"/>
      <c r="ADS4" s="627"/>
      <c r="ADT4" s="627"/>
      <c r="ADU4" s="627"/>
      <c r="ADV4" s="600"/>
      <c r="ADW4" s="600"/>
      <c r="ADX4" s="600"/>
      <c r="ADY4" s="600"/>
      <c r="ADZ4" s="600"/>
      <c r="AEA4" s="600"/>
      <c r="AEB4" s="627"/>
      <c r="AEC4" s="627"/>
      <c r="AED4" s="627"/>
      <c r="AEE4" s="600"/>
      <c r="AEF4" s="600"/>
      <c r="AEG4" s="600"/>
      <c r="AEH4" s="600"/>
      <c r="AEI4" s="600"/>
      <c r="AEJ4" s="600"/>
      <c r="AEK4" s="627"/>
      <c r="AEL4" s="627"/>
      <c r="AEM4" s="627"/>
      <c r="AEN4" s="600"/>
      <c r="AEO4" s="600"/>
      <c r="AEP4" s="600"/>
      <c r="AEQ4" s="600"/>
      <c r="AER4" s="600"/>
      <c r="AES4" s="600"/>
      <c r="AET4" s="627"/>
      <c r="AEU4" s="627"/>
      <c r="AEV4" s="627"/>
      <c r="AEW4" s="600"/>
      <c r="AEX4" s="600"/>
      <c r="AEY4" s="600"/>
      <c r="AEZ4" s="600"/>
      <c r="AFA4" s="600"/>
      <c r="AFB4" s="600"/>
      <c r="AFC4" s="627"/>
      <c r="AFD4" s="627"/>
      <c r="AFE4" s="627"/>
      <c r="AFF4" s="600"/>
      <c r="AFG4" s="600"/>
      <c r="AFH4" s="600"/>
      <c r="AFI4" s="600"/>
      <c r="AFJ4" s="600"/>
      <c r="AFK4" s="600"/>
      <c r="AFL4" s="627"/>
      <c r="AFM4" s="627"/>
      <c r="AFN4" s="627"/>
      <c r="AFO4" s="600"/>
      <c r="AFP4" s="600"/>
      <c r="AFQ4" s="600"/>
      <c r="AFR4" s="600"/>
      <c r="AFS4" s="600"/>
      <c r="AFT4" s="600"/>
      <c r="AFU4" s="627"/>
      <c r="AFV4" s="627"/>
      <c r="AFW4" s="627"/>
      <c r="AFX4" s="600"/>
      <c r="AFY4" s="600"/>
      <c r="AFZ4" s="600"/>
      <c r="AGA4" s="600"/>
      <c r="AGB4" s="600"/>
      <c r="AGC4" s="600"/>
      <c r="AGD4" s="627"/>
      <c r="AGE4" s="627"/>
      <c r="AGF4" s="627"/>
      <c r="AGG4" s="600"/>
      <c r="AGH4" s="600"/>
      <c r="AGI4" s="600"/>
      <c r="AGJ4" s="600"/>
      <c r="AGK4" s="600"/>
      <c r="AGL4" s="600"/>
      <c r="AGM4" s="627"/>
      <c r="AGN4" s="627"/>
      <c r="AGO4" s="627"/>
      <c r="AGP4" s="600"/>
      <c r="AGQ4" s="600"/>
      <c r="AGR4" s="600"/>
      <c r="AGS4" s="600"/>
      <c r="AGT4" s="600"/>
      <c r="AGU4" s="600"/>
      <c r="AGV4" s="627"/>
      <c r="AGW4" s="627"/>
      <c r="AGX4" s="627"/>
      <c r="AGY4" s="600"/>
      <c r="AGZ4" s="600"/>
      <c r="AHA4" s="600"/>
      <c r="AHB4" s="600"/>
      <c r="AHC4" s="600"/>
      <c r="AHD4" s="600"/>
      <c r="AHE4" s="627"/>
      <c r="AHF4" s="627"/>
      <c r="AHG4" s="627"/>
      <c r="AHH4" s="600"/>
      <c r="AHI4" s="600"/>
      <c r="AHJ4" s="600"/>
      <c r="AHK4" s="600"/>
      <c r="AHL4" s="600"/>
      <c r="AHM4" s="600"/>
      <c r="AHN4" s="627"/>
      <c r="AHO4" s="627"/>
      <c r="AHP4" s="627"/>
      <c r="AHQ4" s="600"/>
      <c r="AHR4" s="600"/>
      <c r="AHS4" s="600"/>
      <c r="AHT4" s="600"/>
      <c r="AHU4" s="600"/>
      <c r="AHV4" s="600"/>
      <c r="AHW4" s="627"/>
      <c r="AHX4" s="627"/>
      <c r="AHY4" s="627"/>
      <c r="AHZ4" s="600"/>
      <c r="AIA4" s="600"/>
      <c r="AIB4" s="600"/>
      <c r="AIC4" s="600"/>
      <c r="AID4" s="600"/>
      <c r="AIE4" s="600"/>
      <c r="AIF4" s="627"/>
      <c r="AIG4" s="627"/>
      <c r="AIH4" s="627"/>
      <c r="AII4" s="600"/>
      <c r="AIJ4" s="600"/>
      <c r="AIK4" s="600"/>
      <c r="AIL4" s="600"/>
      <c r="AIM4" s="600"/>
      <c r="AIN4" s="600"/>
      <c r="AIO4" s="627"/>
      <c r="AIP4" s="627"/>
      <c r="AIQ4" s="627"/>
      <c r="AIR4" s="600"/>
      <c r="AIS4" s="600"/>
      <c r="AIT4" s="600"/>
      <c r="AIU4" s="600"/>
      <c r="AIV4" s="600"/>
      <c r="AIW4" s="600"/>
      <c r="AIX4" s="627"/>
      <c r="AIY4" s="627"/>
      <c r="AIZ4" s="627"/>
      <c r="AJA4" s="600"/>
      <c r="AJB4" s="600"/>
      <c r="AJC4" s="600"/>
      <c r="AJD4" s="600"/>
      <c r="AJE4" s="600"/>
      <c r="AJF4" s="600"/>
      <c r="AJG4" s="627"/>
      <c r="AJH4" s="627"/>
      <c r="AJI4" s="627"/>
      <c r="AJJ4" s="600"/>
      <c r="AJK4" s="600"/>
      <c r="AJL4" s="600"/>
      <c r="AJM4" s="600"/>
      <c r="AJN4" s="600"/>
      <c r="AJO4" s="600"/>
      <c r="AJP4" s="627"/>
      <c r="AJQ4" s="627"/>
      <c r="AJR4" s="627"/>
      <c r="AJS4" s="600"/>
      <c r="AJT4" s="600"/>
      <c r="AJU4" s="600"/>
      <c r="AJV4" s="600"/>
      <c r="AJW4" s="600"/>
      <c r="AJX4" s="600"/>
      <c r="AJY4" s="627"/>
      <c r="AJZ4" s="627"/>
      <c r="AKA4" s="627"/>
      <c r="AKB4" s="600"/>
      <c r="AKC4" s="600"/>
      <c r="AKD4" s="600"/>
      <c r="AKE4" s="600"/>
      <c r="AKF4" s="600"/>
      <c r="AKG4" s="600"/>
      <c r="AKH4" s="627"/>
      <c r="AKI4" s="627"/>
      <c r="AKJ4" s="627"/>
      <c r="AKK4" s="600"/>
      <c r="AKL4" s="600"/>
      <c r="AKM4" s="600"/>
      <c r="AKN4" s="600"/>
      <c r="AKO4" s="600"/>
      <c r="AKP4" s="600"/>
      <c r="AKQ4" s="627"/>
      <c r="AKR4" s="627"/>
      <c r="AKS4" s="627"/>
      <c r="AKT4" s="600"/>
      <c r="AKU4" s="600"/>
      <c r="AKV4" s="600"/>
      <c r="AKW4" s="600"/>
      <c r="AKX4" s="600"/>
      <c r="AKY4" s="600"/>
      <c r="AKZ4" s="627"/>
      <c r="ALA4" s="627"/>
      <c r="ALB4" s="627"/>
      <c r="ALC4" s="600"/>
      <c r="ALD4" s="600"/>
      <c r="ALE4" s="600"/>
      <c r="ALF4" s="600"/>
      <c r="ALG4" s="600"/>
      <c r="ALH4" s="600"/>
      <c r="ALI4" s="627"/>
      <c r="ALJ4" s="627"/>
      <c r="ALK4" s="627"/>
      <c r="ALL4" s="600"/>
      <c r="ALM4" s="600"/>
      <c r="ALN4" s="600"/>
      <c r="ALO4" s="600"/>
      <c r="ALP4" s="600"/>
      <c r="ALQ4" s="600"/>
      <c r="ALR4" s="627"/>
      <c r="ALS4" s="627"/>
      <c r="ALT4" s="627"/>
      <c r="ALU4" s="600"/>
      <c r="ALV4" s="600"/>
      <c r="ALW4" s="600"/>
      <c r="ALX4" s="600"/>
      <c r="ALY4" s="600"/>
      <c r="ALZ4" s="600"/>
      <c r="AMA4" s="627"/>
      <c r="AMB4" s="627"/>
      <c r="AMC4" s="627"/>
      <c r="AMD4" s="600"/>
      <c r="AME4" s="600"/>
      <c r="AMF4" s="600"/>
      <c r="AMG4" s="600"/>
      <c r="AMH4" s="600"/>
      <c r="AMI4" s="600"/>
      <c r="AMJ4" s="627"/>
      <c r="AMK4" s="627"/>
      <c r="AML4" s="627"/>
      <c r="AMM4" s="600"/>
      <c r="AMN4" s="600"/>
      <c r="AMO4" s="600"/>
      <c r="AMP4" s="600"/>
      <c r="AMQ4" s="600"/>
      <c r="AMR4" s="600"/>
      <c r="AMS4" s="627"/>
      <c r="AMT4" s="627"/>
      <c r="AMU4" s="627"/>
      <c r="AMV4" s="600"/>
      <c r="AMW4" s="600"/>
      <c r="AMX4" s="600"/>
      <c r="AMY4" s="600"/>
      <c r="AMZ4" s="600"/>
      <c r="ANA4" s="600"/>
      <c r="ANB4" s="627"/>
      <c r="ANC4" s="627"/>
      <c r="AND4" s="627"/>
      <c r="ANE4" s="600"/>
      <c r="ANF4" s="600"/>
      <c r="ANG4" s="600"/>
      <c r="ANH4" s="600"/>
      <c r="ANI4" s="600"/>
      <c r="ANJ4" s="600"/>
      <c r="ANK4" s="627"/>
      <c r="ANL4" s="627"/>
      <c r="ANM4" s="627"/>
      <c r="ANN4" s="600"/>
      <c r="ANO4" s="600"/>
      <c r="ANP4" s="600"/>
      <c r="ANQ4" s="600"/>
      <c r="ANR4" s="600"/>
      <c r="ANS4" s="600"/>
      <c r="ANT4" s="627"/>
      <c r="ANU4" s="627"/>
      <c r="ANV4" s="627"/>
      <c r="ANW4" s="600"/>
      <c r="ANX4" s="600"/>
      <c r="ANY4" s="600"/>
      <c r="ANZ4" s="600"/>
      <c r="AOA4" s="600"/>
      <c r="AOB4" s="600"/>
      <c r="AOC4" s="627"/>
      <c r="AOD4" s="627"/>
      <c r="AOE4" s="627"/>
      <c r="AOF4" s="600"/>
      <c r="AOG4" s="600"/>
      <c r="AOH4" s="600"/>
      <c r="AOI4" s="600"/>
      <c r="AOJ4" s="600"/>
      <c r="AOK4" s="600"/>
      <c r="AOL4" s="627"/>
      <c r="AOM4" s="627"/>
      <c r="AON4" s="627"/>
      <c r="AOO4" s="600"/>
      <c r="AOP4" s="600"/>
      <c r="AOQ4" s="600"/>
      <c r="AOR4" s="600"/>
      <c r="AOS4" s="600"/>
      <c r="AOT4" s="600"/>
      <c r="AOU4" s="627"/>
      <c r="AOV4" s="627"/>
      <c r="AOW4" s="627"/>
      <c r="AOX4" s="600"/>
      <c r="AOY4" s="600"/>
      <c r="AOZ4" s="600"/>
      <c r="APA4" s="600"/>
      <c r="APB4" s="600"/>
      <c r="APC4" s="600"/>
      <c r="APD4" s="627"/>
      <c r="APE4" s="627"/>
      <c r="APF4" s="627"/>
      <c r="APG4" s="600"/>
      <c r="APH4" s="600"/>
      <c r="API4" s="600"/>
      <c r="APJ4" s="600"/>
      <c r="APK4" s="600"/>
      <c r="APL4" s="600"/>
      <c r="APM4" s="627"/>
      <c r="APN4" s="627"/>
      <c r="APO4" s="627"/>
      <c r="APP4" s="600"/>
      <c r="APQ4" s="600"/>
      <c r="APR4" s="600"/>
      <c r="APS4" s="600"/>
      <c r="APT4" s="600"/>
      <c r="APU4" s="600"/>
      <c r="APV4" s="627"/>
      <c r="APW4" s="627"/>
      <c r="APX4" s="627"/>
      <c r="APY4" s="600"/>
      <c r="APZ4" s="600"/>
      <c r="AQA4" s="600"/>
      <c r="AQB4" s="600"/>
      <c r="AQC4" s="600"/>
      <c r="AQD4" s="600"/>
      <c r="AQE4" s="627"/>
      <c r="AQF4" s="627"/>
      <c r="AQG4" s="627"/>
      <c r="AQH4" s="600"/>
      <c r="AQI4" s="600"/>
      <c r="AQJ4" s="600"/>
      <c r="AQK4" s="600"/>
      <c r="AQL4" s="600"/>
      <c r="AQM4" s="600"/>
      <c r="AQN4" s="627"/>
      <c r="AQO4" s="627"/>
      <c r="AQP4" s="627"/>
      <c r="AQQ4" s="600"/>
      <c r="AQR4" s="600"/>
      <c r="AQS4" s="600"/>
      <c r="AQT4" s="600"/>
      <c r="AQU4" s="600"/>
      <c r="AQV4" s="600"/>
      <c r="AQW4" s="627"/>
      <c r="AQX4" s="627"/>
      <c r="AQY4" s="627"/>
      <c r="AQZ4" s="600"/>
      <c r="ARA4" s="600"/>
      <c r="ARB4" s="600"/>
      <c r="ARC4" s="600"/>
      <c r="ARD4" s="600"/>
      <c r="ARE4" s="600"/>
      <c r="ARF4" s="627"/>
      <c r="ARG4" s="627"/>
      <c r="ARH4" s="627"/>
      <c r="ARI4" s="600"/>
      <c r="ARJ4" s="600"/>
      <c r="ARK4" s="600"/>
      <c r="ARL4" s="600"/>
      <c r="ARM4" s="600"/>
      <c r="ARN4" s="600"/>
      <c r="ARO4" s="627"/>
      <c r="ARP4" s="627"/>
      <c r="ARQ4" s="627"/>
      <c r="ARR4" s="600"/>
      <c r="ARS4" s="600"/>
      <c r="ART4" s="600"/>
      <c r="ARU4" s="600"/>
      <c r="ARV4" s="600"/>
      <c r="ARW4" s="600"/>
      <c r="ARX4" s="627"/>
      <c r="ARY4" s="627"/>
      <c r="ARZ4" s="627"/>
      <c r="ASA4" s="600"/>
      <c r="ASB4" s="600"/>
      <c r="ASC4" s="600"/>
      <c r="ASD4" s="600"/>
      <c r="ASE4" s="600"/>
      <c r="ASF4" s="600"/>
      <c r="ASG4" s="627"/>
      <c r="ASH4" s="627"/>
      <c r="ASI4" s="627"/>
      <c r="ASJ4" s="600"/>
      <c r="ASK4" s="600"/>
      <c r="ASL4" s="600"/>
      <c r="ASM4" s="600"/>
      <c r="ASN4" s="600"/>
      <c r="ASO4" s="600"/>
      <c r="ASP4" s="627"/>
      <c r="ASQ4" s="627"/>
      <c r="ASR4" s="627"/>
      <c r="ASS4" s="600"/>
      <c r="AST4" s="600"/>
      <c r="ASU4" s="600"/>
      <c r="ASV4" s="600"/>
      <c r="ASW4" s="600"/>
      <c r="ASX4" s="600"/>
      <c r="ASY4" s="627"/>
      <c r="ASZ4" s="627"/>
      <c r="ATA4" s="627"/>
      <c r="ATB4" s="600"/>
      <c r="ATC4" s="600"/>
      <c r="ATD4" s="600"/>
      <c r="ATE4" s="600"/>
      <c r="ATF4" s="600"/>
      <c r="ATG4" s="600"/>
      <c r="ATH4" s="627"/>
      <c r="ATI4" s="627"/>
      <c r="ATJ4" s="627"/>
      <c r="ATK4" s="600"/>
      <c r="ATL4" s="600"/>
      <c r="ATM4" s="600"/>
      <c r="ATN4" s="600"/>
      <c r="ATO4" s="600"/>
      <c r="ATP4" s="600"/>
      <c r="ATQ4" s="627"/>
      <c r="ATR4" s="627"/>
      <c r="ATS4" s="627"/>
      <c r="ATT4" s="600"/>
      <c r="ATU4" s="600"/>
      <c r="ATV4" s="600"/>
      <c r="ATW4" s="600"/>
      <c r="ATX4" s="600"/>
      <c r="ATY4" s="600"/>
      <c r="ATZ4" s="627"/>
      <c r="AUA4" s="627"/>
      <c r="AUB4" s="627"/>
      <c r="AUC4" s="600"/>
      <c r="AUD4" s="600"/>
      <c r="AUE4" s="600"/>
      <c r="AUF4" s="600"/>
      <c r="AUG4" s="600"/>
      <c r="AUH4" s="600"/>
      <c r="AUI4" s="627"/>
      <c r="AUJ4" s="627"/>
      <c r="AUK4" s="627"/>
      <c r="AUL4" s="600"/>
      <c r="AUM4" s="600"/>
      <c r="AUN4" s="600"/>
      <c r="AUO4" s="600"/>
      <c r="AUP4" s="600"/>
      <c r="AUQ4" s="600"/>
      <c r="AUR4" s="627"/>
      <c r="AUS4" s="627"/>
      <c r="AUT4" s="627"/>
      <c r="AUU4" s="600"/>
      <c r="AUV4" s="600"/>
      <c r="AUW4" s="600"/>
      <c r="AUX4" s="600"/>
      <c r="AUY4" s="600"/>
      <c r="AUZ4" s="600"/>
      <c r="AVA4" s="627"/>
      <c r="AVB4" s="627"/>
      <c r="AVC4" s="627"/>
      <c r="AVD4" s="600"/>
      <c r="AVE4" s="600"/>
      <c r="AVF4" s="600"/>
      <c r="AVG4" s="600"/>
      <c r="AVH4" s="600"/>
      <c r="AVI4" s="600"/>
      <c r="AVJ4" s="627"/>
      <c r="AVK4" s="627"/>
      <c r="AVL4" s="627"/>
      <c r="AVM4" s="600"/>
      <c r="AVN4" s="600"/>
      <c r="AVO4" s="600"/>
      <c r="AVP4" s="600"/>
      <c r="AVQ4" s="600"/>
      <c r="AVR4" s="600"/>
      <c r="AVS4" s="627"/>
      <c r="AVT4" s="627"/>
      <c r="AVU4" s="627"/>
      <c r="AVV4" s="600"/>
      <c r="AVW4" s="600"/>
      <c r="AVX4" s="600"/>
      <c r="AVY4" s="600"/>
      <c r="AVZ4" s="600"/>
      <c r="AWA4" s="600"/>
      <c r="AWB4" s="627"/>
      <c r="AWC4" s="627"/>
      <c r="AWD4" s="627"/>
      <c r="AWE4" s="600"/>
      <c r="AWF4" s="600"/>
      <c r="AWG4" s="600"/>
      <c r="AWH4" s="600"/>
      <c r="AWI4" s="600"/>
      <c r="AWJ4" s="600"/>
      <c r="AWK4" s="627"/>
      <c r="AWL4" s="627"/>
      <c r="AWM4" s="627"/>
      <c r="AWN4" s="600"/>
      <c r="AWO4" s="600"/>
      <c r="AWP4" s="600"/>
      <c r="AWQ4" s="600"/>
      <c r="AWR4" s="600"/>
      <c r="AWS4" s="600"/>
      <c r="AWT4" s="627"/>
      <c r="AWU4" s="627"/>
      <c r="AWV4" s="627"/>
      <c r="AWW4" s="600"/>
      <c r="AWX4" s="600"/>
      <c r="AWY4" s="600"/>
      <c r="AWZ4" s="600"/>
      <c r="AXA4" s="600"/>
      <c r="AXB4" s="600"/>
      <c r="AXC4" s="627"/>
      <c r="AXD4" s="627"/>
      <c r="AXE4" s="627"/>
      <c r="AXF4" s="600"/>
      <c r="AXG4" s="600"/>
      <c r="AXH4" s="600"/>
      <c r="AXI4" s="600"/>
      <c r="AXJ4" s="600"/>
      <c r="AXK4" s="600"/>
      <c r="AXL4" s="627"/>
      <c r="AXM4" s="627"/>
      <c r="AXN4" s="627"/>
      <c r="AXO4" s="600"/>
      <c r="AXP4" s="600"/>
      <c r="AXQ4" s="600"/>
      <c r="AXR4" s="600"/>
      <c r="AXS4" s="600"/>
      <c r="AXT4" s="600"/>
      <c r="AXU4" s="627"/>
      <c r="AXV4" s="627"/>
      <c r="AXW4" s="627"/>
      <c r="AXX4" s="600"/>
      <c r="AXY4" s="600"/>
      <c r="AXZ4" s="600"/>
      <c r="AYA4" s="600"/>
      <c r="AYB4" s="600"/>
      <c r="AYC4" s="600"/>
      <c r="AYD4" s="627"/>
      <c r="AYE4" s="627"/>
      <c r="AYF4" s="627"/>
      <c r="AYG4" s="600"/>
      <c r="AYH4" s="600"/>
      <c r="AYI4" s="600"/>
      <c r="AYJ4" s="600"/>
      <c r="AYK4" s="600"/>
      <c r="AYL4" s="600"/>
      <c r="AYM4" s="627"/>
      <c r="AYN4" s="627"/>
      <c r="AYO4" s="627"/>
      <c r="AYP4" s="600"/>
      <c r="AYQ4" s="600"/>
      <c r="AYR4" s="600"/>
      <c r="AYS4" s="600"/>
      <c r="AYT4" s="600"/>
      <c r="AYU4" s="600"/>
      <c r="AYV4" s="627"/>
      <c r="AYW4" s="627"/>
      <c r="AYX4" s="627"/>
      <c r="AYY4" s="600"/>
      <c r="AYZ4" s="600"/>
      <c r="AZA4" s="600"/>
      <c r="AZB4" s="600"/>
      <c r="AZC4" s="600"/>
      <c r="AZD4" s="600"/>
      <c r="AZE4" s="627"/>
      <c r="AZF4" s="627"/>
      <c r="AZG4" s="627"/>
      <c r="AZH4" s="600"/>
      <c r="AZI4" s="600"/>
      <c r="AZJ4" s="600"/>
      <c r="AZK4" s="600"/>
      <c r="AZL4" s="600"/>
      <c r="AZM4" s="600"/>
      <c r="AZN4" s="627"/>
      <c r="AZO4" s="627"/>
      <c r="AZP4" s="627"/>
      <c r="AZQ4" s="600"/>
      <c r="AZR4" s="600"/>
      <c r="AZS4" s="600"/>
      <c r="AZT4" s="600"/>
      <c r="AZU4" s="600"/>
      <c r="AZV4" s="600"/>
      <c r="AZW4" s="627"/>
      <c r="AZX4" s="627"/>
      <c r="AZY4" s="627"/>
      <c r="AZZ4" s="600"/>
      <c r="BAA4" s="600"/>
      <c r="BAB4" s="600"/>
      <c r="BAC4" s="600"/>
      <c r="BAD4" s="600"/>
      <c r="BAE4" s="600"/>
      <c r="BAF4" s="627"/>
      <c r="BAG4" s="627"/>
      <c r="BAH4" s="627"/>
      <c r="BAI4" s="600"/>
      <c r="BAJ4" s="600"/>
      <c r="BAK4" s="600"/>
      <c r="BAL4" s="600"/>
      <c r="BAM4" s="600"/>
      <c r="BAN4" s="600"/>
      <c r="BAO4" s="627"/>
      <c r="BAP4" s="627"/>
      <c r="BAQ4" s="627"/>
      <c r="BAR4" s="600"/>
      <c r="BAS4" s="600"/>
      <c r="BAT4" s="600"/>
      <c r="BAU4" s="600"/>
      <c r="BAV4" s="600"/>
      <c r="BAW4" s="600"/>
      <c r="BAX4" s="627"/>
      <c r="BAY4" s="627"/>
      <c r="BAZ4" s="627"/>
      <c r="BBA4" s="600"/>
      <c r="BBB4" s="600"/>
      <c r="BBC4" s="600"/>
      <c r="BBD4" s="600"/>
      <c r="BBE4" s="600"/>
      <c r="BBF4" s="600"/>
      <c r="BBG4" s="627"/>
      <c r="BBH4" s="627"/>
      <c r="BBI4" s="627"/>
      <c r="BBJ4" s="600"/>
      <c r="BBK4" s="600"/>
      <c r="BBL4" s="600"/>
      <c r="BBM4" s="600"/>
      <c r="BBN4" s="600"/>
      <c r="BBO4" s="600"/>
      <c r="BBP4" s="627"/>
      <c r="BBQ4" s="627"/>
      <c r="BBR4" s="627"/>
      <c r="BBS4" s="600"/>
      <c r="BBT4" s="600"/>
      <c r="BBU4" s="600"/>
      <c r="BBV4" s="600"/>
      <c r="BBW4" s="600"/>
      <c r="BBX4" s="600"/>
      <c r="BBY4" s="627"/>
      <c r="BBZ4" s="627"/>
      <c r="BCA4" s="627"/>
      <c r="BCB4" s="600"/>
      <c r="BCC4" s="600"/>
      <c r="BCD4" s="600"/>
      <c r="BCE4" s="600"/>
      <c r="BCF4" s="600"/>
      <c r="BCG4" s="600"/>
      <c r="BCH4" s="627"/>
      <c r="BCI4" s="627"/>
      <c r="BCJ4" s="627"/>
      <c r="BCK4" s="600"/>
      <c r="BCL4" s="600"/>
      <c r="BCM4" s="600"/>
      <c r="BCN4" s="600"/>
      <c r="BCO4" s="600"/>
      <c r="BCP4" s="600"/>
      <c r="BCQ4" s="627"/>
      <c r="BCR4" s="627"/>
      <c r="BCS4" s="627"/>
      <c r="BCT4" s="600"/>
      <c r="BCU4" s="600"/>
      <c r="BCV4" s="600"/>
      <c r="BCW4" s="600"/>
      <c r="BCX4" s="600"/>
      <c r="BCY4" s="600"/>
      <c r="BCZ4" s="627"/>
      <c r="BDA4" s="627"/>
      <c r="BDB4" s="627"/>
      <c r="BDC4" s="600"/>
      <c r="BDD4" s="600"/>
      <c r="BDE4" s="600"/>
      <c r="BDF4" s="600"/>
      <c r="BDG4" s="600"/>
      <c r="BDH4" s="600"/>
      <c r="BDI4" s="627"/>
      <c r="BDJ4" s="627"/>
      <c r="BDK4" s="627"/>
      <c r="BDL4" s="600"/>
      <c r="BDM4" s="600"/>
      <c r="BDN4" s="600"/>
      <c r="BDO4" s="600"/>
      <c r="BDP4" s="600"/>
      <c r="BDQ4" s="600"/>
      <c r="BDR4" s="627"/>
      <c r="BDS4" s="627"/>
      <c r="BDT4" s="627"/>
      <c r="BDU4" s="600"/>
      <c r="BDV4" s="600"/>
      <c r="BDW4" s="600"/>
      <c r="BDX4" s="600"/>
      <c r="BDY4" s="600"/>
      <c r="BDZ4" s="600"/>
      <c r="BEA4" s="627"/>
      <c r="BEB4" s="627"/>
      <c r="BEC4" s="627"/>
      <c r="BED4" s="600"/>
      <c r="BEE4" s="600"/>
      <c r="BEF4" s="600"/>
      <c r="BEG4" s="600"/>
      <c r="BEH4" s="600"/>
      <c r="BEI4" s="600"/>
      <c r="BEJ4" s="627"/>
      <c r="BEK4" s="627"/>
      <c r="BEL4" s="627"/>
      <c r="BEM4" s="600"/>
      <c r="BEN4" s="600"/>
      <c r="BEO4" s="600"/>
      <c r="BEP4" s="600"/>
      <c r="BEQ4" s="600"/>
      <c r="BER4" s="600"/>
      <c r="BES4" s="627"/>
      <c r="BET4" s="627"/>
      <c r="BEU4" s="627"/>
      <c r="BEV4" s="600"/>
      <c r="BEW4" s="600"/>
      <c r="BEX4" s="600"/>
      <c r="BEY4" s="600"/>
      <c r="BEZ4" s="600"/>
      <c r="BFA4" s="600"/>
      <c r="BFB4" s="627"/>
      <c r="BFC4" s="627"/>
      <c r="BFD4" s="627"/>
      <c r="BFE4" s="600"/>
      <c r="BFF4" s="600"/>
      <c r="BFG4" s="600"/>
      <c r="BFH4" s="600"/>
      <c r="BFI4" s="600"/>
      <c r="BFJ4" s="600"/>
      <c r="BFK4" s="627"/>
      <c r="BFL4" s="627"/>
      <c r="BFM4" s="627"/>
      <c r="BFN4" s="600"/>
      <c r="BFO4" s="600"/>
      <c r="BFP4" s="600"/>
      <c r="BFQ4" s="600"/>
      <c r="BFR4" s="600"/>
      <c r="BFS4" s="600"/>
      <c r="BFT4" s="627"/>
      <c r="BFU4" s="627"/>
      <c r="BFV4" s="627"/>
      <c r="BFW4" s="600"/>
      <c r="BFX4" s="600"/>
      <c r="BFY4" s="600"/>
      <c r="BFZ4" s="600"/>
      <c r="BGA4" s="600"/>
      <c r="BGB4" s="600"/>
      <c r="BGC4" s="627"/>
      <c r="BGD4" s="627"/>
      <c r="BGE4" s="627"/>
      <c r="BGF4" s="600"/>
      <c r="BGG4" s="600"/>
      <c r="BGH4" s="600"/>
      <c r="BGI4" s="600"/>
      <c r="BGJ4" s="600"/>
      <c r="BGK4" s="600"/>
      <c r="BGL4" s="627"/>
      <c r="BGM4" s="627"/>
      <c r="BGN4" s="627"/>
      <c r="BGO4" s="600"/>
      <c r="BGP4" s="600"/>
      <c r="BGQ4" s="600"/>
      <c r="BGR4" s="600"/>
      <c r="BGS4" s="600"/>
      <c r="BGT4" s="600"/>
      <c r="BGU4" s="627"/>
      <c r="BGV4" s="627"/>
      <c r="BGW4" s="627"/>
      <c r="BGX4" s="600"/>
      <c r="BGY4" s="600"/>
      <c r="BGZ4" s="600"/>
      <c r="BHA4" s="600"/>
      <c r="BHB4" s="600"/>
      <c r="BHC4" s="600"/>
      <c r="BHD4" s="627"/>
      <c r="BHE4" s="627"/>
      <c r="BHF4" s="627"/>
      <c r="BHG4" s="600"/>
      <c r="BHH4" s="600"/>
      <c r="BHI4" s="600"/>
      <c r="BHJ4" s="600"/>
      <c r="BHK4" s="600"/>
      <c r="BHL4" s="600"/>
      <c r="BHM4" s="627"/>
      <c r="BHN4" s="627"/>
      <c r="BHO4" s="627"/>
      <c r="BHP4" s="600"/>
      <c r="BHQ4" s="600"/>
      <c r="BHR4" s="600"/>
      <c r="BHS4" s="600"/>
      <c r="BHT4" s="600"/>
      <c r="BHU4" s="600"/>
      <c r="BHV4" s="627"/>
      <c r="BHW4" s="627"/>
      <c r="BHX4" s="627"/>
      <c r="BHY4" s="600"/>
      <c r="BHZ4" s="600"/>
      <c r="BIA4" s="600"/>
      <c r="BIB4" s="600"/>
      <c r="BIC4" s="600"/>
      <c r="BID4" s="600"/>
      <c r="BIE4" s="627"/>
      <c r="BIF4" s="627"/>
      <c r="BIG4" s="627"/>
      <c r="BIH4" s="600"/>
      <c r="BII4" s="600"/>
      <c r="BIJ4" s="600"/>
      <c r="BIK4" s="600"/>
      <c r="BIL4" s="600"/>
      <c r="BIM4" s="600"/>
      <c r="BIN4" s="627"/>
      <c r="BIO4" s="627"/>
      <c r="BIP4" s="627"/>
      <c r="BIQ4" s="600"/>
      <c r="BIR4" s="600"/>
      <c r="BIS4" s="600"/>
      <c r="BIT4" s="600"/>
      <c r="BIU4" s="600"/>
      <c r="BIV4" s="600"/>
      <c r="BIW4" s="627"/>
      <c r="BIX4" s="627"/>
      <c r="BIY4" s="627"/>
      <c r="BIZ4" s="600"/>
      <c r="BJA4" s="600"/>
      <c r="BJB4" s="600"/>
      <c r="BJC4" s="600"/>
      <c r="BJD4" s="600"/>
      <c r="BJE4" s="600"/>
      <c r="BJF4" s="627"/>
      <c r="BJG4" s="627"/>
      <c r="BJH4" s="627"/>
      <c r="BJI4" s="600"/>
      <c r="BJJ4" s="600"/>
      <c r="BJK4" s="600"/>
      <c r="BJL4" s="600"/>
      <c r="BJM4" s="600"/>
      <c r="BJN4" s="600"/>
      <c r="BJO4" s="627"/>
      <c r="BJP4" s="627"/>
      <c r="BJQ4" s="627"/>
      <c r="BJR4" s="600"/>
      <c r="BJS4" s="600"/>
      <c r="BJT4" s="600"/>
      <c r="BJU4" s="600"/>
      <c r="BJV4" s="600"/>
      <c r="BJW4" s="600"/>
      <c r="BJX4" s="627"/>
      <c r="BJY4" s="627"/>
      <c r="BJZ4" s="627"/>
      <c r="BKA4" s="600"/>
      <c r="BKB4" s="600"/>
      <c r="BKC4" s="600"/>
      <c r="BKD4" s="600"/>
      <c r="BKE4" s="600"/>
      <c r="BKF4" s="600"/>
      <c r="BKG4" s="627"/>
      <c r="BKH4" s="627"/>
      <c r="BKI4" s="627"/>
      <c r="BKJ4" s="600"/>
      <c r="BKK4" s="600"/>
      <c r="BKL4" s="600"/>
      <c r="BKM4" s="600"/>
      <c r="BKN4" s="600"/>
      <c r="BKO4" s="600"/>
      <c r="BKP4" s="627"/>
      <c r="BKQ4" s="627"/>
      <c r="BKR4" s="627"/>
      <c r="BKS4" s="600"/>
      <c r="BKT4" s="600"/>
      <c r="BKU4" s="600"/>
      <c r="BKV4" s="600"/>
      <c r="BKW4" s="600"/>
      <c r="BKX4" s="600"/>
      <c r="BKY4" s="627"/>
      <c r="BKZ4" s="627"/>
      <c r="BLA4" s="627"/>
      <c r="BLB4" s="600"/>
      <c r="BLC4" s="600"/>
      <c r="BLD4" s="600"/>
      <c r="BLE4" s="600"/>
      <c r="BLF4" s="600"/>
      <c r="BLG4" s="600"/>
      <c r="BLH4" s="627"/>
      <c r="BLI4" s="627"/>
      <c r="BLJ4" s="627"/>
      <c r="BLK4" s="600"/>
      <c r="BLL4" s="600"/>
      <c r="BLM4" s="600"/>
      <c r="BLN4" s="600"/>
      <c r="BLO4" s="600"/>
      <c r="BLP4" s="600"/>
      <c r="BLQ4" s="627"/>
      <c r="BLR4" s="627"/>
      <c r="BLS4" s="627"/>
      <c r="BLT4" s="600"/>
      <c r="BLU4" s="600"/>
      <c r="BLV4" s="600"/>
      <c r="BLW4" s="600"/>
      <c r="BLX4" s="600"/>
      <c r="BLY4" s="600"/>
      <c r="BLZ4" s="627"/>
      <c r="BMA4" s="627"/>
      <c r="BMB4" s="627"/>
      <c r="BMC4" s="600"/>
      <c r="BMD4" s="600"/>
      <c r="BME4" s="600"/>
      <c r="BMF4" s="600"/>
      <c r="BMG4" s="600"/>
      <c r="BMH4" s="600"/>
      <c r="BMI4" s="627"/>
      <c r="BMJ4" s="627"/>
      <c r="BMK4" s="627"/>
      <c r="BML4" s="600"/>
      <c r="BMM4" s="600"/>
      <c r="BMN4" s="600"/>
      <c r="BMO4" s="600"/>
      <c r="BMP4" s="600"/>
      <c r="BMQ4" s="600"/>
      <c r="BMR4" s="627"/>
      <c r="BMS4" s="627"/>
      <c r="BMT4" s="627"/>
      <c r="BMU4" s="600"/>
      <c r="BMV4" s="600"/>
      <c r="BMW4" s="600"/>
      <c r="BMX4" s="600"/>
      <c r="BMY4" s="600"/>
      <c r="BMZ4" s="600"/>
      <c r="BNA4" s="627"/>
      <c r="BNB4" s="627"/>
      <c r="BNC4" s="627"/>
      <c r="BND4" s="600"/>
      <c r="BNE4" s="600"/>
      <c r="BNF4" s="600"/>
      <c r="BNG4" s="600"/>
      <c r="BNH4" s="600"/>
      <c r="BNI4" s="600"/>
      <c r="BNJ4" s="627"/>
      <c r="BNK4" s="627"/>
      <c r="BNL4" s="627"/>
      <c r="BNM4" s="600"/>
      <c r="BNN4" s="600"/>
      <c r="BNO4" s="600"/>
      <c r="BNP4" s="600"/>
      <c r="BNQ4" s="600"/>
      <c r="BNR4" s="600"/>
      <c r="BNS4" s="627"/>
      <c r="BNT4" s="627"/>
      <c r="BNU4" s="627"/>
      <c r="BNV4" s="600"/>
      <c r="BNW4" s="600"/>
      <c r="BNX4" s="600"/>
      <c r="BNY4" s="600"/>
      <c r="BNZ4" s="600"/>
      <c r="BOA4" s="600"/>
      <c r="BOB4" s="627"/>
      <c r="BOC4" s="627"/>
      <c r="BOD4" s="627"/>
      <c r="BOE4" s="600"/>
      <c r="BOF4" s="600"/>
      <c r="BOG4" s="600"/>
      <c r="BOH4" s="600"/>
      <c r="BOI4" s="600"/>
      <c r="BOJ4" s="600"/>
      <c r="BOK4" s="627"/>
      <c r="BOL4" s="627"/>
      <c r="BOM4" s="627"/>
      <c r="BON4" s="600"/>
      <c r="BOO4" s="600"/>
      <c r="BOP4" s="600"/>
      <c r="BOQ4" s="600"/>
      <c r="BOR4" s="600"/>
      <c r="BOS4" s="600"/>
      <c r="BOT4" s="627"/>
      <c r="BOU4" s="627"/>
      <c r="BOV4" s="627"/>
      <c r="BOW4" s="600"/>
      <c r="BOX4" s="600"/>
      <c r="BOY4" s="600"/>
      <c r="BOZ4" s="600"/>
      <c r="BPA4" s="600"/>
      <c r="BPB4" s="600"/>
      <c r="BPC4" s="627"/>
      <c r="BPD4" s="627"/>
      <c r="BPE4" s="627"/>
      <c r="BPF4" s="600"/>
      <c r="BPG4" s="600"/>
      <c r="BPH4" s="600"/>
      <c r="BPI4" s="600"/>
      <c r="BPJ4" s="600"/>
      <c r="BPK4" s="600"/>
      <c r="BPL4" s="627"/>
      <c r="BPM4" s="627"/>
      <c r="BPN4" s="627"/>
      <c r="BPO4" s="600"/>
      <c r="BPP4" s="600"/>
      <c r="BPQ4" s="600"/>
      <c r="BPR4" s="600"/>
      <c r="BPS4" s="600"/>
      <c r="BPT4" s="600"/>
      <c r="BPU4" s="627"/>
      <c r="BPV4" s="627"/>
      <c r="BPW4" s="627"/>
      <c r="BPX4" s="600"/>
      <c r="BPY4" s="600"/>
      <c r="BPZ4" s="600"/>
      <c r="BQA4" s="600"/>
      <c r="BQB4" s="600"/>
      <c r="BQC4" s="600"/>
      <c r="BQD4" s="627"/>
      <c r="BQE4" s="627"/>
      <c r="BQF4" s="627"/>
      <c r="BQG4" s="600"/>
      <c r="BQH4" s="600"/>
      <c r="BQI4" s="600"/>
      <c r="BQJ4" s="600"/>
      <c r="BQK4" s="600"/>
      <c r="BQL4" s="600"/>
      <c r="BQM4" s="627"/>
      <c r="BQN4" s="627"/>
      <c r="BQO4" s="627"/>
      <c r="BQP4" s="600"/>
      <c r="BQQ4" s="600"/>
      <c r="BQR4" s="600"/>
      <c r="BQS4" s="600"/>
      <c r="BQT4" s="600"/>
      <c r="BQU4" s="600"/>
      <c r="BQV4" s="627"/>
      <c r="BQW4" s="627"/>
      <c r="BQX4" s="627"/>
      <c r="BQY4" s="600"/>
      <c r="BQZ4" s="600"/>
      <c r="BRA4" s="600"/>
      <c r="BRB4" s="600"/>
      <c r="BRC4" s="600"/>
      <c r="BRD4" s="600"/>
      <c r="BRE4" s="627"/>
      <c r="BRF4" s="627"/>
      <c r="BRG4" s="627"/>
      <c r="BRH4" s="600"/>
      <c r="BRI4" s="600"/>
      <c r="BRJ4" s="600"/>
      <c r="BRK4" s="600"/>
      <c r="BRL4" s="600"/>
      <c r="BRM4" s="600"/>
      <c r="BRN4" s="627"/>
      <c r="BRO4" s="627"/>
      <c r="BRP4" s="627"/>
      <c r="BRQ4" s="600"/>
      <c r="BRR4" s="600"/>
      <c r="BRS4" s="600"/>
      <c r="BRT4" s="600"/>
      <c r="BRU4" s="600"/>
      <c r="BRV4" s="600"/>
      <c r="BRW4" s="627"/>
      <c r="BRX4" s="627"/>
      <c r="BRY4" s="627"/>
      <c r="BRZ4" s="600"/>
      <c r="BSA4" s="600"/>
      <c r="BSB4" s="600"/>
      <c r="BSC4" s="600"/>
      <c r="BSD4" s="600"/>
      <c r="BSE4" s="600"/>
      <c r="BSF4" s="627"/>
      <c r="BSG4" s="627"/>
      <c r="BSH4" s="627"/>
      <c r="BSI4" s="600"/>
      <c r="BSJ4" s="600"/>
      <c r="BSK4" s="600"/>
      <c r="BSL4" s="600"/>
      <c r="BSM4" s="600"/>
      <c r="BSN4" s="600"/>
      <c r="BSO4" s="627"/>
      <c r="BSP4" s="627"/>
      <c r="BSQ4" s="627"/>
      <c r="BSR4" s="600"/>
      <c r="BSS4" s="600"/>
      <c r="BST4" s="600"/>
      <c r="BSU4" s="600"/>
      <c r="BSV4" s="600"/>
      <c r="BSW4" s="600"/>
      <c r="BSX4" s="627"/>
      <c r="BSY4" s="627"/>
      <c r="BSZ4" s="627"/>
      <c r="BTA4" s="600"/>
      <c r="BTB4" s="600"/>
      <c r="BTC4" s="600"/>
      <c r="BTD4" s="600"/>
      <c r="BTE4" s="600"/>
      <c r="BTF4" s="600"/>
      <c r="BTG4" s="627"/>
      <c r="BTH4" s="627"/>
      <c r="BTI4" s="627"/>
      <c r="BTJ4" s="600"/>
      <c r="BTK4" s="600"/>
      <c r="BTL4" s="600"/>
      <c r="BTM4" s="600"/>
      <c r="BTN4" s="600"/>
      <c r="BTO4" s="600"/>
      <c r="BTP4" s="627"/>
      <c r="BTQ4" s="627"/>
      <c r="BTR4" s="627"/>
      <c r="BTS4" s="600"/>
      <c r="BTT4" s="600"/>
      <c r="BTU4" s="600"/>
      <c r="BTV4" s="600"/>
      <c r="BTW4" s="600"/>
      <c r="BTX4" s="600"/>
      <c r="BTY4" s="627"/>
      <c r="BTZ4" s="627"/>
      <c r="BUA4" s="627"/>
      <c r="BUB4" s="600"/>
      <c r="BUC4" s="600"/>
      <c r="BUD4" s="600"/>
      <c r="BUE4" s="600"/>
      <c r="BUF4" s="600"/>
      <c r="BUG4" s="600"/>
      <c r="BUH4" s="627"/>
      <c r="BUI4" s="627"/>
      <c r="BUJ4" s="627"/>
      <c r="BUK4" s="600"/>
      <c r="BUL4" s="600"/>
      <c r="BUM4" s="600"/>
      <c r="BUN4" s="600"/>
      <c r="BUO4" s="600"/>
      <c r="BUP4" s="600"/>
      <c r="BUQ4" s="627"/>
      <c r="BUR4" s="627"/>
      <c r="BUS4" s="627"/>
      <c r="BUT4" s="600"/>
      <c r="BUU4" s="600"/>
      <c r="BUV4" s="600"/>
      <c r="BUW4" s="600"/>
      <c r="BUX4" s="600"/>
      <c r="BUY4" s="600"/>
      <c r="BUZ4" s="627"/>
      <c r="BVA4" s="627"/>
      <c r="BVB4" s="627"/>
      <c r="BVC4" s="600"/>
      <c r="BVD4" s="600"/>
      <c r="BVE4" s="600"/>
      <c r="BVF4" s="600"/>
      <c r="BVG4" s="600"/>
      <c r="BVH4" s="600"/>
      <c r="BVI4" s="627"/>
      <c r="BVJ4" s="627"/>
      <c r="BVK4" s="627"/>
      <c r="BVL4" s="600"/>
      <c r="BVM4" s="600"/>
      <c r="BVN4" s="600"/>
      <c r="BVO4" s="600"/>
      <c r="BVP4" s="600"/>
      <c r="BVQ4" s="600"/>
      <c r="BVR4" s="627"/>
      <c r="BVS4" s="627"/>
      <c r="BVT4" s="627"/>
      <c r="BVU4" s="600"/>
      <c r="BVV4" s="600"/>
      <c r="BVW4" s="600"/>
      <c r="BVX4" s="600"/>
      <c r="BVY4" s="600"/>
      <c r="BVZ4" s="600"/>
      <c r="BWA4" s="627"/>
      <c r="BWB4" s="627"/>
      <c r="BWC4" s="627"/>
      <c r="BWD4" s="600"/>
      <c r="BWE4" s="600"/>
      <c r="BWF4" s="600"/>
      <c r="BWG4" s="600"/>
      <c r="BWH4" s="600"/>
      <c r="BWI4" s="600"/>
      <c r="BWJ4" s="627"/>
      <c r="BWK4" s="627"/>
      <c r="BWL4" s="627"/>
      <c r="BWM4" s="600"/>
      <c r="BWN4" s="600"/>
      <c r="BWO4" s="600"/>
      <c r="BWP4" s="600"/>
      <c r="BWQ4" s="600"/>
      <c r="BWR4" s="600"/>
      <c r="BWS4" s="627"/>
      <c r="BWT4" s="627"/>
      <c r="BWU4" s="627"/>
      <c r="BWV4" s="600"/>
      <c r="BWW4" s="600"/>
      <c r="BWX4" s="600"/>
      <c r="BWY4" s="600"/>
      <c r="BWZ4" s="600"/>
      <c r="BXA4" s="600"/>
      <c r="BXB4" s="627"/>
      <c r="BXC4" s="627"/>
      <c r="BXD4" s="627"/>
      <c r="BXE4" s="600"/>
      <c r="BXF4" s="600"/>
      <c r="BXG4" s="600"/>
      <c r="BXH4" s="600"/>
      <c r="BXI4" s="600"/>
      <c r="BXJ4" s="600"/>
      <c r="BXK4" s="627"/>
      <c r="BXL4" s="627"/>
      <c r="BXM4" s="627"/>
      <c r="BXN4" s="600"/>
      <c r="BXO4" s="600"/>
      <c r="BXP4" s="600"/>
      <c r="BXQ4" s="600"/>
      <c r="BXR4" s="600"/>
      <c r="BXS4" s="600"/>
      <c r="BXT4" s="627"/>
      <c r="BXU4" s="627"/>
      <c r="BXV4" s="627"/>
      <c r="BXW4" s="600"/>
      <c r="BXX4" s="600"/>
      <c r="BXY4" s="600"/>
      <c r="BXZ4" s="600"/>
      <c r="BYA4" s="600"/>
      <c r="BYB4" s="600"/>
      <c r="BYC4" s="627"/>
      <c r="BYD4" s="627"/>
      <c r="BYE4" s="627"/>
      <c r="BYF4" s="600"/>
      <c r="BYG4" s="600"/>
      <c r="BYH4" s="600"/>
      <c r="BYI4" s="600"/>
      <c r="BYJ4" s="600"/>
      <c r="BYK4" s="600"/>
      <c r="BYL4" s="627"/>
      <c r="BYM4" s="627"/>
      <c r="BYN4" s="627"/>
      <c r="BYO4" s="600"/>
      <c r="BYP4" s="600"/>
      <c r="BYQ4" s="600"/>
      <c r="BYR4" s="600"/>
      <c r="BYS4" s="600"/>
      <c r="BYT4" s="600"/>
      <c r="BYU4" s="627"/>
      <c r="BYV4" s="627"/>
      <c r="BYW4" s="627"/>
      <c r="BYX4" s="600"/>
      <c r="BYY4" s="600"/>
      <c r="BYZ4" s="600"/>
      <c r="BZA4" s="600"/>
      <c r="BZB4" s="600"/>
      <c r="BZC4" s="600"/>
      <c r="BZD4" s="627"/>
      <c r="BZE4" s="627"/>
      <c r="BZF4" s="627"/>
      <c r="BZG4" s="600"/>
      <c r="BZH4" s="600"/>
      <c r="BZI4" s="600"/>
      <c r="BZJ4" s="600"/>
      <c r="BZK4" s="600"/>
      <c r="BZL4" s="600"/>
      <c r="BZM4" s="627"/>
      <c r="BZN4" s="627"/>
      <c r="BZO4" s="627"/>
      <c r="BZP4" s="600"/>
      <c r="BZQ4" s="600"/>
      <c r="BZR4" s="600"/>
      <c r="BZS4" s="600"/>
      <c r="BZT4" s="600"/>
      <c r="BZU4" s="600"/>
      <c r="BZV4" s="627"/>
      <c r="BZW4" s="627"/>
      <c r="BZX4" s="627"/>
      <c r="BZY4" s="600"/>
      <c r="BZZ4" s="600"/>
      <c r="CAA4" s="600"/>
      <c r="CAB4" s="600"/>
      <c r="CAC4" s="600"/>
      <c r="CAD4" s="600"/>
      <c r="CAE4" s="627"/>
      <c r="CAF4" s="627"/>
      <c r="CAG4" s="627"/>
      <c r="CAH4" s="600"/>
      <c r="CAI4" s="600"/>
      <c r="CAJ4" s="600"/>
      <c r="CAK4" s="600"/>
      <c r="CAL4" s="600"/>
      <c r="CAM4" s="600"/>
      <c r="CAN4" s="627"/>
      <c r="CAO4" s="627"/>
      <c r="CAP4" s="627"/>
      <c r="CAQ4" s="600"/>
      <c r="CAR4" s="600"/>
      <c r="CAS4" s="600"/>
      <c r="CAT4" s="600"/>
      <c r="CAU4" s="600"/>
      <c r="CAV4" s="600"/>
      <c r="CAW4" s="627"/>
      <c r="CAX4" s="627"/>
      <c r="CAY4" s="627"/>
      <c r="CAZ4" s="600"/>
      <c r="CBA4" s="600"/>
      <c r="CBB4" s="600"/>
      <c r="CBC4" s="600"/>
      <c r="CBD4" s="600"/>
      <c r="CBE4" s="600"/>
      <c r="CBF4" s="627"/>
      <c r="CBG4" s="627"/>
      <c r="CBH4" s="627"/>
      <c r="CBI4" s="600"/>
      <c r="CBJ4" s="600"/>
      <c r="CBK4" s="600"/>
      <c r="CBL4" s="600"/>
      <c r="CBM4" s="600"/>
      <c r="CBN4" s="600"/>
      <c r="CBO4" s="627"/>
      <c r="CBP4" s="627"/>
      <c r="CBQ4" s="627"/>
      <c r="CBR4" s="600"/>
      <c r="CBS4" s="600"/>
      <c r="CBT4" s="600"/>
      <c r="CBU4" s="600"/>
      <c r="CBV4" s="600"/>
      <c r="CBW4" s="600"/>
      <c r="CBX4" s="627"/>
      <c r="CBY4" s="627"/>
      <c r="CBZ4" s="627"/>
      <c r="CCA4" s="600"/>
      <c r="CCB4" s="600"/>
      <c r="CCC4" s="600"/>
      <c r="CCD4" s="600"/>
      <c r="CCE4" s="600"/>
      <c r="CCF4" s="600"/>
      <c r="CCG4" s="627"/>
      <c r="CCH4" s="627"/>
      <c r="CCI4" s="627"/>
      <c r="CCJ4" s="600"/>
      <c r="CCK4" s="600"/>
      <c r="CCL4" s="600"/>
      <c r="CCM4" s="600"/>
      <c r="CCN4" s="600"/>
      <c r="CCO4" s="600"/>
      <c r="CCP4" s="627"/>
      <c r="CCQ4" s="627"/>
      <c r="CCR4" s="627"/>
      <c r="CCS4" s="600"/>
      <c r="CCT4" s="600"/>
      <c r="CCU4" s="600"/>
      <c r="CCV4" s="600"/>
      <c r="CCW4" s="600"/>
      <c r="CCX4" s="600"/>
      <c r="CCY4" s="627"/>
      <c r="CCZ4" s="627"/>
      <c r="CDA4" s="627"/>
      <c r="CDB4" s="600"/>
      <c r="CDC4" s="600"/>
      <c r="CDD4" s="600"/>
      <c r="CDE4" s="600"/>
      <c r="CDF4" s="600"/>
      <c r="CDG4" s="600"/>
      <c r="CDH4" s="627"/>
      <c r="CDI4" s="627"/>
      <c r="CDJ4" s="627"/>
      <c r="CDK4" s="600"/>
      <c r="CDL4" s="600"/>
      <c r="CDM4" s="600"/>
      <c r="CDN4" s="600"/>
      <c r="CDO4" s="600"/>
      <c r="CDP4" s="600"/>
      <c r="CDQ4" s="627"/>
      <c r="CDR4" s="627"/>
      <c r="CDS4" s="627"/>
      <c r="CDT4" s="600"/>
      <c r="CDU4" s="600"/>
      <c r="CDV4" s="600"/>
      <c r="CDW4" s="600"/>
      <c r="CDX4" s="600"/>
      <c r="CDY4" s="600"/>
      <c r="CDZ4" s="627"/>
      <c r="CEA4" s="627"/>
      <c r="CEB4" s="627"/>
      <c r="CEC4" s="600"/>
      <c r="CED4" s="600"/>
      <c r="CEE4" s="600"/>
      <c r="CEF4" s="600"/>
      <c r="CEG4" s="600"/>
      <c r="CEH4" s="600"/>
      <c r="CEI4" s="627"/>
      <c r="CEJ4" s="627"/>
      <c r="CEK4" s="627"/>
      <c r="CEL4" s="600"/>
      <c r="CEM4" s="600"/>
      <c r="CEN4" s="600"/>
      <c r="CEO4" s="600"/>
      <c r="CEP4" s="600"/>
      <c r="CEQ4" s="600"/>
      <c r="CER4" s="627"/>
      <c r="CES4" s="627"/>
      <c r="CET4" s="627"/>
      <c r="CEU4" s="600"/>
      <c r="CEV4" s="600"/>
      <c r="CEW4" s="600"/>
      <c r="CEX4" s="600"/>
      <c r="CEY4" s="600"/>
      <c r="CEZ4" s="600"/>
      <c r="CFA4" s="627"/>
      <c r="CFB4" s="627"/>
      <c r="CFC4" s="627"/>
      <c r="CFD4" s="600"/>
      <c r="CFE4" s="600"/>
      <c r="CFF4" s="600"/>
      <c r="CFG4" s="600"/>
      <c r="CFH4" s="600"/>
      <c r="CFI4" s="600"/>
      <c r="CFJ4" s="627"/>
      <c r="CFK4" s="627"/>
      <c r="CFL4" s="627"/>
      <c r="CFM4" s="600"/>
      <c r="CFN4" s="600"/>
      <c r="CFO4" s="600"/>
      <c r="CFP4" s="600"/>
      <c r="CFQ4" s="600"/>
      <c r="CFR4" s="600"/>
      <c r="CFS4" s="627"/>
      <c r="CFT4" s="627"/>
      <c r="CFU4" s="627"/>
      <c r="CFV4" s="600"/>
      <c r="CFW4" s="600"/>
      <c r="CFX4" s="600"/>
      <c r="CFY4" s="600"/>
      <c r="CFZ4" s="600"/>
      <c r="CGA4" s="600"/>
      <c r="CGB4" s="627"/>
      <c r="CGC4" s="627"/>
      <c r="CGD4" s="627"/>
      <c r="CGE4" s="600"/>
      <c r="CGF4" s="600"/>
      <c r="CGG4" s="600"/>
      <c r="CGH4" s="600"/>
      <c r="CGI4" s="600"/>
      <c r="CGJ4" s="600"/>
      <c r="CGK4" s="627"/>
      <c r="CGL4" s="627"/>
      <c r="CGM4" s="627"/>
      <c r="CGN4" s="600"/>
      <c r="CGO4" s="600"/>
      <c r="CGP4" s="600"/>
      <c r="CGQ4" s="600"/>
      <c r="CGR4" s="600"/>
      <c r="CGS4" s="600"/>
      <c r="CGT4" s="627"/>
      <c r="CGU4" s="627"/>
      <c r="CGV4" s="627"/>
      <c r="CGW4" s="600"/>
      <c r="CGX4" s="600"/>
      <c r="CGY4" s="600"/>
      <c r="CGZ4" s="600"/>
      <c r="CHA4" s="600"/>
      <c r="CHB4" s="600"/>
      <c r="CHC4" s="627"/>
      <c r="CHD4" s="627"/>
      <c r="CHE4" s="627"/>
      <c r="CHF4" s="600"/>
      <c r="CHG4" s="600"/>
      <c r="CHH4" s="600"/>
      <c r="CHI4" s="600"/>
      <c r="CHJ4" s="600"/>
      <c r="CHK4" s="600"/>
      <c r="CHL4" s="627"/>
      <c r="CHM4" s="627"/>
      <c r="CHN4" s="627"/>
      <c r="CHO4" s="600"/>
      <c r="CHP4" s="600"/>
      <c r="CHQ4" s="600"/>
      <c r="CHR4" s="600"/>
      <c r="CHS4" s="600"/>
      <c r="CHT4" s="600"/>
      <c r="CHU4" s="627"/>
      <c r="CHV4" s="627"/>
      <c r="CHW4" s="627"/>
      <c r="CHX4" s="600"/>
      <c r="CHY4" s="600"/>
      <c r="CHZ4" s="600"/>
      <c r="CIA4" s="600"/>
      <c r="CIB4" s="600"/>
      <c r="CIC4" s="600"/>
      <c r="CID4" s="627"/>
      <c r="CIE4" s="627"/>
      <c r="CIF4" s="627"/>
      <c r="CIG4" s="600"/>
      <c r="CIH4" s="600"/>
      <c r="CII4" s="600"/>
      <c r="CIJ4" s="600"/>
      <c r="CIK4" s="600"/>
      <c r="CIL4" s="600"/>
      <c r="CIM4" s="627"/>
      <c r="CIN4" s="627"/>
      <c r="CIO4" s="627"/>
      <c r="CIP4" s="600"/>
      <c r="CIQ4" s="600"/>
      <c r="CIR4" s="600"/>
      <c r="CIS4" s="600"/>
      <c r="CIT4" s="600"/>
      <c r="CIU4" s="600"/>
      <c r="CIV4" s="627"/>
      <c r="CIW4" s="627"/>
      <c r="CIX4" s="627"/>
      <c r="CIY4" s="600"/>
      <c r="CIZ4" s="600"/>
      <c r="CJA4" s="600"/>
      <c r="CJB4" s="600"/>
      <c r="CJC4" s="600"/>
      <c r="CJD4" s="600"/>
      <c r="CJE4" s="627"/>
      <c r="CJF4" s="627"/>
      <c r="CJG4" s="627"/>
      <c r="CJH4" s="600"/>
      <c r="CJI4" s="600"/>
      <c r="CJJ4" s="600"/>
      <c r="CJK4" s="600"/>
      <c r="CJL4" s="600"/>
      <c r="CJM4" s="600"/>
      <c r="CJN4" s="627"/>
      <c r="CJO4" s="627"/>
      <c r="CJP4" s="627"/>
      <c r="CJQ4" s="600"/>
      <c r="CJR4" s="600"/>
      <c r="CJS4" s="600"/>
      <c r="CJT4" s="600"/>
      <c r="CJU4" s="600"/>
      <c r="CJV4" s="600"/>
      <c r="CJW4" s="627"/>
      <c r="CJX4" s="627"/>
      <c r="CJY4" s="627"/>
      <c r="CJZ4" s="600"/>
      <c r="CKA4" s="600"/>
      <c r="CKB4" s="600"/>
      <c r="CKC4" s="600"/>
      <c r="CKD4" s="600"/>
      <c r="CKE4" s="600"/>
      <c r="CKF4" s="627"/>
      <c r="CKG4" s="627"/>
      <c r="CKH4" s="627"/>
      <c r="CKI4" s="600"/>
      <c r="CKJ4" s="600"/>
      <c r="CKK4" s="600"/>
      <c r="CKL4" s="600"/>
      <c r="CKM4" s="600"/>
      <c r="CKN4" s="600"/>
      <c r="CKO4" s="627"/>
      <c r="CKP4" s="627"/>
      <c r="CKQ4" s="627"/>
      <c r="CKR4" s="600"/>
      <c r="CKS4" s="600"/>
      <c r="CKT4" s="600"/>
      <c r="CKU4" s="600"/>
      <c r="CKV4" s="600"/>
      <c r="CKW4" s="600"/>
      <c r="CKX4" s="627"/>
      <c r="CKY4" s="627"/>
      <c r="CKZ4" s="627"/>
      <c r="CLA4" s="600"/>
      <c r="CLB4" s="600"/>
      <c r="CLC4" s="600"/>
      <c r="CLD4" s="600"/>
      <c r="CLE4" s="600"/>
      <c r="CLF4" s="600"/>
      <c r="CLG4" s="627"/>
      <c r="CLH4" s="627"/>
      <c r="CLI4" s="627"/>
      <c r="CLJ4" s="600"/>
      <c r="CLK4" s="600"/>
      <c r="CLL4" s="600"/>
      <c r="CLM4" s="600"/>
      <c r="CLN4" s="600"/>
      <c r="CLO4" s="600"/>
      <c r="CLP4" s="627"/>
      <c r="CLQ4" s="627"/>
      <c r="CLR4" s="627"/>
      <c r="CLS4" s="600"/>
      <c r="CLT4" s="600"/>
      <c r="CLU4" s="600"/>
      <c r="CLV4" s="600"/>
      <c r="CLW4" s="600"/>
      <c r="CLX4" s="600"/>
      <c r="CLY4" s="627"/>
      <c r="CLZ4" s="627"/>
      <c r="CMA4" s="627"/>
      <c r="CMB4" s="600"/>
      <c r="CMC4" s="600"/>
      <c r="CMD4" s="600"/>
      <c r="CME4" s="600"/>
      <c r="CMF4" s="600"/>
      <c r="CMG4" s="600"/>
      <c r="CMH4" s="627"/>
      <c r="CMI4" s="627"/>
      <c r="CMJ4" s="627"/>
      <c r="CMK4" s="600"/>
      <c r="CML4" s="600"/>
      <c r="CMM4" s="600"/>
      <c r="CMN4" s="600"/>
      <c r="CMO4" s="600"/>
      <c r="CMP4" s="600"/>
      <c r="CMQ4" s="627"/>
      <c r="CMR4" s="627"/>
      <c r="CMS4" s="627"/>
      <c r="CMT4" s="600"/>
      <c r="CMU4" s="600"/>
      <c r="CMV4" s="600"/>
      <c r="CMW4" s="600"/>
      <c r="CMX4" s="600"/>
      <c r="CMY4" s="600"/>
      <c r="CMZ4" s="627"/>
      <c r="CNA4" s="627"/>
      <c r="CNB4" s="627"/>
      <c r="CNC4" s="600"/>
      <c r="CND4" s="600"/>
      <c r="CNE4" s="600"/>
      <c r="CNF4" s="600"/>
      <c r="CNG4" s="600"/>
      <c r="CNH4" s="600"/>
      <c r="CNI4" s="627"/>
      <c r="CNJ4" s="627"/>
      <c r="CNK4" s="627"/>
      <c r="CNL4" s="600"/>
      <c r="CNM4" s="600"/>
      <c r="CNN4" s="600"/>
      <c r="CNO4" s="600"/>
      <c r="CNP4" s="600"/>
      <c r="CNQ4" s="600"/>
      <c r="CNR4" s="627"/>
      <c r="CNS4" s="627"/>
      <c r="CNT4" s="627"/>
      <c r="CNU4" s="600"/>
      <c r="CNV4" s="600"/>
      <c r="CNW4" s="600"/>
      <c r="CNX4" s="600"/>
      <c r="CNY4" s="600"/>
      <c r="CNZ4" s="600"/>
      <c r="COA4" s="627"/>
      <c r="COB4" s="627"/>
      <c r="COC4" s="627"/>
      <c r="COD4" s="600"/>
      <c r="COE4" s="600"/>
      <c r="COF4" s="600"/>
      <c r="COG4" s="600"/>
      <c r="COH4" s="600"/>
      <c r="COI4" s="600"/>
      <c r="COJ4" s="627"/>
      <c r="COK4" s="627"/>
      <c r="COL4" s="627"/>
      <c r="COM4" s="600"/>
      <c r="CON4" s="600"/>
      <c r="COO4" s="600"/>
      <c r="COP4" s="600"/>
      <c r="COQ4" s="600"/>
      <c r="COR4" s="600"/>
      <c r="COS4" s="627"/>
      <c r="COT4" s="627"/>
      <c r="COU4" s="627"/>
      <c r="COV4" s="600"/>
      <c r="COW4" s="600"/>
      <c r="COX4" s="600"/>
      <c r="COY4" s="600"/>
      <c r="COZ4" s="600"/>
      <c r="CPA4" s="600"/>
      <c r="CPB4" s="627"/>
      <c r="CPC4" s="627"/>
      <c r="CPD4" s="627"/>
      <c r="CPE4" s="600"/>
      <c r="CPF4" s="600"/>
      <c r="CPG4" s="600"/>
      <c r="CPH4" s="600"/>
      <c r="CPI4" s="600"/>
      <c r="CPJ4" s="600"/>
      <c r="CPK4" s="627"/>
      <c r="CPL4" s="627"/>
      <c r="CPM4" s="627"/>
      <c r="CPN4" s="600"/>
      <c r="CPO4" s="600"/>
      <c r="CPP4" s="600"/>
      <c r="CPQ4" s="600"/>
      <c r="CPR4" s="600"/>
      <c r="CPS4" s="600"/>
      <c r="CPT4" s="627"/>
      <c r="CPU4" s="627"/>
      <c r="CPV4" s="627"/>
      <c r="CPW4" s="600"/>
      <c r="CPX4" s="600"/>
      <c r="CPY4" s="600"/>
      <c r="CPZ4" s="600"/>
      <c r="CQA4" s="600"/>
      <c r="CQB4" s="600"/>
      <c r="CQC4" s="627"/>
      <c r="CQD4" s="627"/>
      <c r="CQE4" s="627"/>
      <c r="CQF4" s="600"/>
      <c r="CQG4" s="600"/>
      <c r="CQH4" s="600"/>
      <c r="CQI4" s="600"/>
      <c r="CQJ4" s="600"/>
      <c r="CQK4" s="600"/>
      <c r="CQL4" s="627"/>
      <c r="CQM4" s="627"/>
      <c r="CQN4" s="627"/>
      <c r="CQO4" s="600"/>
      <c r="CQP4" s="600"/>
      <c r="CQQ4" s="600"/>
      <c r="CQR4" s="600"/>
      <c r="CQS4" s="600"/>
      <c r="CQT4" s="600"/>
      <c r="CQU4" s="627"/>
      <c r="CQV4" s="627"/>
      <c r="CQW4" s="627"/>
      <c r="CQX4" s="600"/>
      <c r="CQY4" s="600"/>
      <c r="CQZ4" s="600"/>
      <c r="CRA4" s="600"/>
      <c r="CRB4" s="600"/>
      <c r="CRC4" s="600"/>
      <c r="CRD4" s="627"/>
      <c r="CRE4" s="627"/>
      <c r="CRF4" s="627"/>
      <c r="CRG4" s="600"/>
      <c r="CRH4" s="600"/>
      <c r="CRI4" s="600"/>
      <c r="CRJ4" s="600"/>
      <c r="CRK4" s="600"/>
      <c r="CRL4" s="600"/>
      <c r="CRM4" s="627"/>
      <c r="CRN4" s="627"/>
      <c r="CRO4" s="627"/>
      <c r="CRP4" s="600"/>
      <c r="CRQ4" s="600"/>
      <c r="CRR4" s="600"/>
      <c r="CRS4" s="600"/>
      <c r="CRT4" s="600"/>
      <c r="CRU4" s="600"/>
      <c r="CRV4" s="627"/>
      <c r="CRW4" s="627"/>
      <c r="CRX4" s="627"/>
      <c r="CRY4" s="600"/>
      <c r="CRZ4" s="600"/>
      <c r="CSA4" s="600"/>
      <c r="CSB4" s="600"/>
      <c r="CSC4" s="600"/>
      <c r="CSD4" s="600"/>
      <c r="CSE4" s="627"/>
      <c r="CSF4" s="627"/>
      <c r="CSG4" s="627"/>
      <c r="CSH4" s="600"/>
      <c r="CSI4" s="600"/>
      <c r="CSJ4" s="600"/>
      <c r="CSK4" s="600"/>
      <c r="CSL4" s="600"/>
      <c r="CSM4" s="600"/>
      <c r="CSN4" s="627"/>
      <c r="CSO4" s="627"/>
      <c r="CSP4" s="627"/>
      <c r="CSQ4" s="600"/>
      <c r="CSR4" s="600"/>
      <c r="CSS4" s="600"/>
      <c r="CST4" s="600"/>
      <c r="CSU4" s="600"/>
      <c r="CSV4" s="600"/>
      <c r="CSW4" s="627"/>
      <c r="CSX4" s="627"/>
      <c r="CSY4" s="627"/>
      <c r="CSZ4" s="600"/>
      <c r="CTA4" s="600"/>
      <c r="CTB4" s="600"/>
      <c r="CTC4" s="600"/>
      <c r="CTD4" s="600"/>
      <c r="CTE4" s="600"/>
      <c r="CTF4" s="627"/>
      <c r="CTG4" s="627"/>
      <c r="CTH4" s="627"/>
      <c r="CTI4" s="600"/>
      <c r="CTJ4" s="600"/>
      <c r="CTK4" s="600"/>
      <c r="CTL4" s="600"/>
      <c r="CTM4" s="600"/>
      <c r="CTN4" s="600"/>
      <c r="CTO4" s="627"/>
      <c r="CTP4" s="627"/>
      <c r="CTQ4" s="627"/>
      <c r="CTR4" s="600"/>
      <c r="CTS4" s="600"/>
      <c r="CTT4" s="600"/>
      <c r="CTU4" s="600"/>
      <c r="CTV4" s="600"/>
      <c r="CTW4" s="600"/>
      <c r="CTX4" s="627"/>
      <c r="CTY4" s="627"/>
      <c r="CTZ4" s="627"/>
      <c r="CUA4" s="600"/>
      <c r="CUB4" s="600"/>
      <c r="CUC4" s="600"/>
      <c r="CUD4" s="600"/>
      <c r="CUE4" s="600"/>
      <c r="CUF4" s="600"/>
      <c r="CUG4" s="627"/>
      <c r="CUH4" s="627"/>
      <c r="CUI4" s="627"/>
      <c r="CUJ4" s="600"/>
      <c r="CUK4" s="600"/>
      <c r="CUL4" s="600"/>
      <c r="CUM4" s="600"/>
      <c r="CUN4" s="600"/>
      <c r="CUO4" s="600"/>
      <c r="CUP4" s="627"/>
      <c r="CUQ4" s="627"/>
      <c r="CUR4" s="627"/>
      <c r="CUS4" s="600"/>
      <c r="CUT4" s="600"/>
      <c r="CUU4" s="600"/>
      <c r="CUV4" s="600"/>
      <c r="CUW4" s="600"/>
      <c r="CUX4" s="600"/>
      <c r="CUY4" s="627"/>
      <c r="CUZ4" s="627"/>
      <c r="CVA4" s="627"/>
      <c r="CVB4" s="600"/>
      <c r="CVC4" s="600"/>
      <c r="CVD4" s="600"/>
      <c r="CVE4" s="600"/>
      <c r="CVF4" s="600"/>
      <c r="CVG4" s="600"/>
      <c r="CVH4" s="627"/>
      <c r="CVI4" s="627"/>
      <c r="CVJ4" s="627"/>
      <c r="CVK4" s="600"/>
      <c r="CVL4" s="600"/>
      <c r="CVM4" s="600"/>
      <c r="CVN4" s="600"/>
      <c r="CVO4" s="600"/>
      <c r="CVP4" s="600"/>
      <c r="CVQ4" s="627"/>
      <c r="CVR4" s="627"/>
      <c r="CVS4" s="627"/>
      <c r="CVT4" s="600"/>
      <c r="CVU4" s="600"/>
      <c r="CVV4" s="600"/>
      <c r="CVW4" s="600"/>
      <c r="CVX4" s="600"/>
      <c r="CVY4" s="600"/>
      <c r="CVZ4" s="627"/>
      <c r="CWA4" s="627"/>
      <c r="CWB4" s="627"/>
      <c r="CWC4" s="600"/>
      <c r="CWD4" s="600"/>
      <c r="CWE4" s="600"/>
      <c r="CWF4" s="600"/>
      <c r="CWG4" s="600"/>
      <c r="CWH4" s="600"/>
      <c r="CWI4" s="627"/>
      <c r="CWJ4" s="627"/>
      <c r="CWK4" s="627"/>
      <c r="CWL4" s="600"/>
      <c r="CWM4" s="600"/>
      <c r="CWN4" s="600"/>
      <c r="CWO4" s="600"/>
      <c r="CWP4" s="600"/>
      <c r="CWQ4" s="600"/>
      <c r="CWR4" s="627"/>
      <c r="CWS4" s="627"/>
      <c r="CWT4" s="627"/>
      <c r="CWU4" s="600"/>
      <c r="CWV4" s="600"/>
      <c r="CWW4" s="600"/>
      <c r="CWX4" s="600"/>
      <c r="CWY4" s="600"/>
      <c r="CWZ4" s="600"/>
      <c r="CXA4" s="627"/>
      <c r="CXB4" s="627"/>
      <c r="CXC4" s="627"/>
      <c r="CXD4" s="600"/>
      <c r="CXE4" s="600"/>
      <c r="CXF4" s="600"/>
      <c r="CXG4" s="600"/>
      <c r="CXH4" s="600"/>
      <c r="CXI4" s="600"/>
      <c r="CXJ4" s="627"/>
      <c r="CXK4" s="627"/>
      <c r="CXL4" s="627"/>
      <c r="CXM4" s="600"/>
      <c r="CXN4" s="600"/>
      <c r="CXO4" s="600"/>
      <c r="CXP4" s="600"/>
      <c r="CXQ4" s="600"/>
      <c r="CXR4" s="600"/>
      <c r="CXS4" s="627"/>
      <c r="CXT4" s="627"/>
      <c r="CXU4" s="627"/>
      <c r="CXV4" s="600"/>
      <c r="CXW4" s="600"/>
      <c r="CXX4" s="600"/>
      <c r="CXY4" s="600"/>
      <c r="CXZ4" s="600"/>
      <c r="CYA4" s="600"/>
      <c r="CYB4" s="627"/>
      <c r="CYC4" s="627"/>
      <c r="CYD4" s="627"/>
      <c r="CYE4" s="600"/>
      <c r="CYF4" s="600"/>
      <c r="CYG4" s="600"/>
      <c r="CYH4" s="600"/>
      <c r="CYI4" s="600"/>
      <c r="CYJ4" s="600"/>
      <c r="CYK4" s="627"/>
      <c r="CYL4" s="627"/>
      <c r="CYM4" s="627"/>
      <c r="CYN4" s="600"/>
      <c r="CYO4" s="600"/>
      <c r="CYP4" s="600"/>
      <c r="CYQ4" s="600"/>
      <c r="CYR4" s="600"/>
      <c r="CYS4" s="600"/>
      <c r="CYT4" s="627"/>
      <c r="CYU4" s="627"/>
      <c r="CYV4" s="627"/>
      <c r="CYW4" s="600"/>
      <c r="CYX4" s="600"/>
      <c r="CYY4" s="600"/>
      <c r="CYZ4" s="600"/>
      <c r="CZA4" s="600"/>
      <c r="CZB4" s="600"/>
      <c r="CZC4" s="627"/>
      <c r="CZD4" s="627"/>
      <c r="CZE4" s="627"/>
      <c r="CZF4" s="600"/>
      <c r="CZG4" s="600"/>
      <c r="CZH4" s="600"/>
      <c r="CZI4" s="600"/>
      <c r="CZJ4" s="600"/>
      <c r="CZK4" s="600"/>
      <c r="CZL4" s="627"/>
      <c r="CZM4" s="627"/>
      <c r="CZN4" s="627"/>
      <c r="CZO4" s="600"/>
      <c r="CZP4" s="600"/>
      <c r="CZQ4" s="600"/>
      <c r="CZR4" s="600"/>
      <c r="CZS4" s="600"/>
      <c r="CZT4" s="600"/>
      <c r="CZU4" s="627"/>
      <c r="CZV4" s="627"/>
      <c r="CZW4" s="627"/>
      <c r="CZX4" s="600"/>
      <c r="CZY4" s="600"/>
      <c r="CZZ4" s="600"/>
      <c r="DAA4" s="600"/>
      <c r="DAB4" s="600"/>
      <c r="DAC4" s="600"/>
      <c r="DAD4" s="627"/>
      <c r="DAE4" s="627"/>
      <c r="DAF4" s="627"/>
      <c r="DAG4" s="600"/>
      <c r="DAH4" s="600"/>
      <c r="DAI4" s="600"/>
      <c r="DAJ4" s="600"/>
      <c r="DAK4" s="600"/>
      <c r="DAL4" s="600"/>
      <c r="DAM4" s="627"/>
      <c r="DAN4" s="627"/>
      <c r="DAO4" s="627"/>
      <c r="DAP4" s="600"/>
      <c r="DAQ4" s="600"/>
      <c r="DAR4" s="600"/>
      <c r="DAS4" s="600"/>
      <c r="DAT4" s="600"/>
      <c r="DAU4" s="600"/>
      <c r="DAV4" s="627"/>
      <c r="DAW4" s="627"/>
      <c r="DAX4" s="627"/>
      <c r="DAY4" s="600"/>
      <c r="DAZ4" s="600"/>
      <c r="DBA4" s="600"/>
      <c r="DBB4" s="600"/>
      <c r="DBC4" s="600"/>
      <c r="DBD4" s="600"/>
      <c r="DBE4" s="627"/>
      <c r="DBF4" s="627"/>
      <c r="DBG4" s="627"/>
      <c r="DBH4" s="600"/>
      <c r="DBI4" s="600"/>
      <c r="DBJ4" s="600"/>
      <c r="DBK4" s="600"/>
      <c r="DBL4" s="600"/>
      <c r="DBM4" s="600"/>
      <c r="DBN4" s="627"/>
      <c r="DBO4" s="627"/>
      <c r="DBP4" s="627"/>
      <c r="DBQ4" s="600"/>
      <c r="DBR4" s="600"/>
      <c r="DBS4" s="600"/>
      <c r="DBT4" s="600"/>
      <c r="DBU4" s="600"/>
      <c r="DBV4" s="600"/>
      <c r="DBW4" s="627"/>
      <c r="DBX4" s="627"/>
      <c r="DBY4" s="627"/>
      <c r="DBZ4" s="600"/>
      <c r="DCA4" s="600"/>
      <c r="DCB4" s="600"/>
      <c r="DCC4" s="600"/>
      <c r="DCD4" s="600"/>
      <c r="DCE4" s="600"/>
      <c r="DCF4" s="627"/>
      <c r="DCG4" s="627"/>
      <c r="DCH4" s="627"/>
      <c r="DCI4" s="600"/>
      <c r="DCJ4" s="600"/>
      <c r="DCK4" s="600"/>
      <c r="DCL4" s="600"/>
      <c r="DCM4" s="600"/>
      <c r="DCN4" s="600"/>
      <c r="DCO4" s="627"/>
      <c r="DCP4" s="627"/>
      <c r="DCQ4" s="627"/>
      <c r="DCR4" s="600"/>
      <c r="DCS4" s="600"/>
      <c r="DCT4" s="600"/>
      <c r="DCU4" s="600"/>
      <c r="DCV4" s="600"/>
      <c r="DCW4" s="600"/>
      <c r="DCX4" s="627"/>
      <c r="DCY4" s="627"/>
      <c r="DCZ4" s="627"/>
      <c r="DDA4" s="600"/>
      <c r="DDB4" s="600"/>
      <c r="DDC4" s="600"/>
      <c r="DDD4" s="600"/>
      <c r="DDE4" s="600"/>
      <c r="DDF4" s="600"/>
      <c r="DDG4" s="627"/>
      <c r="DDH4" s="627"/>
      <c r="DDI4" s="627"/>
      <c r="DDJ4" s="600"/>
      <c r="DDK4" s="600"/>
      <c r="DDL4" s="600"/>
      <c r="DDM4" s="600"/>
      <c r="DDN4" s="600"/>
      <c r="DDO4" s="600"/>
      <c r="DDP4" s="627"/>
      <c r="DDQ4" s="627"/>
      <c r="DDR4" s="627"/>
      <c r="DDS4" s="600"/>
      <c r="DDT4" s="600"/>
      <c r="DDU4" s="600"/>
      <c r="DDV4" s="600"/>
      <c r="DDW4" s="600"/>
      <c r="DDX4" s="600"/>
      <c r="DDY4" s="627"/>
      <c r="DDZ4" s="627"/>
      <c r="DEA4" s="627"/>
      <c r="DEB4" s="600"/>
      <c r="DEC4" s="600"/>
      <c r="DED4" s="600"/>
      <c r="DEE4" s="600"/>
      <c r="DEF4" s="600"/>
      <c r="DEG4" s="600"/>
      <c r="DEH4" s="627"/>
      <c r="DEI4" s="627"/>
      <c r="DEJ4" s="627"/>
      <c r="DEK4" s="600"/>
      <c r="DEL4" s="600"/>
      <c r="DEM4" s="600"/>
      <c r="DEN4" s="600"/>
      <c r="DEO4" s="600"/>
      <c r="DEP4" s="600"/>
      <c r="DEQ4" s="627"/>
      <c r="DER4" s="627"/>
      <c r="DES4" s="627"/>
      <c r="DET4" s="600"/>
      <c r="DEU4" s="600"/>
      <c r="DEV4" s="600"/>
      <c r="DEW4" s="600"/>
      <c r="DEX4" s="600"/>
      <c r="DEY4" s="600"/>
      <c r="DEZ4" s="627"/>
      <c r="DFA4" s="627"/>
      <c r="DFB4" s="627"/>
      <c r="DFC4" s="600"/>
      <c r="DFD4" s="600"/>
      <c r="DFE4" s="600"/>
      <c r="DFF4" s="600"/>
      <c r="DFG4" s="600"/>
      <c r="DFH4" s="600"/>
      <c r="DFI4" s="627"/>
      <c r="DFJ4" s="627"/>
      <c r="DFK4" s="627"/>
      <c r="DFL4" s="600"/>
      <c r="DFM4" s="600"/>
      <c r="DFN4" s="600"/>
      <c r="DFO4" s="600"/>
      <c r="DFP4" s="600"/>
      <c r="DFQ4" s="600"/>
      <c r="DFR4" s="627"/>
      <c r="DFS4" s="627"/>
      <c r="DFT4" s="627"/>
      <c r="DFU4" s="600"/>
      <c r="DFV4" s="600"/>
      <c r="DFW4" s="600"/>
      <c r="DFX4" s="600"/>
      <c r="DFY4" s="600"/>
      <c r="DFZ4" s="600"/>
      <c r="DGA4" s="627"/>
      <c r="DGB4" s="627"/>
      <c r="DGC4" s="627"/>
      <c r="DGD4" s="600"/>
      <c r="DGE4" s="600"/>
      <c r="DGF4" s="600"/>
      <c r="DGG4" s="600"/>
      <c r="DGH4" s="600"/>
      <c r="DGI4" s="600"/>
      <c r="DGJ4" s="627"/>
      <c r="DGK4" s="627"/>
      <c r="DGL4" s="627"/>
      <c r="DGM4" s="600"/>
      <c r="DGN4" s="600"/>
      <c r="DGO4" s="600"/>
      <c r="DGP4" s="600"/>
      <c r="DGQ4" s="600"/>
      <c r="DGR4" s="600"/>
      <c r="DGS4" s="627"/>
      <c r="DGT4" s="627"/>
      <c r="DGU4" s="627"/>
      <c r="DGV4" s="600"/>
      <c r="DGW4" s="600"/>
      <c r="DGX4" s="600"/>
      <c r="DGY4" s="600"/>
      <c r="DGZ4" s="600"/>
      <c r="DHA4" s="600"/>
      <c r="DHB4" s="627"/>
      <c r="DHC4" s="627"/>
      <c r="DHD4" s="627"/>
      <c r="DHE4" s="600"/>
      <c r="DHF4" s="600"/>
      <c r="DHG4" s="600"/>
      <c r="DHH4" s="600"/>
      <c r="DHI4" s="600"/>
      <c r="DHJ4" s="600"/>
      <c r="DHK4" s="627"/>
      <c r="DHL4" s="627"/>
      <c r="DHM4" s="627"/>
      <c r="DHN4" s="600"/>
      <c r="DHO4" s="600"/>
      <c r="DHP4" s="600"/>
      <c r="DHQ4" s="600"/>
      <c r="DHR4" s="600"/>
      <c r="DHS4" s="600"/>
      <c r="DHT4" s="627"/>
      <c r="DHU4" s="627"/>
      <c r="DHV4" s="627"/>
      <c r="DHW4" s="600"/>
      <c r="DHX4" s="600"/>
      <c r="DHY4" s="600"/>
      <c r="DHZ4" s="600"/>
      <c r="DIA4" s="600"/>
      <c r="DIB4" s="600"/>
      <c r="DIC4" s="627"/>
      <c r="DID4" s="627"/>
      <c r="DIE4" s="627"/>
      <c r="DIF4" s="600"/>
      <c r="DIG4" s="600"/>
      <c r="DIH4" s="600"/>
      <c r="DII4" s="600"/>
      <c r="DIJ4" s="600"/>
      <c r="DIK4" s="600"/>
      <c r="DIL4" s="627"/>
      <c r="DIM4" s="627"/>
      <c r="DIN4" s="627"/>
      <c r="DIO4" s="600"/>
      <c r="DIP4" s="600"/>
      <c r="DIQ4" s="600"/>
      <c r="DIR4" s="600"/>
      <c r="DIS4" s="600"/>
      <c r="DIT4" s="600"/>
      <c r="DIU4" s="627"/>
      <c r="DIV4" s="627"/>
      <c r="DIW4" s="627"/>
      <c r="DIX4" s="600"/>
      <c r="DIY4" s="600"/>
      <c r="DIZ4" s="600"/>
      <c r="DJA4" s="600"/>
      <c r="DJB4" s="600"/>
      <c r="DJC4" s="600"/>
      <c r="DJD4" s="627"/>
      <c r="DJE4" s="627"/>
      <c r="DJF4" s="627"/>
      <c r="DJG4" s="600"/>
      <c r="DJH4" s="600"/>
      <c r="DJI4" s="600"/>
      <c r="DJJ4" s="600"/>
      <c r="DJK4" s="600"/>
      <c r="DJL4" s="600"/>
      <c r="DJM4" s="627"/>
      <c r="DJN4" s="627"/>
      <c r="DJO4" s="627"/>
      <c r="DJP4" s="600"/>
      <c r="DJQ4" s="600"/>
      <c r="DJR4" s="600"/>
      <c r="DJS4" s="600"/>
      <c r="DJT4" s="600"/>
      <c r="DJU4" s="600"/>
      <c r="DJV4" s="627"/>
      <c r="DJW4" s="627"/>
      <c r="DJX4" s="627"/>
      <c r="DJY4" s="600"/>
      <c r="DJZ4" s="600"/>
      <c r="DKA4" s="600"/>
      <c r="DKB4" s="600"/>
      <c r="DKC4" s="600"/>
      <c r="DKD4" s="600"/>
      <c r="DKE4" s="627"/>
      <c r="DKF4" s="627"/>
      <c r="DKG4" s="627"/>
      <c r="DKH4" s="600"/>
      <c r="DKI4" s="600"/>
      <c r="DKJ4" s="600"/>
      <c r="DKK4" s="600"/>
      <c r="DKL4" s="600"/>
      <c r="DKM4" s="600"/>
      <c r="DKN4" s="627"/>
      <c r="DKO4" s="627"/>
      <c r="DKP4" s="627"/>
      <c r="DKQ4" s="600"/>
      <c r="DKR4" s="600"/>
      <c r="DKS4" s="600"/>
      <c r="DKT4" s="600"/>
      <c r="DKU4" s="600"/>
      <c r="DKV4" s="600"/>
      <c r="DKW4" s="627"/>
      <c r="DKX4" s="627"/>
      <c r="DKY4" s="627"/>
      <c r="DKZ4" s="600"/>
      <c r="DLA4" s="600"/>
      <c r="DLB4" s="600"/>
      <c r="DLC4" s="600"/>
      <c r="DLD4" s="600"/>
      <c r="DLE4" s="600"/>
      <c r="DLF4" s="627"/>
      <c r="DLG4" s="627"/>
      <c r="DLH4" s="627"/>
      <c r="DLI4" s="600"/>
      <c r="DLJ4" s="600"/>
      <c r="DLK4" s="600"/>
      <c r="DLL4" s="600"/>
      <c r="DLM4" s="600"/>
      <c r="DLN4" s="600"/>
      <c r="DLO4" s="627"/>
      <c r="DLP4" s="627"/>
      <c r="DLQ4" s="627"/>
      <c r="DLR4" s="600"/>
      <c r="DLS4" s="600"/>
      <c r="DLT4" s="600"/>
      <c r="DLU4" s="600"/>
      <c r="DLV4" s="600"/>
      <c r="DLW4" s="600"/>
      <c r="DLX4" s="627"/>
      <c r="DLY4" s="627"/>
      <c r="DLZ4" s="627"/>
      <c r="DMA4" s="600"/>
      <c r="DMB4" s="600"/>
      <c r="DMC4" s="600"/>
      <c r="DMD4" s="600"/>
      <c r="DME4" s="600"/>
      <c r="DMF4" s="600"/>
      <c r="DMG4" s="627"/>
      <c r="DMH4" s="627"/>
      <c r="DMI4" s="627"/>
      <c r="DMJ4" s="600"/>
      <c r="DMK4" s="600"/>
      <c r="DML4" s="600"/>
      <c r="DMM4" s="600"/>
      <c r="DMN4" s="600"/>
      <c r="DMO4" s="600"/>
      <c r="DMP4" s="627"/>
      <c r="DMQ4" s="627"/>
      <c r="DMR4" s="627"/>
      <c r="DMS4" s="600"/>
      <c r="DMT4" s="600"/>
      <c r="DMU4" s="600"/>
      <c r="DMV4" s="600"/>
      <c r="DMW4" s="600"/>
      <c r="DMX4" s="600"/>
      <c r="DMY4" s="627"/>
      <c r="DMZ4" s="627"/>
      <c r="DNA4" s="627"/>
      <c r="DNB4" s="600"/>
      <c r="DNC4" s="600"/>
      <c r="DND4" s="600"/>
      <c r="DNE4" s="600"/>
      <c r="DNF4" s="600"/>
      <c r="DNG4" s="600"/>
      <c r="DNH4" s="627"/>
      <c r="DNI4" s="627"/>
      <c r="DNJ4" s="627"/>
      <c r="DNK4" s="600"/>
      <c r="DNL4" s="600"/>
      <c r="DNM4" s="600"/>
      <c r="DNN4" s="600"/>
      <c r="DNO4" s="600"/>
      <c r="DNP4" s="600"/>
      <c r="DNQ4" s="627"/>
      <c r="DNR4" s="627"/>
      <c r="DNS4" s="627"/>
      <c r="DNT4" s="600"/>
      <c r="DNU4" s="600"/>
      <c r="DNV4" s="600"/>
      <c r="DNW4" s="600"/>
      <c r="DNX4" s="600"/>
      <c r="DNY4" s="600"/>
      <c r="DNZ4" s="627"/>
      <c r="DOA4" s="627"/>
      <c r="DOB4" s="627"/>
      <c r="DOC4" s="600"/>
      <c r="DOD4" s="600"/>
      <c r="DOE4" s="600"/>
      <c r="DOF4" s="600"/>
      <c r="DOG4" s="600"/>
      <c r="DOH4" s="600"/>
      <c r="DOI4" s="627"/>
      <c r="DOJ4" s="627"/>
      <c r="DOK4" s="627"/>
      <c r="DOL4" s="600"/>
      <c r="DOM4" s="600"/>
      <c r="DON4" s="600"/>
      <c r="DOO4" s="600"/>
      <c r="DOP4" s="600"/>
      <c r="DOQ4" s="600"/>
      <c r="DOR4" s="627"/>
      <c r="DOS4" s="627"/>
      <c r="DOT4" s="627"/>
      <c r="DOU4" s="600"/>
      <c r="DOV4" s="600"/>
      <c r="DOW4" s="600"/>
      <c r="DOX4" s="600"/>
      <c r="DOY4" s="600"/>
      <c r="DOZ4" s="600"/>
      <c r="DPA4" s="627"/>
      <c r="DPB4" s="627"/>
      <c r="DPC4" s="627"/>
      <c r="DPD4" s="600"/>
      <c r="DPE4" s="600"/>
      <c r="DPF4" s="600"/>
      <c r="DPG4" s="600"/>
      <c r="DPH4" s="600"/>
      <c r="DPI4" s="600"/>
      <c r="DPJ4" s="627"/>
      <c r="DPK4" s="627"/>
      <c r="DPL4" s="627"/>
      <c r="DPM4" s="600"/>
      <c r="DPN4" s="600"/>
      <c r="DPO4" s="600"/>
      <c r="DPP4" s="600"/>
      <c r="DPQ4" s="600"/>
      <c r="DPR4" s="600"/>
      <c r="DPS4" s="627"/>
      <c r="DPT4" s="627"/>
      <c r="DPU4" s="627"/>
      <c r="DPV4" s="600"/>
      <c r="DPW4" s="600"/>
      <c r="DPX4" s="600"/>
      <c r="DPY4" s="600"/>
      <c r="DPZ4" s="600"/>
      <c r="DQA4" s="600"/>
      <c r="DQB4" s="627"/>
      <c r="DQC4" s="627"/>
      <c r="DQD4" s="627"/>
      <c r="DQE4" s="600"/>
      <c r="DQF4" s="600"/>
      <c r="DQG4" s="600"/>
      <c r="DQH4" s="600"/>
      <c r="DQI4" s="600"/>
      <c r="DQJ4" s="600"/>
      <c r="DQK4" s="627"/>
      <c r="DQL4" s="627"/>
      <c r="DQM4" s="627"/>
      <c r="DQN4" s="600"/>
      <c r="DQO4" s="600"/>
      <c r="DQP4" s="600"/>
      <c r="DQQ4" s="600"/>
      <c r="DQR4" s="600"/>
      <c r="DQS4" s="600"/>
      <c r="DQT4" s="627"/>
      <c r="DQU4" s="627"/>
      <c r="DQV4" s="627"/>
      <c r="DQW4" s="600"/>
      <c r="DQX4" s="600"/>
      <c r="DQY4" s="600"/>
      <c r="DQZ4" s="600"/>
      <c r="DRA4" s="600"/>
      <c r="DRB4" s="600"/>
      <c r="DRC4" s="627"/>
      <c r="DRD4" s="627"/>
      <c r="DRE4" s="627"/>
      <c r="DRF4" s="600"/>
      <c r="DRG4" s="600"/>
      <c r="DRH4" s="600"/>
      <c r="DRI4" s="600"/>
      <c r="DRJ4" s="600"/>
      <c r="DRK4" s="600"/>
      <c r="DRL4" s="627"/>
      <c r="DRM4" s="627"/>
      <c r="DRN4" s="627"/>
      <c r="DRO4" s="600"/>
      <c r="DRP4" s="600"/>
      <c r="DRQ4" s="600"/>
      <c r="DRR4" s="600"/>
      <c r="DRS4" s="600"/>
      <c r="DRT4" s="600"/>
      <c r="DRU4" s="627"/>
      <c r="DRV4" s="627"/>
      <c r="DRW4" s="627"/>
      <c r="DRX4" s="600"/>
      <c r="DRY4" s="600"/>
      <c r="DRZ4" s="600"/>
      <c r="DSA4" s="600"/>
      <c r="DSB4" s="600"/>
      <c r="DSC4" s="600"/>
      <c r="DSD4" s="627"/>
      <c r="DSE4" s="627"/>
      <c r="DSF4" s="627"/>
      <c r="DSG4" s="600"/>
      <c r="DSH4" s="600"/>
      <c r="DSI4" s="600"/>
      <c r="DSJ4" s="600"/>
      <c r="DSK4" s="600"/>
      <c r="DSL4" s="600"/>
      <c r="DSM4" s="627"/>
      <c r="DSN4" s="627"/>
      <c r="DSO4" s="627"/>
      <c r="DSP4" s="600"/>
      <c r="DSQ4" s="600"/>
      <c r="DSR4" s="600"/>
      <c r="DSS4" s="600"/>
      <c r="DST4" s="600"/>
      <c r="DSU4" s="600"/>
      <c r="DSV4" s="627"/>
      <c r="DSW4" s="627"/>
      <c r="DSX4" s="627"/>
      <c r="DSY4" s="600"/>
      <c r="DSZ4" s="600"/>
      <c r="DTA4" s="600"/>
      <c r="DTB4" s="600"/>
      <c r="DTC4" s="600"/>
      <c r="DTD4" s="600"/>
      <c r="DTE4" s="627"/>
      <c r="DTF4" s="627"/>
      <c r="DTG4" s="627"/>
      <c r="DTH4" s="600"/>
      <c r="DTI4" s="600"/>
      <c r="DTJ4" s="600"/>
      <c r="DTK4" s="600"/>
      <c r="DTL4" s="600"/>
      <c r="DTM4" s="600"/>
      <c r="DTN4" s="627"/>
      <c r="DTO4" s="627"/>
      <c r="DTP4" s="627"/>
      <c r="DTQ4" s="600"/>
      <c r="DTR4" s="600"/>
      <c r="DTS4" s="600"/>
      <c r="DTT4" s="600"/>
      <c r="DTU4" s="600"/>
      <c r="DTV4" s="600"/>
      <c r="DTW4" s="627"/>
      <c r="DTX4" s="627"/>
      <c r="DTY4" s="627"/>
      <c r="DTZ4" s="600"/>
      <c r="DUA4" s="600"/>
      <c r="DUB4" s="600"/>
      <c r="DUC4" s="600"/>
      <c r="DUD4" s="600"/>
      <c r="DUE4" s="600"/>
      <c r="DUF4" s="627"/>
      <c r="DUG4" s="627"/>
      <c r="DUH4" s="627"/>
      <c r="DUI4" s="600"/>
      <c r="DUJ4" s="600"/>
      <c r="DUK4" s="600"/>
      <c r="DUL4" s="600"/>
      <c r="DUM4" s="600"/>
      <c r="DUN4" s="600"/>
      <c r="DUO4" s="627"/>
      <c r="DUP4" s="627"/>
      <c r="DUQ4" s="627"/>
      <c r="DUR4" s="600"/>
      <c r="DUS4" s="600"/>
      <c r="DUT4" s="600"/>
      <c r="DUU4" s="600"/>
      <c r="DUV4" s="600"/>
      <c r="DUW4" s="600"/>
      <c r="DUX4" s="627"/>
      <c r="DUY4" s="627"/>
      <c r="DUZ4" s="627"/>
      <c r="DVA4" s="600"/>
      <c r="DVB4" s="600"/>
      <c r="DVC4" s="600"/>
      <c r="DVD4" s="600"/>
      <c r="DVE4" s="600"/>
      <c r="DVF4" s="600"/>
      <c r="DVG4" s="627"/>
      <c r="DVH4" s="627"/>
      <c r="DVI4" s="627"/>
      <c r="DVJ4" s="600"/>
      <c r="DVK4" s="600"/>
      <c r="DVL4" s="600"/>
      <c r="DVM4" s="600"/>
      <c r="DVN4" s="600"/>
      <c r="DVO4" s="600"/>
      <c r="DVP4" s="627"/>
      <c r="DVQ4" s="627"/>
      <c r="DVR4" s="627"/>
      <c r="DVS4" s="600"/>
      <c r="DVT4" s="600"/>
      <c r="DVU4" s="600"/>
      <c r="DVV4" s="600"/>
      <c r="DVW4" s="600"/>
      <c r="DVX4" s="600"/>
      <c r="DVY4" s="627"/>
      <c r="DVZ4" s="627"/>
      <c r="DWA4" s="627"/>
      <c r="DWB4" s="600"/>
      <c r="DWC4" s="600"/>
      <c r="DWD4" s="600"/>
      <c r="DWE4" s="600"/>
      <c r="DWF4" s="600"/>
      <c r="DWG4" s="600"/>
      <c r="DWH4" s="627"/>
      <c r="DWI4" s="627"/>
      <c r="DWJ4" s="627"/>
      <c r="DWK4" s="600"/>
      <c r="DWL4" s="600"/>
      <c r="DWM4" s="600"/>
      <c r="DWN4" s="600"/>
      <c r="DWO4" s="600"/>
      <c r="DWP4" s="600"/>
      <c r="DWQ4" s="627"/>
      <c r="DWR4" s="627"/>
      <c r="DWS4" s="627"/>
      <c r="DWT4" s="600"/>
      <c r="DWU4" s="600"/>
      <c r="DWV4" s="600"/>
      <c r="DWW4" s="600"/>
      <c r="DWX4" s="600"/>
      <c r="DWY4" s="600"/>
      <c r="DWZ4" s="627"/>
      <c r="DXA4" s="627"/>
      <c r="DXB4" s="627"/>
      <c r="DXC4" s="600"/>
      <c r="DXD4" s="600"/>
      <c r="DXE4" s="600"/>
      <c r="DXF4" s="600"/>
      <c r="DXG4" s="600"/>
      <c r="DXH4" s="600"/>
      <c r="DXI4" s="627"/>
      <c r="DXJ4" s="627"/>
      <c r="DXK4" s="627"/>
      <c r="DXL4" s="600"/>
      <c r="DXM4" s="600"/>
      <c r="DXN4" s="600"/>
      <c r="DXO4" s="600"/>
      <c r="DXP4" s="600"/>
      <c r="DXQ4" s="600"/>
      <c r="DXR4" s="627"/>
      <c r="DXS4" s="627"/>
      <c r="DXT4" s="627"/>
      <c r="DXU4" s="600"/>
      <c r="DXV4" s="600"/>
      <c r="DXW4" s="600"/>
      <c r="DXX4" s="600"/>
      <c r="DXY4" s="600"/>
      <c r="DXZ4" s="600"/>
      <c r="DYA4" s="627"/>
      <c r="DYB4" s="627"/>
      <c r="DYC4" s="627"/>
      <c r="DYD4" s="600"/>
      <c r="DYE4" s="600"/>
      <c r="DYF4" s="600"/>
      <c r="DYG4" s="600"/>
      <c r="DYH4" s="600"/>
      <c r="DYI4" s="600"/>
      <c r="DYJ4" s="627"/>
      <c r="DYK4" s="627"/>
      <c r="DYL4" s="627"/>
      <c r="DYM4" s="600"/>
      <c r="DYN4" s="600"/>
      <c r="DYO4" s="600"/>
      <c r="DYP4" s="600"/>
      <c r="DYQ4" s="600"/>
      <c r="DYR4" s="600"/>
      <c r="DYS4" s="627"/>
      <c r="DYT4" s="627"/>
      <c r="DYU4" s="627"/>
      <c r="DYV4" s="600"/>
      <c r="DYW4" s="600"/>
      <c r="DYX4" s="600"/>
      <c r="DYY4" s="600"/>
      <c r="DYZ4" s="600"/>
      <c r="DZA4" s="600"/>
      <c r="DZB4" s="627"/>
      <c r="DZC4" s="627"/>
      <c r="DZD4" s="627"/>
      <c r="DZE4" s="600"/>
      <c r="DZF4" s="600"/>
      <c r="DZG4" s="600"/>
      <c r="DZH4" s="600"/>
      <c r="DZI4" s="600"/>
      <c r="DZJ4" s="600"/>
      <c r="DZK4" s="627"/>
      <c r="DZL4" s="627"/>
      <c r="DZM4" s="627"/>
      <c r="DZN4" s="600"/>
      <c r="DZO4" s="600"/>
      <c r="DZP4" s="600"/>
      <c r="DZQ4" s="600"/>
      <c r="DZR4" s="600"/>
      <c r="DZS4" s="600"/>
      <c r="DZT4" s="627"/>
      <c r="DZU4" s="627"/>
      <c r="DZV4" s="627"/>
      <c r="DZW4" s="600"/>
      <c r="DZX4" s="600"/>
      <c r="DZY4" s="600"/>
      <c r="DZZ4" s="600"/>
      <c r="EAA4" s="600"/>
      <c r="EAB4" s="600"/>
      <c r="EAC4" s="627"/>
      <c r="EAD4" s="627"/>
      <c r="EAE4" s="627"/>
      <c r="EAF4" s="600"/>
      <c r="EAG4" s="600"/>
      <c r="EAH4" s="600"/>
      <c r="EAI4" s="600"/>
      <c r="EAJ4" s="600"/>
      <c r="EAK4" s="600"/>
      <c r="EAL4" s="627"/>
      <c r="EAM4" s="627"/>
      <c r="EAN4" s="627"/>
      <c r="EAO4" s="600"/>
      <c r="EAP4" s="600"/>
      <c r="EAQ4" s="600"/>
      <c r="EAR4" s="600"/>
      <c r="EAS4" s="600"/>
      <c r="EAT4" s="600"/>
      <c r="EAU4" s="627"/>
      <c r="EAV4" s="627"/>
      <c r="EAW4" s="627"/>
      <c r="EAX4" s="600"/>
      <c r="EAY4" s="600"/>
      <c r="EAZ4" s="600"/>
      <c r="EBA4" s="600"/>
      <c r="EBB4" s="600"/>
      <c r="EBC4" s="600"/>
      <c r="EBD4" s="627"/>
      <c r="EBE4" s="627"/>
      <c r="EBF4" s="627"/>
      <c r="EBG4" s="600"/>
      <c r="EBH4" s="600"/>
      <c r="EBI4" s="600"/>
      <c r="EBJ4" s="600"/>
      <c r="EBK4" s="600"/>
      <c r="EBL4" s="600"/>
      <c r="EBM4" s="627"/>
      <c r="EBN4" s="627"/>
      <c r="EBO4" s="627"/>
      <c r="EBP4" s="600"/>
      <c r="EBQ4" s="600"/>
      <c r="EBR4" s="600"/>
      <c r="EBS4" s="600"/>
      <c r="EBT4" s="600"/>
      <c r="EBU4" s="600"/>
      <c r="EBV4" s="627"/>
      <c r="EBW4" s="627"/>
      <c r="EBX4" s="627"/>
      <c r="EBY4" s="600"/>
      <c r="EBZ4" s="600"/>
      <c r="ECA4" s="600"/>
      <c r="ECB4" s="600"/>
      <c r="ECC4" s="600"/>
      <c r="ECD4" s="600"/>
      <c r="ECE4" s="627"/>
      <c r="ECF4" s="627"/>
      <c r="ECG4" s="627"/>
      <c r="ECH4" s="600"/>
      <c r="ECI4" s="600"/>
      <c r="ECJ4" s="600"/>
      <c r="ECK4" s="600"/>
      <c r="ECL4" s="600"/>
      <c r="ECM4" s="600"/>
      <c r="ECN4" s="627"/>
      <c r="ECO4" s="627"/>
      <c r="ECP4" s="627"/>
      <c r="ECQ4" s="600"/>
      <c r="ECR4" s="600"/>
      <c r="ECS4" s="600"/>
      <c r="ECT4" s="600"/>
      <c r="ECU4" s="600"/>
      <c r="ECV4" s="600"/>
      <c r="ECW4" s="627"/>
      <c r="ECX4" s="627"/>
      <c r="ECY4" s="627"/>
      <c r="ECZ4" s="600"/>
      <c r="EDA4" s="600"/>
      <c r="EDB4" s="600"/>
      <c r="EDC4" s="600"/>
      <c r="EDD4" s="600"/>
      <c r="EDE4" s="600"/>
      <c r="EDF4" s="627"/>
      <c r="EDG4" s="627"/>
      <c r="EDH4" s="627"/>
      <c r="EDI4" s="600"/>
      <c r="EDJ4" s="600"/>
      <c r="EDK4" s="600"/>
      <c r="EDL4" s="600"/>
      <c r="EDM4" s="600"/>
      <c r="EDN4" s="600"/>
      <c r="EDO4" s="627"/>
      <c r="EDP4" s="627"/>
      <c r="EDQ4" s="627"/>
      <c r="EDR4" s="600"/>
      <c r="EDS4" s="600"/>
      <c r="EDT4" s="600"/>
      <c r="EDU4" s="600"/>
      <c r="EDV4" s="600"/>
      <c r="EDW4" s="600"/>
      <c r="EDX4" s="627"/>
      <c r="EDY4" s="627"/>
      <c r="EDZ4" s="627"/>
      <c r="EEA4" s="600"/>
      <c r="EEB4" s="600"/>
      <c r="EEC4" s="600"/>
      <c r="EED4" s="600"/>
      <c r="EEE4" s="600"/>
      <c r="EEF4" s="600"/>
      <c r="EEG4" s="627"/>
      <c r="EEH4" s="627"/>
      <c r="EEI4" s="627"/>
      <c r="EEJ4" s="600"/>
      <c r="EEK4" s="600"/>
      <c r="EEL4" s="600"/>
      <c r="EEM4" s="600"/>
      <c r="EEN4" s="600"/>
      <c r="EEO4" s="600"/>
      <c r="EEP4" s="627"/>
      <c r="EEQ4" s="627"/>
      <c r="EER4" s="627"/>
      <c r="EES4" s="600"/>
      <c r="EET4" s="600"/>
      <c r="EEU4" s="600"/>
      <c r="EEV4" s="600"/>
      <c r="EEW4" s="600"/>
      <c r="EEX4" s="600"/>
      <c r="EEY4" s="627"/>
      <c r="EEZ4" s="627"/>
      <c r="EFA4" s="627"/>
      <c r="EFB4" s="600"/>
      <c r="EFC4" s="600"/>
      <c r="EFD4" s="600"/>
      <c r="EFE4" s="600"/>
      <c r="EFF4" s="600"/>
      <c r="EFG4" s="600"/>
      <c r="EFH4" s="627"/>
      <c r="EFI4" s="627"/>
      <c r="EFJ4" s="627"/>
      <c r="EFK4" s="600"/>
      <c r="EFL4" s="600"/>
      <c r="EFM4" s="600"/>
      <c r="EFN4" s="600"/>
      <c r="EFO4" s="600"/>
      <c r="EFP4" s="600"/>
      <c r="EFQ4" s="627"/>
      <c r="EFR4" s="627"/>
      <c r="EFS4" s="627"/>
      <c r="EFT4" s="600"/>
      <c r="EFU4" s="600"/>
      <c r="EFV4" s="600"/>
      <c r="EFW4" s="600"/>
      <c r="EFX4" s="600"/>
      <c r="EFY4" s="600"/>
      <c r="EFZ4" s="627"/>
      <c r="EGA4" s="627"/>
      <c r="EGB4" s="627"/>
      <c r="EGC4" s="600"/>
      <c r="EGD4" s="600"/>
      <c r="EGE4" s="600"/>
      <c r="EGF4" s="600"/>
      <c r="EGG4" s="600"/>
      <c r="EGH4" s="600"/>
      <c r="EGI4" s="627"/>
      <c r="EGJ4" s="627"/>
      <c r="EGK4" s="627"/>
      <c r="EGL4" s="600"/>
      <c r="EGM4" s="600"/>
      <c r="EGN4" s="600"/>
      <c r="EGO4" s="600"/>
      <c r="EGP4" s="600"/>
      <c r="EGQ4" s="600"/>
      <c r="EGR4" s="627"/>
      <c r="EGS4" s="627"/>
      <c r="EGT4" s="627"/>
      <c r="EGU4" s="600"/>
      <c r="EGV4" s="600"/>
      <c r="EGW4" s="600"/>
      <c r="EGX4" s="600"/>
      <c r="EGY4" s="600"/>
      <c r="EGZ4" s="600"/>
      <c r="EHA4" s="627"/>
      <c r="EHB4" s="627"/>
      <c r="EHC4" s="627"/>
      <c r="EHD4" s="600"/>
      <c r="EHE4" s="600"/>
      <c r="EHF4" s="600"/>
      <c r="EHG4" s="600"/>
      <c r="EHH4" s="600"/>
      <c r="EHI4" s="600"/>
      <c r="EHJ4" s="627"/>
      <c r="EHK4" s="627"/>
      <c r="EHL4" s="627"/>
      <c r="EHM4" s="600"/>
      <c r="EHN4" s="600"/>
      <c r="EHO4" s="600"/>
      <c r="EHP4" s="600"/>
      <c r="EHQ4" s="600"/>
      <c r="EHR4" s="600"/>
      <c r="EHS4" s="627"/>
      <c r="EHT4" s="627"/>
      <c r="EHU4" s="627"/>
      <c r="EHV4" s="600"/>
      <c r="EHW4" s="600"/>
      <c r="EHX4" s="600"/>
      <c r="EHY4" s="600"/>
      <c r="EHZ4" s="600"/>
      <c r="EIA4" s="600"/>
      <c r="EIB4" s="627"/>
      <c r="EIC4" s="627"/>
      <c r="EID4" s="627"/>
      <c r="EIE4" s="600"/>
      <c r="EIF4" s="600"/>
      <c r="EIG4" s="600"/>
      <c r="EIH4" s="600"/>
      <c r="EII4" s="600"/>
      <c r="EIJ4" s="600"/>
      <c r="EIK4" s="627"/>
      <c r="EIL4" s="627"/>
      <c r="EIM4" s="627"/>
      <c r="EIN4" s="600"/>
      <c r="EIO4" s="600"/>
      <c r="EIP4" s="600"/>
      <c r="EIQ4" s="600"/>
      <c r="EIR4" s="600"/>
      <c r="EIS4" s="600"/>
      <c r="EIT4" s="627"/>
      <c r="EIU4" s="627"/>
      <c r="EIV4" s="627"/>
      <c r="EIW4" s="600"/>
      <c r="EIX4" s="600"/>
      <c r="EIY4" s="600"/>
      <c r="EIZ4" s="600"/>
      <c r="EJA4" s="600"/>
      <c r="EJB4" s="600"/>
      <c r="EJC4" s="627"/>
      <c r="EJD4" s="627"/>
      <c r="EJE4" s="627"/>
      <c r="EJF4" s="600"/>
      <c r="EJG4" s="600"/>
      <c r="EJH4" s="600"/>
      <c r="EJI4" s="600"/>
      <c r="EJJ4" s="600"/>
      <c r="EJK4" s="600"/>
      <c r="EJL4" s="627"/>
      <c r="EJM4" s="627"/>
      <c r="EJN4" s="627"/>
      <c r="EJO4" s="600"/>
      <c r="EJP4" s="600"/>
      <c r="EJQ4" s="600"/>
      <c r="EJR4" s="600"/>
      <c r="EJS4" s="600"/>
      <c r="EJT4" s="600"/>
      <c r="EJU4" s="627"/>
      <c r="EJV4" s="627"/>
      <c r="EJW4" s="627"/>
      <c r="EJX4" s="600"/>
      <c r="EJY4" s="600"/>
      <c r="EJZ4" s="600"/>
      <c r="EKA4" s="600"/>
      <c r="EKB4" s="600"/>
      <c r="EKC4" s="600"/>
      <c r="EKD4" s="627"/>
      <c r="EKE4" s="627"/>
      <c r="EKF4" s="627"/>
      <c r="EKG4" s="600"/>
      <c r="EKH4" s="600"/>
      <c r="EKI4" s="600"/>
      <c r="EKJ4" s="600"/>
      <c r="EKK4" s="600"/>
      <c r="EKL4" s="600"/>
      <c r="EKM4" s="627"/>
      <c r="EKN4" s="627"/>
      <c r="EKO4" s="627"/>
      <c r="EKP4" s="600"/>
      <c r="EKQ4" s="600"/>
      <c r="EKR4" s="600"/>
      <c r="EKS4" s="600"/>
      <c r="EKT4" s="600"/>
      <c r="EKU4" s="600"/>
      <c r="EKV4" s="627"/>
      <c r="EKW4" s="627"/>
      <c r="EKX4" s="627"/>
      <c r="EKY4" s="600"/>
      <c r="EKZ4" s="600"/>
      <c r="ELA4" s="600"/>
      <c r="ELB4" s="600"/>
      <c r="ELC4" s="600"/>
      <c r="ELD4" s="600"/>
      <c r="ELE4" s="627"/>
      <c r="ELF4" s="627"/>
      <c r="ELG4" s="627"/>
      <c r="ELH4" s="600"/>
      <c r="ELI4" s="600"/>
      <c r="ELJ4" s="600"/>
      <c r="ELK4" s="600"/>
      <c r="ELL4" s="600"/>
      <c r="ELM4" s="600"/>
      <c r="ELN4" s="627"/>
      <c r="ELO4" s="627"/>
      <c r="ELP4" s="627"/>
      <c r="ELQ4" s="600"/>
      <c r="ELR4" s="600"/>
      <c r="ELS4" s="600"/>
      <c r="ELT4" s="600"/>
      <c r="ELU4" s="600"/>
      <c r="ELV4" s="600"/>
      <c r="ELW4" s="627"/>
      <c r="ELX4" s="627"/>
      <c r="ELY4" s="627"/>
      <c r="ELZ4" s="600"/>
      <c r="EMA4" s="600"/>
      <c r="EMB4" s="600"/>
      <c r="EMC4" s="600"/>
      <c r="EMD4" s="600"/>
      <c r="EME4" s="600"/>
      <c r="EMF4" s="627"/>
      <c r="EMG4" s="627"/>
      <c r="EMH4" s="627"/>
      <c r="EMI4" s="600"/>
      <c r="EMJ4" s="600"/>
      <c r="EMK4" s="600"/>
      <c r="EML4" s="600"/>
      <c r="EMM4" s="600"/>
      <c r="EMN4" s="600"/>
      <c r="EMO4" s="627"/>
      <c r="EMP4" s="627"/>
      <c r="EMQ4" s="627"/>
      <c r="EMR4" s="600"/>
      <c r="EMS4" s="600"/>
      <c r="EMT4" s="600"/>
      <c r="EMU4" s="600"/>
      <c r="EMV4" s="600"/>
      <c r="EMW4" s="600"/>
      <c r="EMX4" s="627"/>
      <c r="EMY4" s="627"/>
      <c r="EMZ4" s="627"/>
      <c r="ENA4" s="600"/>
      <c r="ENB4" s="600"/>
      <c r="ENC4" s="600"/>
      <c r="END4" s="600"/>
      <c r="ENE4" s="600"/>
      <c r="ENF4" s="600"/>
      <c r="ENG4" s="627"/>
      <c r="ENH4" s="627"/>
      <c r="ENI4" s="627"/>
      <c r="ENJ4" s="600"/>
      <c r="ENK4" s="600"/>
      <c r="ENL4" s="600"/>
      <c r="ENM4" s="600"/>
      <c r="ENN4" s="600"/>
      <c r="ENO4" s="600"/>
      <c r="ENP4" s="627"/>
      <c r="ENQ4" s="627"/>
      <c r="ENR4" s="627"/>
      <c r="ENS4" s="600"/>
      <c r="ENT4" s="600"/>
      <c r="ENU4" s="600"/>
      <c r="ENV4" s="600"/>
      <c r="ENW4" s="600"/>
      <c r="ENX4" s="600"/>
      <c r="ENY4" s="627"/>
      <c r="ENZ4" s="627"/>
      <c r="EOA4" s="627"/>
      <c r="EOB4" s="600"/>
      <c r="EOC4" s="600"/>
      <c r="EOD4" s="600"/>
      <c r="EOE4" s="600"/>
      <c r="EOF4" s="600"/>
      <c r="EOG4" s="600"/>
      <c r="EOH4" s="627"/>
      <c r="EOI4" s="627"/>
      <c r="EOJ4" s="627"/>
      <c r="EOK4" s="600"/>
      <c r="EOL4" s="600"/>
      <c r="EOM4" s="600"/>
      <c r="EON4" s="600"/>
      <c r="EOO4" s="600"/>
      <c r="EOP4" s="600"/>
      <c r="EOQ4" s="627"/>
      <c r="EOR4" s="627"/>
      <c r="EOS4" s="627"/>
      <c r="EOT4" s="600"/>
      <c r="EOU4" s="600"/>
      <c r="EOV4" s="600"/>
      <c r="EOW4" s="600"/>
      <c r="EOX4" s="600"/>
      <c r="EOY4" s="600"/>
      <c r="EOZ4" s="627"/>
      <c r="EPA4" s="627"/>
      <c r="EPB4" s="627"/>
      <c r="EPC4" s="600"/>
      <c r="EPD4" s="600"/>
      <c r="EPE4" s="600"/>
      <c r="EPF4" s="600"/>
      <c r="EPG4" s="600"/>
      <c r="EPH4" s="600"/>
      <c r="EPI4" s="627"/>
      <c r="EPJ4" s="627"/>
      <c r="EPK4" s="627"/>
      <c r="EPL4" s="600"/>
      <c r="EPM4" s="600"/>
      <c r="EPN4" s="600"/>
      <c r="EPO4" s="600"/>
      <c r="EPP4" s="600"/>
      <c r="EPQ4" s="600"/>
      <c r="EPR4" s="627"/>
      <c r="EPS4" s="627"/>
      <c r="EPT4" s="627"/>
      <c r="EPU4" s="600"/>
      <c r="EPV4" s="600"/>
      <c r="EPW4" s="600"/>
      <c r="EPX4" s="600"/>
      <c r="EPY4" s="600"/>
      <c r="EPZ4" s="600"/>
      <c r="EQA4" s="627"/>
      <c r="EQB4" s="627"/>
      <c r="EQC4" s="627"/>
      <c r="EQD4" s="600"/>
      <c r="EQE4" s="600"/>
      <c r="EQF4" s="600"/>
      <c r="EQG4" s="600"/>
      <c r="EQH4" s="600"/>
      <c r="EQI4" s="600"/>
      <c r="EQJ4" s="627"/>
      <c r="EQK4" s="627"/>
      <c r="EQL4" s="627"/>
      <c r="EQM4" s="600"/>
      <c r="EQN4" s="600"/>
      <c r="EQO4" s="600"/>
      <c r="EQP4" s="600"/>
      <c r="EQQ4" s="600"/>
      <c r="EQR4" s="600"/>
      <c r="EQS4" s="627"/>
      <c r="EQT4" s="627"/>
      <c r="EQU4" s="627"/>
      <c r="EQV4" s="600"/>
      <c r="EQW4" s="600"/>
      <c r="EQX4" s="600"/>
      <c r="EQY4" s="600"/>
      <c r="EQZ4" s="600"/>
      <c r="ERA4" s="600"/>
      <c r="ERB4" s="627"/>
      <c r="ERC4" s="627"/>
      <c r="ERD4" s="627"/>
      <c r="ERE4" s="600"/>
      <c r="ERF4" s="600"/>
      <c r="ERG4" s="600"/>
      <c r="ERH4" s="600"/>
      <c r="ERI4" s="600"/>
      <c r="ERJ4" s="600"/>
      <c r="ERK4" s="627"/>
      <c r="ERL4" s="627"/>
      <c r="ERM4" s="627"/>
      <c r="ERN4" s="600"/>
      <c r="ERO4" s="600"/>
      <c r="ERP4" s="600"/>
      <c r="ERQ4" s="600"/>
      <c r="ERR4" s="600"/>
      <c r="ERS4" s="600"/>
      <c r="ERT4" s="627"/>
      <c r="ERU4" s="627"/>
      <c r="ERV4" s="627"/>
      <c r="ERW4" s="600"/>
      <c r="ERX4" s="600"/>
      <c r="ERY4" s="600"/>
      <c r="ERZ4" s="600"/>
      <c r="ESA4" s="600"/>
      <c r="ESB4" s="600"/>
      <c r="ESC4" s="627"/>
      <c r="ESD4" s="627"/>
      <c r="ESE4" s="627"/>
      <c r="ESF4" s="600"/>
      <c r="ESG4" s="600"/>
      <c r="ESH4" s="600"/>
      <c r="ESI4" s="600"/>
      <c r="ESJ4" s="600"/>
      <c r="ESK4" s="600"/>
      <c r="ESL4" s="627"/>
      <c r="ESM4" s="627"/>
      <c r="ESN4" s="627"/>
      <c r="ESO4" s="600"/>
      <c r="ESP4" s="600"/>
      <c r="ESQ4" s="600"/>
      <c r="ESR4" s="600"/>
      <c r="ESS4" s="600"/>
      <c r="EST4" s="600"/>
      <c r="ESU4" s="627"/>
      <c r="ESV4" s="627"/>
      <c r="ESW4" s="627"/>
      <c r="ESX4" s="600"/>
      <c r="ESY4" s="600"/>
      <c r="ESZ4" s="600"/>
      <c r="ETA4" s="600"/>
      <c r="ETB4" s="600"/>
      <c r="ETC4" s="600"/>
      <c r="ETD4" s="627"/>
      <c r="ETE4" s="627"/>
      <c r="ETF4" s="627"/>
      <c r="ETG4" s="600"/>
      <c r="ETH4" s="600"/>
      <c r="ETI4" s="600"/>
      <c r="ETJ4" s="600"/>
      <c r="ETK4" s="600"/>
      <c r="ETL4" s="600"/>
      <c r="ETM4" s="627"/>
      <c r="ETN4" s="627"/>
      <c r="ETO4" s="627"/>
      <c r="ETP4" s="600"/>
      <c r="ETQ4" s="600"/>
      <c r="ETR4" s="600"/>
      <c r="ETS4" s="600"/>
      <c r="ETT4" s="600"/>
      <c r="ETU4" s="600"/>
      <c r="ETV4" s="627"/>
      <c r="ETW4" s="627"/>
      <c r="ETX4" s="627"/>
      <c r="ETY4" s="600"/>
      <c r="ETZ4" s="600"/>
      <c r="EUA4" s="600"/>
      <c r="EUB4" s="600"/>
      <c r="EUC4" s="600"/>
      <c r="EUD4" s="600"/>
      <c r="EUE4" s="627"/>
      <c r="EUF4" s="627"/>
      <c r="EUG4" s="627"/>
      <c r="EUH4" s="600"/>
      <c r="EUI4" s="600"/>
      <c r="EUJ4" s="600"/>
      <c r="EUK4" s="600"/>
      <c r="EUL4" s="600"/>
      <c r="EUM4" s="600"/>
      <c r="EUN4" s="627"/>
      <c r="EUO4" s="627"/>
      <c r="EUP4" s="627"/>
      <c r="EUQ4" s="600"/>
      <c r="EUR4" s="600"/>
      <c r="EUS4" s="600"/>
      <c r="EUT4" s="600"/>
      <c r="EUU4" s="600"/>
      <c r="EUV4" s="600"/>
      <c r="EUW4" s="627"/>
      <c r="EUX4" s="627"/>
      <c r="EUY4" s="627"/>
      <c r="EUZ4" s="600"/>
      <c r="EVA4" s="600"/>
      <c r="EVB4" s="600"/>
      <c r="EVC4" s="600"/>
      <c r="EVD4" s="600"/>
      <c r="EVE4" s="600"/>
      <c r="EVF4" s="627"/>
      <c r="EVG4" s="627"/>
      <c r="EVH4" s="627"/>
      <c r="EVI4" s="600"/>
      <c r="EVJ4" s="600"/>
      <c r="EVK4" s="600"/>
      <c r="EVL4" s="600"/>
      <c r="EVM4" s="600"/>
      <c r="EVN4" s="600"/>
      <c r="EVO4" s="627"/>
      <c r="EVP4" s="627"/>
      <c r="EVQ4" s="627"/>
      <c r="EVR4" s="600"/>
      <c r="EVS4" s="600"/>
      <c r="EVT4" s="600"/>
      <c r="EVU4" s="600"/>
      <c r="EVV4" s="600"/>
      <c r="EVW4" s="600"/>
      <c r="EVX4" s="627"/>
      <c r="EVY4" s="627"/>
      <c r="EVZ4" s="627"/>
      <c r="EWA4" s="600"/>
      <c r="EWB4" s="600"/>
      <c r="EWC4" s="600"/>
      <c r="EWD4" s="600"/>
      <c r="EWE4" s="600"/>
      <c r="EWF4" s="600"/>
      <c r="EWG4" s="627"/>
      <c r="EWH4" s="627"/>
      <c r="EWI4" s="627"/>
      <c r="EWJ4" s="600"/>
      <c r="EWK4" s="600"/>
      <c r="EWL4" s="600"/>
      <c r="EWM4" s="600"/>
      <c r="EWN4" s="600"/>
      <c r="EWO4" s="600"/>
      <c r="EWP4" s="627"/>
      <c r="EWQ4" s="627"/>
      <c r="EWR4" s="627"/>
      <c r="EWS4" s="600"/>
      <c r="EWT4" s="600"/>
      <c r="EWU4" s="600"/>
      <c r="EWV4" s="600"/>
      <c r="EWW4" s="600"/>
      <c r="EWX4" s="600"/>
      <c r="EWY4" s="627"/>
      <c r="EWZ4" s="627"/>
      <c r="EXA4" s="627"/>
      <c r="EXB4" s="600"/>
      <c r="EXC4" s="600"/>
      <c r="EXD4" s="600"/>
      <c r="EXE4" s="600"/>
      <c r="EXF4" s="600"/>
      <c r="EXG4" s="600"/>
      <c r="EXH4" s="627"/>
      <c r="EXI4" s="627"/>
      <c r="EXJ4" s="627"/>
      <c r="EXK4" s="600"/>
      <c r="EXL4" s="600"/>
      <c r="EXM4" s="600"/>
      <c r="EXN4" s="600"/>
      <c r="EXO4" s="600"/>
      <c r="EXP4" s="600"/>
      <c r="EXQ4" s="627"/>
      <c r="EXR4" s="627"/>
      <c r="EXS4" s="627"/>
      <c r="EXT4" s="600"/>
      <c r="EXU4" s="600"/>
      <c r="EXV4" s="600"/>
      <c r="EXW4" s="600"/>
      <c r="EXX4" s="600"/>
      <c r="EXY4" s="600"/>
      <c r="EXZ4" s="627"/>
      <c r="EYA4" s="627"/>
      <c r="EYB4" s="627"/>
      <c r="EYC4" s="600"/>
      <c r="EYD4" s="600"/>
      <c r="EYE4" s="600"/>
      <c r="EYF4" s="600"/>
      <c r="EYG4" s="600"/>
      <c r="EYH4" s="600"/>
      <c r="EYI4" s="627"/>
      <c r="EYJ4" s="627"/>
      <c r="EYK4" s="627"/>
      <c r="EYL4" s="600"/>
      <c r="EYM4" s="600"/>
      <c r="EYN4" s="600"/>
      <c r="EYO4" s="600"/>
      <c r="EYP4" s="600"/>
      <c r="EYQ4" s="600"/>
      <c r="EYR4" s="627"/>
      <c r="EYS4" s="627"/>
      <c r="EYT4" s="627"/>
      <c r="EYU4" s="600"/>
      <c r="EYV4" s="600"/>
      <c r="EYW4" s="600"/>
      <c r="EYX4" s="600"/>
      <c r="EYY4" s="600"/>
      <c r="EYZ4" s="600"/>
      <c r="EZA4" s="627"/>
      <c r="EZB4" s="627"/>
      <c r="EZC4" s="627"/>
      <c r="EZD4" s="600"/>
      <c r="EZE4" s="600"/>
      <c r="EZF4" s="600"/>
      <c r="EZG4" s="600"/>
      <c r="EZH4" s="600"/>
      <c r="EZI4" s="600"/>
      <c r="EZJ4" s="627"/>
      <c r="EZK4" s="627"/>
      <c r="EZL4" s="627"/>
      <c r="EZM4" s="600"/>
      <c r="EZN4" s="600"/>
      <c r="EZO4" s="600"/>
      <c r="EZP4" s="600"/>
      <c r="EZQ4" s="600"/>
      <c r="EZR4" s="600"/>
      <c r="EZS4" s="627"/>
      <c r="EZT4" s="627"/>
      <c r="EZU4" s="627"/>
      <c r="EZV4" s="600"/>
      <c r="EZW4" s="600"/>
      <c r="EZX4" s="600"/>
      <c r="EZY4" s="600"/>
      <c r="EZZ4" s="600"/>
      <c r="FAA4" s="600"/>
      <c r="FAB4" s="627"/>
      <c r="FAC4" s="627"/>
      <c r="FAD4" s="627"/>
      <c r="FAE4" s="600"/>
      <c r="FAF4" s="600"/>
      <c r="FAG4" s="600"/>
      <c r="FAH4" s="600"/>
      <c r="FAI4" s="600"/>
      <c r="FAJ4" s="600"/>
      <c r="FAK4" s="627"/>
      <c r="FAL4" s="627"/>
      <c r="FAM4" s="627"/>
      <c r="FAN4" s="600"/>
      <c r="FAO4" s="600"/>
      <c r="FAP4" s="600"/>
      <c r="FAQ4" s="600"/>
      <c r="FAR4" s="600"/>
      <c r="FAS4" s="600"/>
      <c r="FAT4" s="627"/>
      <c r="FAU4" s="627"/>
      <c r="FAV4" s="627"/>
      <c r="FAW4" s="600"/>
      <c r="FAX4" s="600"/>
      <c r="FAY4" s="600"/>
      <c r="FAZ4" s="600"/>
      <c r="FBA4" s="600"/>
      <c r="FBB4" s="600"/>
      <c r="FBC4" s="627"/>
      <c r="FBD4" s="627"/>
      <c r="FBE4" s="627"/>
      <c r="FBF4" s="600"/>
      <c r="FBG4" s="600"/>
      <c r="FBH4" s="600"/>
      <c r="FBI4" s="600"/>
      <c r="FBJ4" s="600"/>
      <c r="FBK4" s="600"/>
      <c r="FBL4" s="627"/>
      <c r="FBM4" s="627"/>
      <c r="FBN4" s="627"/>
      <c r="FBO4" s="600"/>
      <c r="FBP4" s="600"/>
      <c r="FBQ4" s="600"/>
      <c r="FBR4" s="600"/>
      <c r="FBS4" s="600"/>
      <c r="FBT4" s="600"/>
      <c r="FBU4" s="627"/>
      <c r="FBV4" s="627"/>
      <c r="FBW4" s="627"/>
      <c r="FBX4" s="600"/>
      <c r="FBY4" s="600"/>
      <c r="FBZ4" s="600"/>
      <c r="FCA4" s="600"/>
      <c r="FCB4" s="600"/>
      <c r="FCC4" s="600"/>
      <c r="FCD4" s="627"/>
      <c r="FCE4" s="627"/>
      <c r="FCF4" s="627"/>
      <c r="FCG4" s="600"/>
      <c r="FCH4" s="600"/>
      <c r="FCI4" s="600"/>
      <c r="FCJ4" s="600"/>
      <c r="FCK4" s="600"/>
      <c r="FCL4" s="600"/>
      <c r="FCM4" s="627"/>
      <c r="FCN4" s="627"/>
      <c r="FCO4" s="627"/>
      <c r="FCP4" s="600"/>
      <c r="FCQ4" s="600"/>
      <c r="FCR4" s="600"/>
      <c r="FCS4" s="600"/>
      <c r="FCT4" s="600"/>
      <c r="FCU4" s="600"/>
      <c r="FCV4" s="627"/>
      <c r="FCW4" s="627"/>
      <c r="FCX4" s="627"/>
      <c r="FCY4" s="600"/>
      <c r="FCZ4" s="600"/>
      <c r="FDA4" s="600"/>
      <c r="FDB4" s="600"/>
      <c r="FDC4" s="600"/>
      <c r="FDD4" s="600"/>
      <c r="FDE4" s="627"/>
      <c r="FDF4" s="627"/>
      <c r="FDG4" s="627"/>
      <c r="FDH4" s="600"/>
      <c r="FDI4" s="600"/>
      <c r="FDJ4" s="600"/>
      <c r="FDK4" s="600"/>
      <c r="FDL4" s="600"/>
      <c r="FDM4" s="600"/>
      <c r="FDN4" s="627"/>
      <c r="FDO4" s="627"/>
      <c r="FDP4" s="627"/>
      <c r="FDQ4" s="600"/>
      <c r="FDR4" s="600"/>
      <c r="FDS4" s="600"/>
      <c r="FDT4" s="600"/>
      <c r="FDU4" s="600"/>
      <c r="FDV4" s="600"/>
      <c r="FDW4" s="627"/>
      <c r="FDX4" s="627"/>
      <c r="FDY4" s="627"/>
      <c r="FDZ4" s="600"/>
      <c r="FEA4" s="600"/>
      <c r="FEB4" s="600"/>
      <c r="FEC4" s="600"/>
      <c r="FED4" s="600"/>
      <c r="FEE4" s="600"/>
      <c r="FEF4" s="627"/>
      <c r="FEG4" s="627"/>
      <c r="FEH4" s="627"/>
      <c r="FEI4" s="600"/>
      <c r="FEJ4" s="600"/>
      <c r="FEK4" s="600"/>
      <c r="FEL4" s="600"/>
      <c r="FEM4" s="600"/>
      <c r="FEN4" s="600"/>
      <c r="FEO4" s="627"/>
      <c r="FEP4" s="627"/>
      <c r="FEQ4" s="627"/>
      <c r="FER4" s="600"/>
      <c r="FES4" s="600"/>
      <c r="FET4" s="600"/>
      <c r="FEU4" s="600"/>
      <c r="FEV4" s="600"/>
      <c r="FEW4" s="600"/>
      <c r="FEX4" s="627"/>
      <c r="FEY4" s="627"/>
      <c r="FEZ4" s="627"/>
      <c r="FFA4" s="600"/>
      <c r="FFB4" s="600"/>
      <c r="FFC4" s="600"/>
      <c r="FFD4" s="600"/>
      <c r="FFE4" s="600"/>
      <c r="FFF4" s="600"/>
      <c r="FFG4" s="627"/>
      <c r="FFH4" s="627"/>
      <c r="FFI4" s="627"/>
      <c r="FFJ4" s="600"/>
      <c r="FFK4" s="600"/>
      <c r="FFL4" s="600"/>
      <c r="FFM4" s="600"/>
      <c r="FFN4" s="600"/>
      <c r="FFO4" s="600"/>
      <c r="FFP4" s="627"/>
      <c r="FFQ4" s="627"/>
      <c r="FFR4" s="627"/>
      <c r="FFS4" s="600"/>
      <c r="FFT4" s="600"/>
      <c r="FFU4" s="600"/>
      <c r="FFV4" s="600"/>
      <c r="FFW4" s="600"/>
      <c r="FFX4" s="600"/>
      <c r="FFY4" s="627"/>
      <c r="FFZ4" s="627"/>
      <c r="FGA4" s="627"/>
      <c r="FGB4" s="600"/>
      <c r="FGC4" s="600"/>
      <c r="FGD4" s="600"/>
      <c r="FGE4" s="600"/>
      <c r="FGF4" s="600"/>
      <c r="FGG4" s="600"/>
      <c r="FGH4" s="627"/>
      <c r="FGI4" s="627"/>
      <c r="FGJ4" s="627"/>
      <c r="FGK4" s="600"/>
      <c r="FGL4" s="600"/>
      <c r="FGM4" s="600"/>
      <c r="FGN4" s="600"/>
      <c r="FGO4" s="600"/>
      <c r="FGP4" s="600"/>
      <c r="FGQ4" s="627"/>
      <c r="FGR4" s="627"/>
      <c r="FGS4" s="627"/>
      <c r="FGT4" s="600"/>
      <c r="FGU4" s="600"/>
      <c r="FGV4" s="600"/>
      <c r="FGW4" s="600"/>
      <c r="FGX4" s="600"/>
      <c r="FGY4" s="600"/>
      <c r="FGZ4" s="627"/>
      <c r="FHA4" s="627"/>
      <c r="FHB4" s="627"/>
      <c r="FHC4" s="600"/>
      <c r="FHD4" s="600"/>
      <c r="FHE4" s="600"/>
      <c r="FHF4" s="600"/>
      <c r="FHG4" s="600"/>
      <c r="FHH4" s="600"/>
      <c r="FHI4" s="627"/>
      <c r="FHJ4" s="627"/>
      <c r="FHK4" s="627"/>
      <c r="FHL4" s="600"/>
      <c r="FHM4" s="600"/>
      <c r="FHN4" s="600"/>
      <c r="FHO4" s="600"/>
      <c r="FHP4" s="600"/>
      <c r="FHQ4" s="600"/>
      <c r="FHR4" s="627"/>
      <c r="FHS4" s="627"/>
      <c r="FHT4" s="627"/>
      <c r="FHU4" s="600"/>
      <c r="FHV4" s="600"/>
      <c r="FHW4" s="600"/>
      <c r="FHX4" s="600"/>
      <c r="FHY4" s="600"/>
      <c r="FHZ4" s="600"/>
      <c r="FIA4" s="627"/>
      <c r="FIB4" s="627"/>
      <c r="FIC4" s="627"/>
      <c r="FID4" s="600"/>
      <c r="FIE4" s="600"/>
      <c r="FIF4" s="600"/>
      <c r="FIG4" s="600"/>
      <c r="FIH4" s="600"/>
      <c r="FII4" s="600"/>
      <c r="FIJ4" s="627"/>
      <c r="FIK4" s="627"/>
      <c r="FIL4" s="627"/>
      <c r="FIM4" s="600"/>
      <c r="FIN4" s="600"/>
      <c r="FIO4" s="600"/>
      <c r="FIP4" s="600"/>
      <c r="FIQ4" s="600"/>
      <c r="FIR4" s="600"/>
      <c r="FIS4" s="627"/>
      <c r="FIT4" s="627"/>
      <c r="FIU4" s="627"/>
      <c r="FIV4" s="600"/>
      <c r="FIW4" s="600"/>
      <c r="FIX4" s="600"/>
      <c r="FIY4" s="600"/>
      <c r="FIZ4" s="600"/>
      <c r="FJA4" s="600"/>
      <c r="FJB4" s="627"/>
      <c r="FJC4" s="627"/>
      <c r="FJD4" s="627"/>
      <c r="FJE4" s="600"/>
      <c r="FJF4" s="600"/>
      <c r="FJG4" s="600"/>
      <c r="FJH4" s="600"/>
      <c r="FJI4" s="600"/>
      <c r="FJJ4" s="600"/>
      <c r="FJK4" s="627"/>
      <c r="FJL4" s="627"/>
      <c r="FJM4" s="627"/>
      <c r="FJN4" s="600"/>
      <c r="FJO4" s="600"/>
      <c r="FJP4" s="600"/>
      <c r="FJQ4" s="600"/>
      <c r="FJR4" s="600"/>
      <c r="FJS4" s="600"/>
      <c r="FJT4" s="627"/>
      <c r="FJU4" s="627"/>
      <c r="FJV4" s="627"/>
      <c r="FJW4" s="600"/>
      <c r="FJX4" s="600"/>
      <c r="FJY4" s="600"/>
      <c r="FJZ4" s="600"/>
      <c r="FKA4" s="600"/>
      <c r="FKB4" s="600"/>
      <c r="FKC4" s="627"/>
      <c r="FKD4" s="627"/>
      <c r="FKE4" s="627"/>
      <c r="FKF4" s="600"/>
      <c r="FKG4" s="600"/>
      <c r="FKH4" s="600"/>
      <c r="FKI4" s="600"/>
      <c r="FKJ4" s="600"/>
      <c r="FKK4" s="600"/>
      <c r="FKL4" s="627"/>
      <c r="FKM4" s="627"/>
      <c r="FKN4" s="627"/>
      <c r="FKO4" s="600"/>
      <c r="FKP4" s="600"/>
      <c r="FKQ4" s="600"/>
      <c r="FKR4" s="600"/>
      <c r="FKS4" s="600"/>
      <c r="FKT4" s="600"/>
      <c r="FKU4" s="627"/>
      <c r="FKV4" s="627"/>
      <c r="FKW4" s="627"/>
      <c r="FKX4" s="600"/>
      <c r="FKY4" s="600"/>
      <c r="FKZ4" s="600"/>
      <c r="FLA4" s="600"/>
      <c r="FLB4" s="600"/>
      <c r="FLC4" s="600"/>
      <c r="FLD4" s="627"/>
      <c r="FLE4" s="627"/>
      <c r="FLF4" s="627"/>
      <c r="FLG4" s="600"/>
      <c r="FLH4" s="600"/>
      <c r="FLI4" s="600"/>
      <c r="FLJ4" s="600"/>
      <c r="FLK4" s="600"/>
      <c r="FLL4" s="600"/>
      <c r="FLM4" s="627"/>
      <c r="FLN4" s="627"/>
      <c r="FLO4" s="627"/>
      <c r="FLP4" s="600"/>
      <c r="FLQ4" s="600"/>
      <c r="FLR4" s="600"/>
      <c r="FLS4" s="600"/>
      <c r="FLT4" s="600"/>
      <c r="FLU4" s="600"/>
      <c r="FLV4" s="627"/>
      <c r="FLW4" s="627"/>
      <c r="FLX4" s="627"/>
      <c r="FLY4" s="600"/>
      <c r="FLZ4" s="600"/>
      <c r="FMA4" s="600"/>
      <c r="FMB4" s="600"/>
      <c r="FMC4" s="600"/>
      <c r="FMD4" s="600"/>
      <c r="FME4" s="627"/>
      <c r="FMF4" s="627"/>
      <c r="FMG4" s="627"/>
      <c r="FMH4" s="600"/>
      <c r="FMI4" s="600"/>
      <c r="FMJ4" s="600"/>
      <c r="FMK4" s="600"/>
      <c r="FML4" s="600"/>
      <c r="FMM4" s="600"/>
      <c r="FMN4" s="627"/>
      <c r="FMO4" s="627"/>
      <c r="FMP4" s="627"/>
      <c r="FMQ4" s="600"/>
      <c r="FMR4" s="600"/>
      <c r="FMS4" s="600"/>
      <c r="FMT4" s="600"/>
      <c r="FMU4" s="600"/>
      <c r="FMV4" s="600"/>
      <c r="FMW4" s="627"/>
      <c r="FMX4" s="627"/>
      <c r="FMY4" s="627"/>
      <c r="FMZ4" s="600"/>
      <c r="FNA4" s="600"/>
      <c r="FNB4" s="600"/>
      <c r="FNC4" s="600"/>
      <c r="FND4" s="600"/>
      <c r="FNE4" s="600"/>
      <c r="FNF4" s="627"/>
      <c r="FNG4" s="627"/>
      <c r="FNH4" s="627"/>
      <c r="FNI4" s="600"/>
      <c r="FNJ4" s="600"/>
      <c r="FNK4" s="600"/>
      <c r="FNL4" s="600"/>
      <c r="FNM4" s="600"/>
      <c r="FNN4" s="600"/>
      <c r="FNO4" s="627"/>
      <c r="FNP4" s="627"/>
      <c r="FNQ4" s="627"/>
      <c r="FNR4" s="600"/>
      <c r="FNS4" s="600"/>
      <c r="FNT4" s="600"/>
      <c r="FNU4" s="600"/>
      <c r="FNV4" s="600"/>
      <c r="FNW4" s="600"/>
      <c r="FNX4" s="627"/>
      <c r="FNY4" s="627"/>
      <c r="FNZ4" s="627"/>
      <c r="FOA4" s="600"/>
      <c r="FOB4" s="600"/>
      <c r="FOC4" s="600"/>
      <c r="FOD4" s="600"/>
      <c r="FOE4" s="600"/>
      <c r="FOF4" s="600"/>
      <c r="FOG4" s="627"/>
      <c r="FOH4" s="627"/>
      <c r="FOI4" s="627"/>
      <c r="FOJ4" s="600"/>
      <c r="FOK4" s="600"/>
      <c r="FOL4" s="600"/>
      <c r="FOM4" s="600"/>
      <c r="FON4" s="600"/>
      <c r="FOO4" s="600"/>
      <c r="FOP4" s="627"/>
      <c r="FOQ4" s="627"/>
      <c r="FOR4" s="627"/>
      <c r="FOS4" s="600"/>
      <c r="FOT4" s="600"/>
      <c r="FOU4" s="600"/>
      <c r="FOV4" s="600"/>
      <c r="FOW4" s="600"/>
      <c r="FOX4" s="600"/>
      <c r="FOY4" s="627"/>
      <c r="FOZ4" s="627"/>
      <c r="FPA4" s="627"/>
      <c r="FPB4" s="600"/>
      <c r="FPC4" s="600"/>
      <c r="FPD4" s="600"/>
      <c r="FPE4" s="600"/>
      <c r="FPF4" s="600"/>
      <c r="FPG4" s="600"/>
      <c r="FPH4" s="627"/>
      <c r="FPI4" s="627"/>
      <c r="FPJ4" s="627"/>
      <c r="FPK4" s="600"/>
      <c r="FPL4" s="600"/>
      <c r="FPM4" s="600"/>
      <c r="FPN4" s="600"/>
      <c r="FPO4" s="600"/>
      <c r="FPP4" s="600"/>
      <c r="FPQ4" s="627"/>
      <c r="FPR4" s="627"/>
      <c r="FPS4" s="627"/>
      <c r="FPT4" s="600"/>
      <c r="FPU4" s="600"/>
      <c r="FPV4" s="600"/>
      <c r="FPW4" s="600"/>
      <c r="FPX4" s="600"/>
      <c r="FPY4" s="600"/>
      <c r="FPZ4" s="627"/>
      <c r="FQA4" s="627"/>
      <c r="FQB4" s="627"/>
      <c r="FQC4" s="600"/>
      <c r="FQD4" s="600"/>
      <c r="FQE4" s="600"/>
      <c r="FQF4" s="600"/>
      <c r="FQG4" s="600"/>
      <c r="FQH4" s="600"/>
      <c r="FQI4" s="627"/>
      <c r="FQJ4" s="627"/>
      <c r="FQK4" s="627"/>
      <c r="FQL4" s="600"/>
      <c r="FQM4" s="600"/>
      <c r="FQN4" s="600"/>
      <c r="FQO4" s="600"/>
      <c r="FQP4" s="600"/>
      <c r="FQQ4" s="600"/>
      <c r="FQR4" s="627"/>
      <c r="FQS4" s="627"/>
      <c r="FQT4" s="627"/>
      <c r="FQU4" s="600"/>
      <c r="FQV4" s="600"/>
      <c r="FQW4" s="600"/>
      <c r="FQX4" s="600"/>
      <c r="FQY4" s="600"/>
      <c r="FQZ4" s="600"/>
      <c r="FRA4" s="627"/>
      <c r="FRB4" s="627"/>
      <c r="FRC4" s="627"/>
      <c r="FRD4" s="600"/>
      <c r="FRE4" s="600"/>
      <c r="FRF4" s="600"/>
      <c r="FRG4" s="600"/>
      <c r="FRH4" s="600"/>
      <c r="FRI4" s="600"/>
      <c r="FRJ4" s="627"/>
      <c r="FRK4" s="627"/>
      <c r="FRL4" s="627"/>
      <c r="FRM4" s="600"/>
      <c r="FRN4" s="600"/>
      <c r="FRO4" s="600"/>
      <c r="FRP4" s="600"/>
      <c r="FRQ4" s="600"/>
      <c r="FRR4" s="600"/>
      <c r="FRS4" s="627"/>
      <c r="FRT4" s="627"/>
      <c r="FRU4" s="627"/>
      <c r="FRV4" s="600"/>
      <c r="FRW4" s="600"/>
      <c r="FRX4" s="600"/>
      <c r="FRY4" s="600"/>
      <c r="FRZ4" s="600"/>
      <c r="FSA4" s="600"/>
      <c r="FSB4" s="627"/>
      <c r="FSC4" s="627"/>
      <c r="FSD4" s="627"/>
      <c r="FSE4" s="600"/>
      <c r="FSF4" s="600"/>
      <c r="FSG4" s="600"/>
      <c r="FSH4" s="600"/>
      <c r="FSI4" s="600"/>
      <c r="FSJ4" s="600"/>
      <c r="FSK4" s="627"/>
      <c r="FSL4" s="627"/>
      <c r="FSM4" s="627"/>
      <c r="FSN4" s="600"/>
      <c r="FSO4" s="600"/>
      <c r="FSP4" s="600"/>
      <c r="FSQ4" s="600"/>
      <c r="FSR4" s="600"/>
      <c r="FSS4" s="600"/>
      <c r="FST4" s="627"/>
      <c r="FSU4" s="627"/>
      <c r="FSV4" s="627"/>
      <c r="FSW4" s="600"/>
      <c r="FSX4" s="600"/>
      <c r="FSY4" s="600"/>
      <c r="FSZ4" s="600"/>
      <c r="FTA4" s="600"/>
      <c r="FTB4" s="600"/>
      <c r="FTC4" s="627"/>
      <c r="FTD4" s="627"/>
      <c r="FTE4" s="627"/>
      <c r="FTF4" s="600"/>
      <c r="FTG4" s="600"/>
      <c r="FTH4" s="600"/>
      <c r="FTI4" s="600"/>
      <c r="FTJ4" s="600"/>
      <c r="FTK4" s="600"/>
      <c r="FTL4" s="627"/>
      <c r="FTM4" s="627"/>
      <c r="FTN4" s="627"/>
      <c r="FTO4" s="600"/>
      <c r="FTP4" s="600"/>
      <c r="FTQ4" s="600"/>
      <c r="FTR4" s="600"/>
      <c r="FTS4" s="600"/>
      <c r="FTT4" s="600"/>
      <c r="FTU4" s="627"/>
      <c r="FTV4" s="627"/>
      <c r="FTW4" s="627"/>
      <c r="FTX4" s="600"/>
      <c r="FTY4" s="600"/>
      <c r="FTZ4" s="600"/>
      <c r="FUA4" s="600"/>
      <c r="FUB4" s="600"/>
      <c r="FUC4" s="600"/>
      <c r="FUD4" s="627"/>
      <c r="FUE4" s="627"/>
      <c r="FUF4" s="627"/>
      <c r="FUG4" s="600"/>
      <c r="FUH4" s="600"/>
      <c r="FUI4" s="600"/>
      <c r="FUJ4" s="600"/>
      <c r="FUK4" s="600"/>
      <c r="FUL4" s="600"/>
      <c r="FUM4" s="627"/>
      <c r="FUN4" s="627"/>
      <c r="FUO4" s="627"/>
      <c r="FUP4" s="600"/>
      <c r="FUQ4" s="600"/>
      <c r="FUR4" s="600"/>
      <c r="FUS4" s="600"/>
      <c r="FUT4" s="600"/>
      <c r="FUU4" s="600"/>
      <c r="FUV4" s="627"/>
      <c r="FUW4" s="627"/>
      <c r="FUX4" s="627"/>
      <c r="FUY4" s="600"/>
      <c r="FUZ4" s="600"/>
      <c r="FVA4" s="600"/>
      <c r="FVB4" s="600"/>
      <c r="FVC4" s="600"/>
      <c r="FVD4" s="600"/>
      <c r="FVE4" s="627"/>
      <c r="FVF4" s="627"/>
      <c r="FVG4" s="627"/>
      <c r="FVH4" s="600"/>
      <c r="FVI4" s="600"/>
      <c r="FVJ4" s="600"/>
      <c r="FVK4" s="600"/>
      <c r="FVL4" s="600"/>
      <c r="FVM4" s="600"/>
      <c r="FVN4" s="627"/>
      <c r="FVO4" s="627"/>
      <c r="FVP4" s="627"/>
      <c r="FVQ4" s="600"/>
      <c r="FVR4" s="600"/>
      <c r="FVS4" s="600"/>
      <c r="FVT4" s="600"/>
      <c r="FVU4" s="600"/>
      <c r="FVV4" s="600"/>
      <c r="FVW4" s="627"/>
      <c r="FVX4" s="627"/>
      <c r="FVY4" s="627"/>
      <c r="FVZ4" s="600"/>
      <c r="FWA4" s="600"/>
      <c r="FWB4" s="600"/>
      <c r="FWC4" s="600"/>
      <c r="FWD4" s="600"/>
      <c r="FWE4" s="600"/>
      <c r="FWF4" s="627"/>
      <c r="FWG4" s="627"/>
      <c r="FWH4" s="627"/>
      <c r="FWI4" s="600"/>
      <c r="FWJ4" s="600"/>
      <c r="FWK4" s="600"/>
      <c r="FWL4" s="600"/>
      <c r="FWM4" s="600"/>
      <c r="FWN4" s="600"/>
      <c r="FWO4" s="627"/>
      <c r="FWP4" s="627"/>
      <c r="FWQ4" s="627"/>
      <c r="FWR4" s="600"/>
      <c r="FWS4" s="600"/>
      <c r="FWT4" s="600"/>
      <c r="FWU4" s="600"/>
      <c r="FWV4" s="600"/>
      <c r="FWW4" s="600"/>
      <c r="FWX4" s="627"/>
      <c r="FWY4" s="627"/>
      <c r="FWZ4" s="627"/>
      <c r="FXA4" s="600"/>
      <c r="FXB4" s="600"/>
      <c r="FXC4" s="600"/>
      <c r="FXD4" s="600"/>
      <c r="FXE4" s="600"/>
      <c r="FXF4" s="600"/>
      <c r="FXG4" s="627"/>
      <c r="FXH4" s="627"/>
      <c r="FXI4" s="627"/>
      <c r="FXJ4" s="600"/>
      <c r="FXK4" s="600"/>
      <c r="FXL4" s="600"/>
      <c r="FXM4" s="600"/>
      <c r="FXN4" s="600"/>
      <c r="FXO4" s="600"/>
      <c r="FXP4" s="627"/>
      <c r="FXQ4" s="627"/>
      <c r="FXR4" s="627"/>
      <c r="FXS4" s="600"/>
      <c r="FXT4" s="600"/>
      <c r="FXU4" s="600"/>
      <c r="FXV4" s="600"/>
      <c r="FXW4" s="600"/>
      <c r="FXX4" s="600"/>
      <c r="FXY4" s="627"/>
      <c r="FXZ4" s="627"/>
      <c r="FYA4" s="627"/>
      <c r="FYB4" s="600"/>
      <c r="FYC4" s="600"/>
      <c r="FYD4" s="600"/>
      <c r="FYE4" s="600"/>
      <c r="FYF4" s="600"/>
      <c r="FYG4" s="600"/>
      <c r="FYH4" s="627"/>
      <c r="FYI4" s="627"/>
      <c r="FYJ4" s="627"/>
      <c r="FYK4" s="600"/>
      <c r="FYL4" s="600"/>
      <c r="FYM4" s="600"/>
      <c r="FYN4" s="600"/>
      <c r="FYO4" s="600"/>
      <c r="FYP4" s="600"/>
      <c r="FYQ4" s="627"/>
      <c r="FYR4" s="627"/>
      <c r="FYS4" s="627"/>
      <c r="FYT4" s="600"/>
      <c r="FYU4" s="600"/>
      <c r="FYV4" s="600"/>
      <c r="FYW4" s="600"/>
      <c r="FYX4" s="600"/>
      <c r="FYY4" s="600"/>
      <c r="FYZ4" s="627"/>
      <c r="FZA4" s="627"/>
      <c r="FZB4" s="627"/>
      <c r="FZC4" s="600"/>
      <c r="FZD4" s="600"/>
      <c r="FZE4" s="600"/>
      <c r="FZF4" s="600"/>
      <c r="FZG4" s="600"/>
      <c r="FZH4" s="600"/>
      <c r="FZI4" s="627"/>
      <c r="FZJ4" s="627"/>
      <c r="FZK4" s="627"/>
      <c r="FZL4" s="600"/>
      <c r="FZM4" s="600"/>
      <c r="FZN4" s="600"/>
      <c r="FZO4" s="600"/>
      <c r="FZP4" s="600"/>
      <c r="FZQ4" s="600"/>
      <c r="FZR4" s="627"/>
      <c r="FZS4" s="627"/>
      <c r="FZT4" s="627"/>
      <c r="FZU4" s="600"/>
      <c r="FZV4" s="600"/>
      <c r="FZW4" s="600"/>
      <c r="FZX4" s="600"/>
      <c r="FZY4" s="600"/>
      <c r="FZZ4" s="600"/>
      <c r="GAA4" s="627"/>
      <c r="GAB4" s="627"/>
      <c r="GAC4" s="627"/>
      <c r="GAD4" s="600"/>
      <c r="GAE4" s="600"/>
      <c r="GAF4" s="600"/>
      <c r="GAG4" s="600"/>
      <c r="GAH4" s="600"/>
      <c r="GAI4" s="600"/>
      <c r="GAJ4" s="627"/>
      <c r="GAK4" s="627"/>
      <c r="GAL4" s="627"/>
      <c r="GAM4" s="600"/>
      <c r="GAN4" s="600"/>
      <c r="GAO4" s="600"/>
      <c r="GAP4" s="600"/>
      <c r="GAQ4" s="600"/>
      <c r="GAR4" s="600"/>
      <c r="GAS4" s="627"/>
      <c r="GAT4" s="627"/>
      <c r="GAU4" s="627"/>
      <c r="GAV4" s="600"/>
      <c r="GAW4" s="600"/>
      <c r="GAX4" s="600"/>
      <c r="GAY4" s="600"/>
      <c r="GAZ4" s="600"/>
      <c r="GBA4" s="600"/>
      <c r="GBB4" s="627"/>
      <c r="GBC4" s="627"/>
      <c r="GBD4" s="627"/>
      <c r="GBE4" s="600"/>
      <c r="GBF4" s="600"/>
      <c r="GBG4" s="600"/>
      <c r="GBH4" s="600"/>
      <c r="GBI4" s="600"/>
      <c r="GBJ4" s="600"/>
      <c r="GBK4" s="627"/>
      <c r="GBL4" s="627"/>
      <c r="GBM4" s="627"/>
      <c r="GBN4" s="600"/>
      <c r="GBO4" s="600"/>
      <c r="GBP4" s="600"/>
      <c r="GBQ4" s="600"/>
      <c r="GBR4" s="600"/>
      <c r="GBS4" s="600"/>
      <c r="GBT4" s="627"/>
      <c r="GBU4" s="627"/>
      <c r="GBV4" s="627"/>
      <c r="GBW4" s="600"/>
      <c r="GBX4" s="600"/>
      <c r="GBY4" s="600"/>
      <c r="GBZ4" s="600"/>
      <c r="GCA4" s="600"/>
      <c r="GCB4" s="600"/>
      <c r="GCC4" s="627"/>
      <c r="GCD4" s="627"/>
      <c r="GCE4" s="627"/>
      <c r="GCF4" s="600"/>
      <c r="GCG4" s="600"/>
      <c r="GCH4" s="600"/>
      <c r="GCI4" s="600"/>
      <c r="GCJ4" s="600"/>
      <c r="GCK4" s="600"/>
      <c r="GCL4" s="627"/>
      <c r="GCM4" s="627"/>
      <c r="GCN4" s="627"/>
      <c r="GCO4" s="600"/>
      <c r="GCP4" s="600"/>
      <c r="GCQ4" s="600"/>
      <c r="GCR4" s="600"/>
      <c r="GCS4" s="600"/>
      <c r="GCT4" s="600"/>
      <c r="GCU4" s="627"/>
      <c r="GCV4" s="627"/>
      <c r="GCW4" s="627"/>
      <c r="GCX4" s="600"/>
      <c r="GCY4" s="600"/>
      <c r="GCZ4" s="600"/>
      <c r="GDA4" s="600"/>
      <c r="GDB4" s="600"/>
      <c r="GDC4" s="600"/>
      <c r="GDD4" s="627"/>
      <c r="GDE4" s="627"/>
      <c r="GDF4" s="627"/>
      <c r="GDG4" s="600"/>
      <c r="GDH4" s="600"/>
      <c r="GDI4" s="600"/>
      <c r="GDJ4" s="600"/>
      <c r="GDK4" s="600"/>
      <c r="GDL4" s="600"/>
      <c r="GDM4" s="627"/>
      <c r="GDN4" s="627"/>
      <c r="GDO4" s="627"/>
      <c r="GDP4" s="600"/>
      <c r="GDQ4" s="600"/>
      <c r="GDR4" s="600"/>
      <c r="GDS4" s="600"/>
      <c r="GDT4" s="600"/>
      <c r="GDU4" s="600"/>
      <c r="GDV4" s="627"/>
      <c r="GDW4" s="627"/>
      <c r="GDX4" s="627"/>
      <c r="GDY4" s="600"/>
      <c r="GDZ4" s="600"/>
      <c r="GEA4" s="600"/>
      <c r="GEB4" s="600"/>
      <c r="GEC4" s="600"/>
      <c r="GED4" s="600"/>
      <c r="GEE4" s="627"/>
      <c r="GEF4" s="627"/>
      <c r="GEG4" s="627"/>
      <c r="GEH4" s="600"/>
      <c r="GEI4" s="600"/>
      <c r="GEJ4" s="600"/>
      <c r="GEK4" s="600"/>
      <c r="GEL4" s="600"/>
      <c r="GEM4" s="600"/>
      <c r="GEN4" s="627"/>
      <c r="GEO4" s="627"/>
      <c r="GEP4" s="627"/>
      <c r="GEQ4" s="600"/>
      <c r="GER4" s="600"/>
      <c r="GES4" s="600"/>
      <c r="GET4" s="600"/>
      <c r="GEU4" s="600"/>
      <c r="GEV4" s="600"/>
      <c r="GEW4" s="627"/>
      <c r="GEX4" s="627"/>
      <c r="GEY4" s="627"/>
      <c r="GEZ4" s="600"/>
      <c r="GFA4" s="600"/>
      <c r="GFB4" s="600"/>
      <c r="GFC4" s="600"/>
      <c r="GFD4" s="600"/>
      <c r="GFE4" s="600"/>
      <c r="GFF4" s="627"/>
      <c r="GFG4" s="627"/>
      <c r="GFH4" s="627"/>
      <c r="GFI4" s="600"/>
      <c r="GFJ4" s="600"/>
      <c r="GFK4" s="600"/>
      <c r="GFL4" s="600"/>
      <c r="GFM4" s="600"/>
      <c r="GFN4" s="600"/>
      <c r="GFO4" s="627"/>
      <c r="GFP4" s="627"/>
      <c r="GFQ4" s="627"/>
      <c r="GFR4" s="600"/>
      <c r="GFS4" s="600"/>
      <c r="GFT4" s="600"/>
      <c r="GFU4" s="600"/>
      <c r="GFV4" s="600"/>
      <c r="GFW4" s="600"/>
      <c r="GFX4" s="627"/>
      <c r="GFY4" s="627"/>
      <c r="GFZ4" s="627"/>
      <c r="GGA4" s="600"/>
      <c r="GGB4" s="600"/>
      <c r="GGC4" s="600"/>
      <c r="GGD4" s="600"/>
      <c r="GGE4" s="600"/>
      <c r="GGF4" s="600"/>
      <c r="GGG4" s="627"/>
      <c r="GGH4" s="627"/>
      <c r="GGI4" s="627"/>
      <c r="GGJ4" s="600"/>
      <c r="GGK4" s="600"/>
      <c r="GGL4" s="600"/>
      <c r="GGM4" s="600"/>
      <c r="GGN4" s="600"/>
      <c r="GGO4" s="600"/>
      <c r="GGP4" s="627"/>
      <c r="GGQ4" s="627"/>
      <c r="GGR4" s="627"/>
      <c r="GGS4" s="600"/>
      <c r="GGT4" s="600"/>
      <c r="GGU4" s="600"/>
      <c r="GGV4" s="600"/>
      <c r="GGW4" s="600"/>
      <c r="GGX4" s="600"/>
      <c r="GGY4" s="627"/>
      <c r="GGZ4" s="627"/>
      <c r="GHA4" s="627"/>
      <c r="GHB4" s="600"/>
      <c r="GHC4" s="600"/>
      <c r="GHD4" s="600"/>
      <c r="GHE4" s="600"/>
      <c r="GHF4" s="600"/>
      <c r="GHG4" s="600"/>
      <c r="GHH4" s="627"/>
      <c r="GHI4" s="627"/>
      <c r="GHJ4" s="627"/>
      <c r="GHK4" s="600"/>
      <c r="GHL4" s="600"/>
      <c r="GHM4" s="600"/>
      <c r="GHN4" s="600"/>
      <c r="GHO4" s="600"/>
      <c r="GHP4" s="600"/>
      <c r="GHQ4" s="627"/>
      <c r="GHR4" s="627"/>
      <c r="GHS4" s="627"/>
      <c r="GHT4" s="600"/>
      <c r="GHU4" s="600"/>
      <c r="GHV4" s="600"/>
      <c r="GHW4" s="600"/>
      <c r="GHX4" s="600"/>
      <c r="GHY4" s="600"/>
      <c r="GHZ4" s="627"/>
      <c r="GIA4" s="627"/>
      <c r="GIB4" s="627"/>
      <c r="GIC4" s="600"/>
      <c r="GID4" s="600"/>
      <c r="GIE4" s="600"/>
      <c r="GIF4" s="600"/>
      <c r="GIG4" s="600"/>
      <c r="GIH4" s="600"/>
      <c r="GII4" s="627"/>
      <c r="GIJ4" s="627"/>
      <c r="GIK4" s="627"/>
      <c r="GIL4" s="600"/>
      <c r="GIM4" s="600"/>
      <c r="GIN4" s="600"/>
      <c r="GIO4" s="600"/>
      <c r="GIP4" s="600"/>
      <c r="GIQ4" s="600"/>
      <c r="GIR4" s="627"/>
      <c r="GIS4" s="627"/>
      <c r="GIT4" s="627"/>
      <c r="GIU4" s="600"/>
      <c r="GIV4" s="600"/>
      <c r="GIW4" s="600"/>
      <c r="GIX4" s="600"/>
      <c r="GIY4" s="600"/>
      <c r="GIZ4" s="600"/>
      <c r="GJA4" s="627"/>
      <c r="GJB4" s="627"/>
      <c r="GJC4" s="627"/>
      <c r="GJD4" s="600"/>
      <c r="GJE4" s="600"/>
      <c r="GJF4" s="600"/>
      <c r="GJG4" s="600"/>
      <c r="GJH4" s="600"/>
      <c r="GJI4" s="600"/>
      <c r="GJJ4" s="627"/>
      <c r="GJK4" s="627"/>
      <c r="GJL4" s="627"/>
      <c r="GJM4" s="600"/>
      <c r="GJN4" s="600"/>
      <c r="GJO4" s="600"/>
      <c r="GJP4" s="600"/>
      <c r="GJQ4" s="600"/>
      <c r="GJR4" s="600"/>
      <c r="GJS4" s="627"/>
      <c r="GJT4" s="627"/>
      <c r="GJU4" s="627"/>
      <c r="GJV4" s="600"/>
      <c r="GJW4" s="600"/>
      <c r="GJX4" s="600"/>
      <c r="GJY4" s="600"/>
      <c r="GJZ4" s="600"/>
      <c r="GKA4" s="600"/>
      <c r="GKB4" s="627"/>
      <c r="GKC4" s="627"/>
      <c r="GKD4" s="627"/>
      <c r="GKE4" s="600"/>
      <c r="GKF4" s="600"/>
      <c r="GKG4" s="600"/>
      <c r="GKH4" s="600"/>
      <c r="GKI4" s="600"/>
      <c r="GKJ4" s="600"/>
      <c r="GKK4" s="627"/>
      <c r="GKL4" s="627"/>
      <c r="GKM4" s="627"/>
      <c r="GKN4" s="600"/>
      <c r="GKO4" s="600"/>
      <c r="GKP4" s="600"/>
      <c r="GKQ4" s="600"/>
      <c r="GKR4" s="600"/>
      <c r="GKS4" s="600"/>
      <c r="GKT4" s="627"/>
      <c r="GKU4" s="627"/>
      <c r="GKV4" s="627"/>
      <c r="GKW4" s="600"/>
      <c r="GKX4" s="600"/>
      <c r="GKY4" s="600"/>
      <c r="GKZ4" s="600"/>
      <c r="GLA4" s="600"/>
      <c r="GLB4" s="600"/>
      <c r="GLC4" s="627"/>
      <c r="GLD4" s="627"/>
      <c r="GLE4" s="627"/>
      <c r="GLF4" s="600"/>
      <c r="GLG4" s="600"/>
      <c r="GLH4" s="600"/>
      <c r="GLI4" s="600"/>
      <c r="GLJ4" s="600"/>
      <c r="GLK4" s="600"/>
      <c r="GLL4" s="627"/>
      <c r="GLM4" s="627"/>
      <c r="GLN4" s="627"/>
      <c r="GLO4" s="600"/>
      <c r="GLP4" s="600"/>
      <c r="GLQ4" s="600"/>
      <c r="GLR4" s="600"/>
      <c r="GLS4" s="600"/>
      <c r="GLT4" s="600"/>
      <c r="GLU4" s="627"/>
      <c r="GLV4" s="627"/>
      <c r="GLW4" s="627"/>
      <c r="GLX4" s="600"/>
      <c r="GLY4" s="600"/>
      <c r="GLZ4" s="600"/>
      <c r="GMA4" s="600"/>
      <c r="GMB4" s="600"/>
      <c r="GMC4" s="600"/>
      <c r="GMD4" s="627"/>
      <c r="GME4" s="627"/>
      <c r="GMF4" s="627"/>
      <c r="GMG4" s="600"/>
      <c r="GMH4" s="600"/>
      <c r="GMI4" s="600"/>
      <c r="GMJ4" s="600"/>
      <c r="GMK4" s="600"/>
      <c r="GML4" s="600"/>
      <c r="GMM4" s="627"/>
      <c r="GMN4" s="627"/>
      <c r="GMO4" s="627"/>
      <c r="GMP4" s="600"/>
      <c r="GMQ4" s="600"/>
      <c r="GMR4" s="600"/>
      <c r="GMS4" s="600"/>
      <c r="GMT4" s="600"/>
      <c r="GMU4" s="600"/>
      <c r="GMV4" s="627"/>
      <c r="GMW4" s="627"/>
      <c r="GMX4" s="627"/>
      <c r="GMY4" s="600"/>
      <c r="GMZ4" s="600"/>
      <c r="GNA4" s="600"/>
      <c r="GNB4" s="600"/>
      <c r="GNC4" s="600"/>
      <c r="GND4" s="600"/>
      <c r="GNE4" s="627"/>
      <c r="GNF4" s="627"/>
      <c r="GNG4" s="627"/>
      <c r="GNH4" s="600"/>
      <c r="GNI4" s="600"/>
      <c r="GNJ4" s="600"/>
      <c r="GNK4" s="600"/>
      <c r="GNL4" s="600"/>
      <c r="GNM4" s="600"/>
      <c r="GNN4" s="627"/>
      <c r="GNO4" s="627"/>
      <c r="GNP4" s="627"/>
      <c r="GNQ4" s="600"/>
      <c r="GNR4" s="600"/>
      <c r="GNS4" s="600"/>
      <c r="GNT4" s="600"/>
      <c r="GNU4" s="600"/>
      <c r="GNV4" s="600"/>
      <c r="GNW4" s="627"/>
      <c r="GNX4" s="627"/>
      <c r="GNY4" s="627"/>
      <c r="GNZ4" s="600"/>
      <c r="GOA4" s="600"/>
      <c r="GOB4" s="600"/>
      <c r="GOC4" s="600"/>
      <c r="GOD4" s="600"/>
      <c r="GOE4" s="600"/>
      <c r="GOF4" s="627"/>
      <c r="GOG4" s="627"/>
      <c r="GOH4" s="627"/>
      <c r="GOI4" s="600"/>
      <c r="GOJ4" s="600"/>
      <c r="GOK4" s="600"/>
      <c r="GOL4" s="600"/>
      <c r="GOM4" s="600"/>
      <c r="GON4" s="600"/>
      <c r="GOO4" s="627"/>
      <c r="GOP4" s="627"/>
      <c r="GOQ4" s="627"/>
      <c r="GOR4" s="600"/>
      <c r="GOS4" s="600"/>
      <c r="GOT4" s="600"/>
      <c r="GOU4" s="600"/>
      <c r="GOV4" s="600"/>
      <c r="GOW4" s="600"/>
      <c r="GOX4" s="627"/>
      <c r="GOY4" s="627"/>
      <c r="GOZ4" s="627"/>
      <c r="GPA4" s="600"/>
      <c r="GPB4" s="600"/>
      <c r="GPC4" s="600"/>
      <c r="GPD4" s="600"/>
      <c r="GPE4" s="600"/>
      <c r="GPF4" s="600"/>
      <c r="GPG4" s="627"/>
      <c r="GPH4" s="627"/>
      <c r="GPI4" s="627"/>
      <c r="GPJ4" s="600"/>
      <c r="GPK4" s="600"/>
      <c r="GPL4" s="600"/>
      <c r="GPM4" s="600"/>
      <c r="GPN4" s="600"/>
      <c r="GPO4" s="600"/>
      <c r="GPP4" s="627"/>
      <c r="GPQ4" s="627"/>
      <c r="GPR4" s="627"/>
      <c r="GPS4" s="600"/>
      <c r="GPT4" s="600"/>
      <c r="GPU4" s="600"/>
      <c r="GPV4" s="600"/>
      <c r="GPW4" s="600"/>
      <c r="GPX4" s="600"/>
      <c r="GPY4" s="627"/>
      <c r="GPZ4" s="627"/>
      <c r="GQA4" s="627"/>
      <c r="GQB4" s="600"/>
      <c r="GQC4" s="600"/>
      <c r="GQD4" s="600"/>
      <c r="GQE4" s="600"/>
      <c r="GQF4" s="600"/>
      <c r="GQG4" s="600"/>
      <c r="GQH4" s="627"/>
      <c r="GQI4" s="627"/>
      <c r="GQJ4" s="627"/>
      <c r="GQK4" s="600"/>
      <c r="GQL4" s="600"/>
      <c r="GQM4" s="600"/>
      <c r="GQN4" s="600"/>
      <c r="GQO4" s="600"/>
      <c r="GQP4" s="600"/>
      <c r="GQQ4" s="627"/>
      <c r="GQR4" s="627"/>
      <c r="GQS4" s="627"/>
      <c r="GQT4" s="600"/>
      <c r="GQU4" s="600"/>
      <c r="GQV4" s="600"/>
      <c r="GQW4" s="600"/>
      <c r="GQX4" s="600"/>
      <c r="GQY4" s="600"/>
      <c r="GQZ4" s="627"/>
      <c r="GRA4" s="627"/>
      <c r="GRB4" s="627"/>
      <c r="GRC4" s="600"/>
      <c r="GRD4" s="600"/>
      <c r="GRE4" s="600"/>
      <c r="GRF4" s="600"/>
      <c r="GRG4" s="600"/>
      <c r="GRH4" s="600"/>
      <c r="GRI4" s="627"/>
      <c r="GRJ4" s="627"/>
      <c r="GRK4" s="627"/>
      <c r="GRL4" s="600"/>
      <c r="GRM4" s="600"/>
      <c r="GRN4" s="600"/>
      <c r="GRO4" s="600"/>
      <c r="GRP4" s="600"/>
      <c r="GRQ4" s="600"/>
      <c r="GRR4" s="627"/>
      <c r="GRS4" s="627"/>
      <c r="GRT4" s="627"/>
      <c r="GRU4" s="600"/>
      <c r="GRV4" s="600"/>
      <c r="GRW4" s="600"/>
      <c r="GRX4" s="600"/>
      <c r="GRY4" s="600"/>
      <c r="GRZ4" s="600"/>
      <c r="GSA4" s="627"/>
      <c r="GSB4" s="627"/>
      <c r="GSC4" s="627"/>
      <c r="GSD4" s="600"/>
      <c r="GSE4" s="600"/>
      <c r="GSF4" s="600"/>
      <c r="GSG4" s="600"/>
      <c r="GSH4" s="600"/>
      <c r="GSI4" s="600"/>
      <c r="GSJ4" s="627"/>
      <c r="GSK4" s="627"/>
      <c r="GSL4" s="627"/>
      <c r="GSM4" s="600"/>
      <c r="GSN4" s="600"/>
      <c r="GSO4" s="600"/>
      <c r="GSP4" s="600"/>
      <c r="GSQ4" s="600"/>
      <c r="GSR4" s="600"/>
      <c r="GSS4" s="627"/>
      <c r="GST4" s="627"/>
      <c r="GSU4" s="627"/>
      <c r="GSV4" s="600"/>
      <c r="GSW4" s="600"/>
      <c r="GSX4" s="600"/>
      <c r="GSY4" s="600"/>
      <c r="GSZ4" s="600"/>
      <c r="GTA4" s="600"/>
      <c r="GTB4" s="627"/>
      <c r="GTC4" s="627"/>
      <c r="GTD4" s="627"/>
      <c r="GTE4" s="600"/>
      <c r="GTF4" s="600"/>
      <c r="GTG4" s="600"/>
      <c r="GTH4" s="600"/>
      <c r="GTI4" s="600"/>
      <c r="GTJ4" s="600"/>
      <c r="GTK4" s="627"/>
      <c r="GTL4" s="627"/>
      <c r="GTM4" s="627"/>
      <c r="GTN4" s="600"/>
      <c r="GTO4" s="600"/>
      <c r="GTP4" s="600"/>
      <c r="GTQ4" s="600"/>
      <c r="GTR4" s="600"/>
      <c r="GTS4" s="600"/>
      <c r="GTT4" s="627"/>
      <c r="GTU4" s="627"/>
      <c r="GTV4" s="627"/>
      <c r="GTW4" s="600"/>
      <c r="GTX4" s="600"/>
      <c r="GTY4" s="600"/>
      <c r="GTZ4" s="600"/>
      <c r="GUA4" s="600"/>
      <c r="GUB4" s="600"/>
      <c r="GUC4" s="627"/>
      <c r="GUD4" s="627"/>
      <c r="GUE4" s="627"/>
      <c r="GUF4" s="600"/>
      <c r="GUG4" s="600"/>
      <c r="GUH4" s="600"/>
      <c r="GUI4" s="600"/>
      <c r="GUJ4" s="600"/>
      <c r="GUK4" s="600"/>
      <c r="GUL4" s="627"/>
      <c r="GUM4" s="627"/>
      <c r="GUN4" s="627"/>
      <c r="GUO4" s="600"/>
      <c r="GUP4" s="600"/>
      <c r="GUQ4" s="600"/>
      <c r="GUR4" s="600"/>
      <c r="GUS4" s="600"/>
      <c r="GUT4" s="600"/>
      <c r="GUU4" s="627"/>
      <c r="GUV4" s="627"/>
      <c r="GUW4" s="627"/>
      <c r="GUX4" s="600"/>
      <c r="GUY4" s="600"/>
      <c r="GUZ4" s="600"/>
      <c r="GVA4" s="600"/>
      <c r="GVB4" s="600"/>
      <c r="GVC4" s="600"/>
      <c r="GVD4" s="627"/>
      <c r="GVE4" s="627"/>
      <c r="GVF4" s="627"/>
      <c r="GVG4" s="600"/>
      <c r="GVH4" s="600"/>
      <c r="GVI4" s="600"/>
      <c r="GVJ4" s="600"/>
      <c r="GVK4" s="600"/>
      <c r="GVL4" s="600"/>
      <c r="GVM4" s="627"/>
      <c r="GVN4" s="627"/>
      <c r="GVO4" s="627"/>
      <c r="GVP4" s="600"/>
      <c r="GVQ4" s="600"/>
      <c r="GVR4" s="600"/>
      <c r="GVS4" s="600"/>
      <c r="GVT4" s="600"/>
      <c r="GVU4" s="600"/>
      <c r="GVV4" s="627"/>
      <c r="GVW4" s="627"/>
      <c r="GVX4" s="627"/>
      <c r="GVY4" s="600"/>
      <c r="GVZ4" s="600"/>
      <c r="GWA4" s="600"/>
      <c r="GWB4" s="600"/>
      <c r="GWC4" s="600"/>
      <c r="GWD4" s="600"/>
      <c r="GWE4" s="627"/>
      <c r="GWF4" s="627"/>
      <c r="GWG4" s="627"/>
      <c r="GWH4" s="600"/>
      <c r="GWI4" s="600"/>
      <c r="GWJ4" s="600"/>
      <c r="GWK4" s="600"/>
      <c r="GWL4" s="600"/>
      <c r="GWM4" s="600"/>
      <c r="GWN4" s="627"/>
      <c r="GWO4" s="627"/>
      <c r="GWP4" s="627"/>
      <c r="GWQ4" s="600"/>
      <c r="GWR4" s="600"/>
      <c r="GWS4" s="600"/>
      <c r="GWT4" s="600"/>
      <c r="GWU4" s="600"/>
      <c r="GWV4" s="600"/>
      <c r="GWW4" s="627"/>
      <c r="GWX4" s="627"/>
      <c r="GWY4" s="627"/>
      <c r="GWZ4" s="600"/>
      <c r="GXA4" s="600"/>
      <c r="GXB4" s="600"/>
      <c r="GXC4" s="600"/>
      <c r="GXD4" s="600"/>
      <c r="GXE4" s="600"/>
      <c r="GXF4" s="627"/>
      <c r="GXG4" s="627"/>
      <c r="GXH4" s="627"/>
      <c r="GXI4" s="600"/>
      <c r="GXJ4" s="600"/>
      <c r="GXK4" s="600"/>
      <c r="GXL4" s="600"/>
      <c r="GXM4" s="600"/>
      <c r="GXN4" s="600"/>
      <c r="GXO4" s="627"/>
      <c r="GXP4" s="627"/>
      <c r="GXQ4" s="627"/>
      <c r="GXR4" s="600"/>
      <c r="GXS4" s="600"/>
      <c r="GXT4" s="600"/>
      <c r="GXU4" s="600"/>
      <c r="GXV4" s="600"/>
      <c r="GXW4" s="600"/>
      <c r="GXX4" s="627"/>
      <c r="GXY4" s="627"/>
      <c r="GXZ4" s="627"/>
      <c r="GYA4" s="600"/>
      <c r="GYB4" s="600"/>
      <c r="GYC4" s="600"/>
      <c r="GYD4" s="600"/>
      <c r="GYE4" s="600"/>
      <c r="GYF4" s="600"/>
      <c r="GYG4" s="627"/>
      <c r="GYH4" s="627"/>
      <c r="GYI4" s="627"/>
      <c r="GYJ4" s="600"/>
      <c r="GYK4" s="600"/>
      <c r="GYL4" s="600"/>
      <c r="GYM4" s="600"/>
      <c r="GYN4" s="600"/>
      <c r="GYO4" s="600"/>
      <c r="GYP4" s="627"/>
      <c r="GYQ4" s="627"/>
      <c r="GYR4" s="627"/>
      <c r="GYS4" s="600"/>
      <c r="GYT4" s="600"/>
      <c r="GYU4" s="600"/>
      <c r="GYV4" s="600"/>
      <c r="GYW4" s="600"/>
      <c r="GYX4" s="600"/>
      <c r="GYY4" s="627"/>
      <c r="GYZ4" s="627"/>
      <c r="GZA4" s="627"/>
      <c r="GZB4" s="600"/>
      <c r="GZC4" s="600"/>
      <c r="GZD4" s="600"/>
      <c r="GZE4" s="600"/>
      <c r="GZF4" s="600"/>
      <c r="GZG4" s="600"/>
      <c r="GZH4" s="627"/>
      <c r="GZI4" s="627"/>
      <c r="GZJ4" s="627"/>
      <c r="GZK4" s="600"/>
      <c r="GZL4" s="600"/>
      <c r="GZM4" s="600"/>
      <c r="GZN4" s="600"/>
      <c r="GZO4" s="600"/>
      <c r="GZP4" s="600"/>
      <c r="GZQ4" s="627"/>
      <c r="GZR4" s="627"/>
      <c r="GZS4" s="627"/>
      <c r="GZT4" s="600"/>
      <c r="GZU4" s="600"/>
      <c r="GZV4" s="600"/>
      <c r="GZW4" s="600"/>
      <c r="GZX4" s="600"/>
      <c r="GZY4" s="600"/>
      <c r="GZZ4" s="627"/>
      <c r="HAA4" s="627"/>
      <c r="HAB4" s="627"/>
      <c r="HAC4" s="600"/>
      <c r="HAD4" s="600"/>
      <c r="HAE4" s="600"/>
      <c r="HAF4" s="600"/>
      <c r="HAG4" s="600"/>
      <c r="HAH4" s="600"/>
      <c r="HAI4" s="627"/>
      <c r="HAJ4" s="627"/>
      <c r="HAK4" s="627"/>
      <c r="HAL4" s="600"/>
      <c r="HAM4" s="600"/>
      <c r="HAN4" s="600"/>
      <c r="HAO4" s="600"/>
      <c r="HAP4" s="600"/>
      <c r="HAQ4" s="600"/>
      <c r="HAR4" s="627"/>
      <c r="HAS4" s="627"/>
      <c r="HAT4" s="627"/>
      <c r="HAU4" s="600"/>
      <c r="HAV4" s="600"/>
      <c r="HAW4" s="600"/>
      <c r="HAX4" s="600"/>
      <c r="HAY4" s="600"/>
      <c r="HAZ4" s="600"/>
      <c r="HBA4" s="627"/>
      <c r="HBB4" s="627"/>
      <c r="HBC4" s="627"/>
      <c r="HBD4" s="600"/>
      <c r="HBE4" s="600"/>
      <c r="HBF4" s="600"/>
      <c r="HBG4" s="600"/>
      <c r="HBH4" s="600"/>
      <c r="HBI4" s="600"/>
      <c r="HBJ4" s="627"/>
      <c r="HBK4" s="627"/>
      <c r="HBL4" s="627"/>
      <c r="HBM4" s="600"/>
      <c r="HBN4" s="600"/>
      <c r="HBO4" s="600"/>
      <c r="HBP4" s="600"/>
      <c r="HBQ4" s="600"/>
      <c r="HBR4" s="600"/>
      <c r="HBS4" s="627"/>
      <c r="HBT4" s="627"/>
      <c r="HBU4" s="627"/>
      <c r="HBV4" s="600"/>
      <c r="HBW4" s="600"/>
      <c r="HBX4" s="600"/>
      <c r="HBY4" s="600"/>
      <c r="HBZ4" s="600"/>
      <c r="HCA4" s="600"/>
      <c r="HCB4" s="627"/>
      <c r="HCC4" s="627"/>
      <c r="HCD4" s="627"/>
      <c r="HCE4" s="600"/>
      <c r="HCF4" s="600"/>
      <c r="HCG4" s="600"/>
      <c r="HCH4" s="600"/>
      <c r="HCI4" s="600"/>
      <c r="HCJ4" s="600"/>
      <c r="HCK4" s="627"/>
      <c r="HCL4" s="627"/>
      <c r="HCM4" s="627"/>
      <c r="HCN4" s="600"/>
      <c r="HCO4" s="600"/>
      <c r="HCP4" s="600"/>
      <c r="HCQ4" s="600"/>
      <c r="HCR4" s="600"/>
      <c r="HCS4" s="600"/>
      <c r="HCT4" s="627"/>
      <c r="HCU4" s="627"/>
      <c r="HCV4" s="627"/>
      <c r="HCW4" s="600"/>
      <c r="HCX4" s="600"/>
      <c r="HCY4" s="600"/>
      <c r="HCZ4" s="600"/>
      <c r="HDA4" s="600"/>
      <c r="HDB4" s="600"/>
      <c r="HDC4" s="627"/>
      <c r="HDD4" s="627"/>
      <c r="HDE4" s="627"/>
      <c r="HDF4" s="600"/>
      <c r="HDG4" s="600"/>
      <c r="HDH4" s="600"/>
      <c r="HDI4" s="600"/>
      <c r="HDJ4" s="600"/>
      <c r="HDK4" s="600"/>
      <c r="HDL4" s="627"/>
      <c r="HDM4" s="627"/>
      <c r="HDN4" s="627"/>
      <c r="HDO4" s="600"/>
      <c r="HDP4" s="600"/>
      <c r="HDQ4" s="600"/>
      <c r="HDR4" s="600"/>
      <c r="HDS4" s="600"/>
      <c r="HDT4" s="600"/>
      <c r="HDU4" s="627"/>
      <c r="HDV4" s="627"/>
      <c r="HDW4" s="627"/>
      <c r="HDX4" s="600"/>
      <c r="HDY4" s="600"/>
      <c r="HDZ4" s="600"/>
      <c r="HEA4" s="600"/>
      <c r="HEB4" s="600"/>
      <c r="HEC4" s="600"/>
      <c r="HED4" s="627"/>
      <c r="HEE4" s="627"/>
      <c r="HEF4" s="627"/>
      <c r="HEG4" s="600"/>
      <c r="HEH4" s="600"/>
      <c r="HEI4" s="600"/>
      <c r="HEJ4" s="600"/>
      <c r="HEK4" s="600"/>
      <c r="HEL4" s="600"/>
      <c r="HEM4" s="627"/>
      <c r="HEN4" s="627"/>
      <c r="HEO4" s="627"/>
      <c r="HEP4" s="600"/>
      <c r="HEQ4" s="600"/>
      <c r="HER4" s="600"/>
      <c r="HES4" s="600"/>
      <c r="HET4" s="600"/>
      <c r="HEU4" s="600"/>
      <c r="HEV4" s="627"/>
      <c r="HEW4" s="627"/>
      <c r="HEX4" s="627"/>
      <c r="HEY4" s="600"/>
      <c r="HEZ4" s="600"/>
      <c r="HFA4" s="600"/>
      <c r="HFB4" s="600"/>
      <c r="HFC4" s="600"/>
      <c r="HFD4" s="600"/>
      <c r="HFE4" s="627"/>
      <c r="HFF4" s="627"/>
      <c r="HFG4" s="627"/>
      <c r="HFH4" s="600"/>
      <c r="HFI4" s="600"/>
      <c r="HFJ4" s="600"/>
      <c r="HFK4" s="600"/>
      <c r="HFL4" s="600"/>
      <c r="HFM4" s="600"/>
      <c r="HFN4" s="627"/>
      <c r="HFO4" s="627"/>
      <c r="HFP4" s="627"/>
      <c r="HFQ4" s="600"/>
      <c r="HFR4" s="600"/>
      <c r="HFS4" s="600"/>
      <c r="HFT4" s="600"/>
      <c r="HFU4" s="600"/>
      <c r="HFV4" s="600"/>
      <c r="HFW4" s="627"/>
      <c r="HFX4" s="627"/>
      <c r="HFY4" s="627"/>
      <c r="HFZ4" s="600"/>
      <c r="HGA4" s="600"/>
      <c r="HGB4" s="600"/>
      <c r="HGC4" s="600"/>
      <c r="HGD4" s="600"/>
      <c r="HGE4" s="600"/>
      <c r="HGF4" s="627"/>
      <c r="HGG4" s="627"/>
      <c r="HGH4" s="627"/>
      <c r="HGI4" s="600"/>
      <c r="HGJ4" s="600"/>
      <c r="HGK4" s="600"/>
      <c r="HGL4" s="600"/>
      <c r="HGM4" s="600"/>
      <c r="HGN4" s="600"/>
      <c r="HGO4" s="627"/>
      <c r="HGP4" s="627"/>
      <c r="HGQ4" s="627"/>
      <c r="HGR4" s="600"/>
      <c r="HGS4" s="600"/>
      <c r="HGT4" s="600"/>
      <c r="HGU4" s="600"/>
      <c r="HGV4" s="600"/>
      <c r="HGW4" s="600"/>
      <c r="HGX4" s="627"/>
      <c r="HGY4" s="627"/>
      <c r="HGZ4" s="627"/>
      <c r="HHA4" s="600"/>
      <c r="HHB4" s="600"/>
      <c r="HHC4" s="600"/>
      <c r="HHD4" s="600"/>
      <c r="HHE4" s="600"/>
      <c r="HHF4" s="600"/>
      <c r="HHG4" s="627"/>
      <c r="HHH4" s="627"/>
      <c r="HHI4" s="627"/>
      <c r="HHJ4" s="600"/>
      <c r="HHK4" s="600"/>
      <c r="HHL4" s="600"/>
      <c r="HHM4" s="600"/>
      <c r="HHN4" s="600"/>
      <c r="HHO4" s="600"/>
      <c r="HHP4" s="627"/>
      <c r="HHQ4" s="627"/>
      <c r="HHR4" s="627"/>
      <c r="HHS4" s="600"/>
      <c r="HHT4" s="600"/>
      <c r="HHU4" s="600"/>
      <c r="HHV4" s="600"/>
      <c r="HHW4" s="600"/>
      <c r="HHX4" s="600"/>
      <c r="HHY4" s="627"/>
      <c r="HHZ4" s="627"/>
      <c r="HIA4" s="627"/>
      <c r="HIB4" s="600"/>
      <c r="HIC4" s="600"/>
      <c r="HID4" s="600"/>
      <c r="HIE4" s="600"/>
      <c r="HIF4" s="600"/>
      <c r="HIG4" s="600"/>
      <c r="HIH4" s="627"/>
      <c r="HII4" s="627"/>
      <c r="HIJ4" s="627"/>
      <c r="HIK4" s="600"/>
      <c r="HIL4" s="600"/>
      <c r="HIM4" s="600"/>
      <c r="HIN4" s="600"/>
      <c r="HIO4" s="600"/>
      <c r="HIP4" s="600"/>
      <c r="HIQ4" s="627"/>
      <c r="HIR4" s="627"/>
      <c r="HIS4" s="627"/>
      <c r="HIT4" s="600"/>
      <c r="HIU4" s="600"/>
      <c r="HIV4" s="600"/>
      <c r="HIW4" s="600"/>
      <c r="HIX4" s="600"/>
      <c r="HIY4" s="600"/>
      <c r="HIZ4" s="627"/>
      <c r="HJA4" s="627"/>
      <c r="HJB4" s="627"/>
      <c r="HJC4" s="600"/>
      <c r="HJD4" s="600"/>
      <c r="HJE4" s="600"/>
      <c r="HJF4" s="600"/>
      <c r="HJG4" s="600"/>
      <c r="HJH4" s="600"/>
      <c r="HJI4" s="627"/>
      <c r="HJJ4" s="627"/>
      <c r="HJK4" s="627"/>
      <c r="HJL4" s="600"/>
      <c r="HJM4" s="600"/>
      <c r="HJN4" s="600"/>
      <c r="HJO4" s="600"/>
      <c r="HJP4" s="600"/>
      <c r="HJQ4" s="600"/>
      <c r="HJR4" s="627"/>
      <c r="HJS4" s="627"/>
      <c r="HJT4" s="627"/>
      <c r="HJU4" s="600"/>
      <c r="HJV4" s="600"/>
      <c r="HJW4" s="600"/>
      <c r="HJX4" s="600"/>
      <c r="HJY4" s="600"/>
      <c r="HJZ4" s="600"/>
      <c r="HKA4" s="627"/>
      <c r="HKB4" s="627"/>
      <c r="HKC4" s="627"/>
      <c r="HKD4" s="600"/>
      <c r="HKE4" s="600"/>
      <c r="HKF4" s="600"/>
      <c r="HKG4" s="600"/>
      <c r="HKH4" s="600"/>
      <c r="HKI4" s="600"/>
      <c r="HKJ4" s="627"/>
      <c r="HKK4" s="627"/>
      <c r="HKL4" s="627"/>
      <c r="HKM4" s="600"/>
      <c r="HKN4" s="600"/>
      <c r="HKO4" s="600"/>
      <c r="HKP4" s="600"/>
      <c r="HKQ4" s="600"/>
      <c r="HKR4" s="600"/>
      <c r="HKS4" s="627"/>
      <c r="HKT4" s="627"/>
      <c r="HKU4" s="627"/>
      <c r="HKV4" s="600"/>
      <c r="HKW4" s="600"/>
      <c r="HKX4" s="600"/>
      <c r="HKY4" s="600"/>
      <c r="HKZ4" s="600"/>
      <c r="HLA4" s="600"/>
      <c r="HLB4" s="627"/>
      <c r="HLC4" s="627"/>
      <c r="HLD4" s="627"/>
      <c r="HLE4" s="600"/>
      <c r="HLF4" s="600"/>
      <c r="HLG4" s="600"/>
      <c r="HLH4" s="600"/>
      <c r="HLI4" s="600"/>
      <c r="HLJ4" s="600"/>
      <c r="HLK4" s="627"/>
      <c r="HLL4" s="627"/>
      <c r="HLM4" s="627"/>
      <c r="HLN4" s="600"/>
      <c r="HLO4" s="600"/>
      <c r="HLP4" s="600"/>
      <c r="HLQ4" s="600"/>
      <c r="HLR4" s="600"/>
      <c r="HLS4" s="600"/>
      <c r="HLT4" s="627"/>
      <c r="HLU4" s="627"/>
      <c r="HLV4" s="627"/>
      <c r="HLW4" s="600"/>
      <c r="HLX4" s="600"/>
      <c r="HLY4" s="600"/>
      <c r="HLZ4" s="600"/>
      <c r="HMA4" s="600"/>
      <c r="HMB4" s="600"/>
      <c r="HMC4" s="627"/>
      <c r="HMD4" s="627"/>
      <c r="HME4" s="627"/>
      <c r="HMF4" s="600"/>
      <c r="HMG4" s="600"/>
      <c r="HMH4" s="600"/>
      <c r="HMI4" s="600"/>
      <c r="HMJ4" s="600"/>
      <c r="HMK4" s="600"/>
      <c r="HML4" s="627"/>
      <c r="HMM4" s="627"/>
      <c r="HMN4" s="627"/>
      <c r="HMO4" s="600"/>
      <c r="HMP4" s="600"/>
      <c r="HMQ4" s="600"/>
      <c r="HMR4" s="600"/>
      <c r="HMS4" s="600"/>
      <c r="HMT4" s="600"/>
      <c r="HMU4" s="627"/>
      <c r="HMV4" s="627"/>
      <c r="HMW4" s="627"/>
      <c r="HMX4" s="600"/>
      <c r="HMY4" s="600"/>
      <c r="HMZ4" s="600"/>
      <c r="HNA4" s="600"/>
      <c r="HNB4" s="600"/>
      <c r="HNC4" s="600"/>
      <c r="HND4" s="627"/>
      <c r="HNE4" s="627"/>
      <c r="HNF4" s="627"/>
      <c r="HNG4" s="600"/>
      <c r="HNH4" s="600"/>
      <c r="HNI4" s="600"/>
      <c r="HNJ4" s="600"/>
      <c r="HNK4" s="600"/>
      <c r="HNL4" s="600"/>
      <c r="HNM4" s="627"/>
      <c r="HNN4" s="627"/>
      <c r="HNO4" s="627"/>
      <c r="HNP4" s="600"/>
      <c r="HNQ4" s="600"/>
      <c r="HNR4" s="600"/>
      <c r="HNS4" s="600"/>
      <c r="HNT4" s="600"/>
      <c r="HNU4" s="600"/>
      <c r="HNV4" s="627"/>
      <c r="HNW4" s="627"/>
      <c r="HNX4" s="627"/>
      <c r="HNY4" s="600"/>
      <c r="HNZ4" s="600"/>
      <c r="HOA4" s="600"/>
      <c r="HOB4" s="600"/>
      <c r="HOC4" s="600"/>
      <c r="HOD4" s="600"/>
      <c r="HOE4" s="627"/>
      <c r="HOF4" s="627"/>
      <c r="HOG4" s="627"/>
      <c r="HOH4" s="600"/>
      <c r="HOI4" s="600"/>
      <c r="HOJ4" s="600"/>
      <c r="HOK4" s="600"/>
      <c r="HOL4" s="600"/>
      <c r="HOM4" s="600"/>
      <c r="HON4" s="627"/>
      <c r="HOO4" s="627"/>
      <c r="HOP4" s="627"/>
      <c r="HOQ4" s="600"/>
      <c r="HOR4" s="600"/>
      <c r="HOS4" s="600"/>
      <c r="HOT4" s="600"/>
      <c r="HOU4" s="600"/>
      <c r="HOV4" s="600"/>
      <c r="HOW4" s="627"/>
      <c r="HOX4" s="627"/>
      <c r="HOY4" s="627"/>
      <c r="HOZ4" s="600"/>
      <c r="HPA4" s="600"/>
      <c r="HPB4" s="600"/>
      <c r="HPC4" s="600"/>
      <c r="HPD4" s="600"/>
      <c r="HPE4" s="600"/>
      <c r="HPF4" s="627"/>
      <c r="HPG4" s="627"/>
      <c r="HPH4" s="627"/>
      <c r="HPI4" s="600"/>
      <c r="HPJ4" s="600"/>
      <c r="HPK4" s="600"/>
      <c r="HPL4" s="600"/>
      <c r="HPM4" s="600"/>
      <c r="HPN4" s="600"/>
      <c r="HPO4" s="627"/>
      <c r="HPP4" s="627"/>
      <c r="HPQ4" s="627"/>
      <c r="HPR4" s="600"/>
      <c r="HPS4" s="600"/>
      <c r="HPT4" s="600"/>
      <c r="HPU4" s="600"/>
      <c r="HPV4" s="600"/>
      <c r="HPW4" s="600"/>
      <c r="HPX4" s="627"/>
      <c r="HPY4" s="627"/>
      <c r="HPZ4" s="627"/>
      <c r="HQA4" s="600"/>
      <c r="HQB4" s="600"/>
      <c r="HQC4" s="600"/>
      <c r="HQD4" s="600"/>
      <c r="HQE4" s="600"/>
      <c r="HQF4" s="600"/>
      <c r="HQG4" s="627"/>
      <c r="HQH4" s="627"/>
      <c r="HQI4" s="627"/>
      <c r="HQJ4" s="600"/>
      <c r="HQK4" s="600"/>
      <c r="HQL4" s="600"/>
      <c r="HQM4" s="600"/>
      <c r="HQN4" s="600"/>
      <c r="HQO4" s="600"/>
      <c r="HQP4" s="627"/>
      <c r="HQQ4" s="627"/>
      <c r="HQR4" s="627"/>
      <c r="HQS4" s="600"/>
      <c r="HQT4" s="600"/>
      <c r="HQU4" s="600"/>
      <c r="HQV4" s="600"/>
      <c r="HQW4" s="600"/>
      <c r="HQX4" s="600"/>
      <c r="HQY4" s="627"/>
      <c r="HQZ4" s="627"/>
      <c r="HRA4" s="627"/>
      <c r="HRB4" s="600"/>
      <c r="HRC4" s="600"/>
      <c r="HRD4" s="600"/>
      <c r="HRE4" s="600"/>
      <c r="HRF4" s="600"/>
      <c r="HRG4" s="600"/>
      <c r="HRH4" s="627"/>
      <c r="HRI4" s="627"/>
      <c r="HRJ4" s="627"/>
      <c r="HRK4" s="600"/>
      <c r="HRL4" s="600"/>
      <c r="HRM4" s="600"/>
      <c r="HRN4" s="600"/>
      <c r="HRO4" s="600"/>
      <c r="HRP4" s="600"/>
      <c r="HRQ4" s="627"/>
      <c r="HRR4" s="627"/>
      <c r="HRS4" s="627"/>
      <c r="HRT4" s="600"/>
      <c r="HRU4" s="600"/>
      <c r="HRV4" s="600"/>
      <c r="HRW4" s="600"/>
      <c r="HRX4" s="600"/>
      <c r="HRY4" s="600"/>
      <c r="HRZ4" s="627"/>
      <c r="HSA4" s="627"/>
      <c r="HSB4" s="627"/>
      <c r="HSC4" s="600"/>
      <c r="HSD4" s="600"/>
      <c r="HSE4" s="600"/>
      <c r="HSF4" s="600"/>
      <c r="HSG4" s="600"/>
      <c r="HSH4" s="600"/>
      <c r="HSI4" s="627"/>
      <c r="HSJ4" s="627"/>
      <c r="HSK4" s="627"/>
      <c r="HSL4" s="600"/>
      <c r="HSM4" s="600"/>
      <c r="HSN4" s="600"/>
      <c r="HSO4" s="600"/>
      <c r="HSP4" s="600"/>
      <c r="HSQ4" s="600"/>
      <c r="HSR4" s="627"/>
      <c r="HSS4" s="627"/>
      <c r="HST4" s="627"/>
      <c r="HSU4" s="600"/>
      <c r="HSV4" s="600"/>
      <c r="HSW4" s="600"/>
      <c r="HSX4" s="600"/>
      <c r="HSY4" s="600"/>
      <c r="HSZ4" s="600"/>
      <c r="HTA4" s="627"/>
      <c r="HTB4" s="627"/>
      <c r="HTC4" s="627"/>
      <c r="HTD4" s="600"/>
      <c r="HTE4" s="600"/>
      <c r="HTF4" s="600"/>
      <c r="HTG4" s="600"/>
      <c r="HTH4" s="600"/>
      <c r="HTI4" s="600"/>
      <c r="HTJ4" s="627"/>
      <c r="HTK4" s="627"/>
      <c r="HTL4" s="627"/>
      <c r="HTM4" s="600"/>
      <c r="HTN4" s="600"/>
      <c r="HTO4" s="600"/>
      <c r="HTP4" s="600"/>
      <c r="HTQ4" s="600"/>
      <c r="HTR4" s="600"/>
      <c r="HTS4" s="627"/>
      <c r="HTT4" s="627"/>
      <c r="HTU4" s="627"/>
      <c r="HTV4" s="600"/>
      <c r="HTW4" s="600"/>
      <c r="HTX4" s="600"/>
      <c r="HTY4" s="600"/>
      <c r="HTZ4" s="600"/>
      <c r="HUA4" s="600"/>
      <c r="HUB4" s="627"/>
      <c r="HUC4" s="627"/>
      <c r="HUD4" s="627"/>
      <c r="HUE4" s="600"/>
      <c r="HUF4" s="600"/>
      <c r="HUG4" s="600"/>
      <c r="HUH4" s="600"/>
      <c r="HUI4" s="600"/>
      <c r="HUJ4" s="600"/>
      <c r="HUK4" s="627"/>
      <c r="HUL4" s="627"/>
      <c r="HUM4" s="627"/>
      <c r="HUN4" s="600"/>
      <c r="HUO4" s="600"/>
      <c r="HUP4" s="600"/>
      <c r="HUQ4" s="600"/>
      <c r="HUR4" s="600"/>
      <c r="HUS4" s="600"/>
      <c r="HUT4" s="627"/>
      <c r="HUU4" s="627"/>
      <c r="HUV4" s="627"/>
      <c r="HUW4" s="600"/>
      <c r="HUX4" s="600"/>
      <c r="HUY4" s="600"/>
      <c r="HUZ4" s="600"/>
      <c r="HVA4" s="600"/>
      <c r="HVB4" s="600"/>
      <c r="HVC4" s="627"/>
      <c r="HVD4" s="627"/>
      <c r="HVE4" s="627"/>
      <c r="HVF4" s="600"/>
      <c r="HVG4" s="600"/>
      <c r="HVH4" s="600"/>
      <c r="HVI4" s="600"/>
      <c r="HVJ4" s="600"/>
      <c r="HVK4" s="600"/>
      <c r="HVL4" s="627"/>
      <c r="HVM4" s="627"/>
      <c r="HVN4" s="627"/>
      <c r="HVO4" s="600"/>
      <c r="HVP4" s="600"/>
      <c r="HVQ4" s="600"/>
      <c r="HVR4" s="600"/>
      <c r="HVS4" s="600"/>
      <c r="HVT4" s="600"/>
      <c r="HVU4" s="627"/>
      <c r="HVV4" s="627"/>
      <c r="HVW4" s="627"/>
      <c r="HVX4" s="600"/>
      <c r="HVY4" s="600"/>
      <c r="HVZ4" s="600"/>
      <c r="HWA4" s="600"/>
      <c r="HWB4" s="600"/>
      <c r="HWC4" s="600"/>
      <c r="HWD4" s="627"/>
      <c r="HWE4" s="627"/>
      <c r="HWF4" s="627"/>
      <c r="HWG4" s="600"/>
      <c r="HWH4" s="600"/>
      <c r="HWI4" s="600"/>
      <c r="HWJ4" s="600"/>
      <c r="HWK4" s="600"/>
      <c r="HWL4" s="600"/>
      <c r="HWM4" s="627"/>
      <c r="HWN4" s="627"/>
      <c r="HWO4" s="627"/>
      <c r="HWP4" s="600"/>
      <c r="HWQ4" s="600"/>
      <c r="HWR4" s="600"/>
      <c r="HWS4" s="600"/>
      <c r="HWT4" s="600"/>
      <c r="HWU4" s="600"/>
      <c r="HWV4" s="627"/>
      <c r="HWW4" s="627"/>
      <c r="HWX4" s="627"/>
      <c r="HWY4" s="600"/>
      <c r="HWZ4" s="600"/>
      <c r="HXA4" s="600"/>
      <c r="HXB4" s="600"/>
      <c r="HXC4" s="600"/>
      <c r="HXD4" s="600"/>
      <c r="HXE4" s="627"/>
      <c r="HXF4" s="627"/>
      <c r="HXG4" s="627"/>
      <c r="HXH4" s="600"/>
      <c r="HXI4" s="600"/>
      <c r="HXJ4" s="600"/>
      <c r="HXK4" s="600"/>
      <c r="HXL4" s="600"/>
      <c r="HXM4" s="600"/>
      <c r="HXN4" s="627"/>
      <c r="HXO4" s="627"/>
      <c r="HXP4" s="627"/>
      <c r="HXQ4" s="600"/>
      <c r="HXR4" s="600"/>
      <c r="HXS4" s="600"/>
      <c r="HXT4" s="600"/>
      <c r="HXU4" s="600"/>
      <c r="HXV4" s="600"/>
      <c r="HXW4" s="627"/>
      <c r="HXX4" s="627"/>
      <c r="HXY4" s="627"/>
      <c r="HXZ4" s="600"/>
      <c r="HYA4" s="600"/>
      <c r="HYB4" s="600"/>
      <c r="HYC4" s="600"/>
      <c r="HYD4" s="600"/>
      <c r="HYE4" s="600"/>
      <c r="HYF4" s="627"/>
      <c r="HYG4" s="627"/>
      <c r="HYH4" s="627"/>
      <c r="HYI4" s="600"/>
      <c r="HYJ4" s="600"/>
      <c r="HYK4" s="600"/>
      <c r="HYL4" s="600"/>
      <c r="HYM4" s="600"/>
      <c r="HYN4" s="600"/>
      <c r="HYO4" s="627"/>
      <c r="HYP4" s="627"/>
      <c r="HYQ4" s="627"/>
      <c r="HYR4" s="600"/>
      <c r="HYS4" s="600"/>
      <c r="HYT4" s="600"/>
      <c r="HYU4" s="600"/>
      <c r="HYV4" s="600"/>
      <c r="HYW4" s="600"/>
      <c r="HYX4" s="627"/>
      <c r="HYY4" s="627"/>
      <c r="HYZ4" s="627"/>
      <c r="HZA4" s="600"/>
      <c r="HZB4" s="600"/>
      <c r="HZC4" s="600"/>
      <c r="HZD4" s="600"/>
      <c r="HZE4" s="600"/>
      <c r="HZF4" s="600"/>
      <c r="HZG4" s="627"/>
      <c r="HZH4" s="627"/>
      <c r="HZI4" s="627"/>
      <c r="HZJ4" s="600"/>
      <c r="HZK4" s="600"/>
      <c r="HZL4" s="600"/>
      <c r="HZM4" s="600"/>
      <c r="HZN4" s="600"/>
      <c r="HZO4" s="600"/>
      <c r="HZP4" s="627"/>
      <c r="HZQ4" s="627"/>
      <c r="HZR4" s="627"/>
      <c r="HZS4" s="600"/>
      <c r="HZT4" s="600"/>
      <c r="HZU4" s="600"/>
      <c r="HZV4" s="600"/>
      <c r="HZW4" s="600"/>
      <c r="HZX4" s="600"/>
      <c r="HZY4" s="627"/>
      <c r="HZZ4" s="627"/>
      <c r="IAA4" s="627"/>
      <c r="IAB4" s="600"/>
      <c r="IAC4" s="600"/>
      <c r="IAD4" s="600"/>
      <c r="IAE4" s="600"/>
      <c r="IAF4" s="600"/>
      <c r="IAG4" s="600"/>
      <c r="IAH4" s="627"/>
      <c r="IAI4" s="627"/>
      <c r="IAJ4" s="627"/>
      <c r="IAK4" s="600"/>
      <c r="IAL4" s="600"/>
      <c r="IAM4" s="600"/>
      <c r="IAN4" s="600"/>
      <c r="IAO4" s="600"/>
      <c r="IAP4" s="600"/>
      <c r="IAQ4" s="627"/>
      <c r="IAR4" s="627"/>
      <c r="IAS4" s="627"/>
      <c r="IAT4" s="600"/>
      <c r="IAU4" s="600"/>
      <c r="IAV4" s="600"/>
      <c r="IAW4" s="600"/>
      <c r="IAX4" s="600"/>
      <c r="IAY4" s="600"/>
      <c r="IAZ4" s="627"/>
      <c r="IBA4" s="627"/>
      <c r="IBB4" s="627"/>
      <c r="IBC4" s="600"/>
      <c r="IBD4" s="600"/>
      <c r="IBE4" s="600"/>
      <c r="IBF4" s="600"/>
      <c r="IBG4" s="600"/>
      <c r="IBH4" s="600"/>
      <c r="IBI4" s="627"/>
      <c r="IBJ4" s="627"/>
      <c r="IBK4" s="627"/>
      <c r="IBL4" s="600"/>
      <c r="IBM4" s="600"/>
      <c r="IBN4" s="600"/>
      <c r="IBO4" s="600"/>
      <c r="IBP4" s="600"/>
      <c r="IBQ4" s="600"/>
      <c r="IBR4" s="627"/>
      <c r="IBS4" s="627"/>
      <c r="IBT4" s="627"/>
      <c r="IBU4" s="600"/>
      <c r="IBV4" s="600"/>
      <c r="IBW4" s="600"/>
      <c r="IBX4" s="600"/>
      <c r="IBY4" s="600"/>
      <c r="IBZ4" s="600"/>
      <c r="ICA4" s="627"/>
      <c r="ICB4" s="627"/>
      <c r="ICC4" s="627"/>
      <c r="ICD4" s="600"/>
      <c r="ICE4" s="600"/>
      <c r="ICF4" s="600"/>
      <c r="ICG4" s="600"/>
      <c r="ICH4" s="600"/>
      <c r="ICI4" s="600"/>
      <c r="ICJ4" s="627"/>
      <c r="ICK4" s="627"/>
      <c r="ICL4" s="627"/>
      <c r="ICM4" s="600"/>
      <c r="ICN4" s="600"/>
      <c r="ICO4" s="600"/>
      <c r="ICP4" s="600"/>
      <c r="ICQ4" s="600"/>
      <c r="ICR4" s="600"/>
      <c r="ICS4" s="627"/>
      <c r="ICT4" s="627"/>
      <c r="ICU4" s="627"/>
      <c r="ICV4" s="600"/>
      <c r="ICW4" s="600"/>
      <c r="ICX4" s="600"/>
      <c r="ICY4" s="600"/>
      <c r="ICZ4" s="600"/>
      <c r="IDA4" s="600"/>
      <c r="IDB4" s="627"/>
      <c r="IDC4" s="627"/>
      <c r="IDD4" s="627"/>
      <c r="IDE4" s="600"/>
      <c r="IDF4" s="600"/>
      <c r="IDG4" s="600"/>
      <c r="IDH4" s="600"/>
      <c r="IDI4" s="600"/>
      <c r="IDJ4" s="600"/>
      <c r="IDK4" s="627"/>
      <c r="IDL4" s="627"/>
      <c r="IDM4" s="627"/>
      <c r="IDN4" s="600"/>
      <c r="IDO4" s="600"/>
      <c r="IDP4" s="600"/>
      <c r="IDQ4" s="600"/>
      <c r="IDR4" s="600"/>
      <c r="IDS4" s="600"/>
      <c r="IDT4" s="627"/>
      <c r="IDU4" s="627"/>
      <c r="IDV4" s="627"/>
      <c r="IDW4" s="600"/>
      <c r="IDX4" s="600"/>
      <c r="IDY4" s="600"/>
      <c r="IDZ4" s="600"/>
      <c r="IEA4" s="600"/>
      <c r="IEB4" s="600"/>
      <c r="IEC4" s="627"/>
      <c r="IED4" s="627"/>
      <c r="IEE4" s="627"/>
      <c r="IEF4" s="600"/>
      <c r="IEG4" s="600"/>
      <c r="IEH4" s="600"/>
      <c r="IEI4" s="600"/>
      <c r="IEJ4" s="600"/>
      <c r="IEK4" s="600"/>
      <c r="IEL4" s="627"/>
      <c r="IEM4" s="627"/>
      <c r="IEN4" s="627"/>
      <c r="IEO4" s="600"/>
      <c r="IEP4" s="600"/>
      <c r="IEQ4" s="600"/>
      <c r="IER4" s="600"/>
      <c r="IES4" s="600"/>
      <c r="IET4" s="600"/>
      <c r="IEU4" s="627"/>
      <c r="IEV4" s="627"/>
      <c r="IEW4" s="627"/>
      <c r="IEX4" s="600"/>
      <c r="IEY4" s="600"/>
      <c r="IEZ4" s="600"/>
      <c r="IFA4" s="600"/>
      <c r="IFB4" s="600"/>
      <c r="IFC4" s="600"/>
      <c r="IFD4" s="627"/>
      <c r="IFE4" s="627"/>
      <c r="IFF4" s="627"/>
      <c r="IFG4" s="600"/>
      <c r="IFH4" s="600"/>
      <c r="IFI4" s="600"/>
      <c r="IFJ4" s="600"/>
      <c r="IFK4" s="600"/>
      <c r="IFL4" s="600"/>
      <c r="IFM4" s="627"/>
      <c r="IFN4" s="627"/>
      <c r="IFO4" s="627"/>
      <c r="IFP4" s="600"/>
      <c r="IFQ4" s="600"/>
      <c r="IFR4" s="600"/>
      <c r="IFS4" s="600"/>
      <c r="IFT4" s="600"/>
      <c r="IFU4" s="600"/>
      <c r="IFV4" s="627"/>
      <c r="IFW4" s="627"/>
      <c r="IFX4" s="627"/>
      <c r="IFY4" s="600"/>
      <c r="IFZ4" s="600"/>
      <c r="IGA4" s="600"/>
      <c r="IGB4" s="600"/>
      <c r="IGC4" s="600"/>
      <c r="IGD4" s="600"/>
      <c r="IGE4" s="627"/>
      <c r="IGF4" s="627"/>
      <c r="IGG4" s="627"/>
      <c r="IGH4" s="600"/>
      <c r="IGI4" s="600"/>
      <c r="IGJ4" s="600"/>
      <c r="IGK4" s="600"/>
      <c r="IGL4" s="600"/>
      <c r="IGM4" s="600"/>
      <c r="IGN4" s="627"/>
      <c r="IGO4" s="627"/>
      <c r="IGP4" s="627"/>
      <c r="IGQ4" s="600"/>
      <c r="IGR4" s="600"/>
      <c r="IGS4" s="600"/>
      <c r="IGT4" s="600"/>
      <c r="IGU4" s="600"/>
      <c r="IGV4" s="600"/>
      <c r="IGW4" s="627"/>
      <c r="IGX4" s="627"/>
      <c r="IGY4" s="627"/>
      <c r="IGZ4" s="600"/>
      <c r="IHA4" s="600"/>
      <c r="IHB4" s="600"/>
      <c r="IHC4" s="600"/>
      <c r="IHD4" s="600"/>
      <c r="IHE4" s="600"/>
      <c r="IHF4" s="627"/>
      <c r="IHG4" s="627"/>
      <c r="IHH4" s="627"/>
      <c r="IHI4" s="600"/>
      <c r="IHJ4" s="600"/>
      <c r="IHK4" s="600"/>
      <c r="IHL4" s="600"/>
      <c r="IHM4" s="600"/>
      <c r="IHN4" s="600"/>
      <c r="IHO4" s="627"/>
      <c r="IHP4" s="627"/>
      <c r="IHQ4" s="627"/>
      <c r="IHR4" s="600"/>
      <c r="IHS4" s="600"/>
      <c r="IHT4" s="600"/>
      <c r="IHU4" s="600"/>
      <c r="IHV4" s="600"/>
      <c r="IHW4" s="600"/>
      <c r="IHX4" s="627"/>
      <c r="IHY4" s="627"/>
      <c r="IHZ4" s="627"/>
      <c r="IIA4" s="600"/>
      <c r="IIB4" s="600"/>
      <c r="IIC4" s="600"/>
      <c r="IID4" s="600"/>
      <c r="IIE4" s="600"/>
      <c r="IIF4" s="600"/>
      <c r="IIG4" s="627"/>
      <c r="IIH4" s="627"/>
      <c r="III4" s="627"/>
      <c r="IIJ4" s="600"/>
      <c r="IIK4" s="600"/>
      <c r="IIL4" s="600"/>
      <c r="IIM4" s="600"/>
      <c r="IIN4" s="600"/>
      <c r="IIO4" s="600"/>
      <c r="IIP4" s="627"/>
      <c r="IIQ4" s="627"/>
      <c r="IIR4" s="627"/>
      <c r="IIS4" s="600"/>
      <c r="IIT4" s="600"/>
      <c r="IIU4" s="600"/>
      <c r="IIV4" s="600"/>
      <c r="IIW4" s="600"/>
      <c r="IIX4" s="600"/>
      <c r="IIY4" s="627"/>
      <c r="IIZ4" s="627"/>
      <c r="IJA4" s="627"/>
      <c r="IJB4" s="600"/>
      <c r="IJC4" s="600"/>
      <c r="IJD4" s="600"/>
      <c r="IJE4" s="600"/>
      <c r="IJF4" s="600"/>
      <c r="IJG4" s="600"/>
      <c r="IJH4" s="627"/>
      <c r="IJI4" s="627"/>
      <c r="IJJ4" s="627"/>
      <c r="IJK4" s="600"/>
      <c r="IJL4" s="600"/>
      <c r="IJM4" s="600"/>
      <c r="IJN4" s="600"/>
      <c r="IJO4" s="600"/>
      <c r="IJP4" s="600"/>
      <c r="IJQ4" s="627"/>
      <c r="IJR4" s="627"/>
      <c r="IJS4" s="627"/>
      <c r="IJT4" s="600"/>
      <c r="IJU4" s="600"/>
      <c r="IJV4" s="600"/>
      <c r="IJW4" s="600"/>
      <c r="IJX4" s="600"/>
      <c r="IJY4" s="600"/>
      <c r="IJZ4" s="627"/>
      <c r="IKA4" s="627"/>
      <c r="IKB4" s="627"/>
      <c r="IKC4" s="600"/>
      <c r="IKD4" s="600"/>
      <c r="IKE4" s="600"/>
      <c r="IKF4" s="600"/>
      <c r="IKG4" s="600"/>
      <c r="IKH4" s="600"/>
      <c r="IKI4" s="627"/>
      <c r="IKJ4" s="627"/>
      <c r="IKK4" s="627"/>
      <c r="IKL4" s="600"/>
      <c r="IKM4" s="600"/>
      <c r="IKN4" s="600"/>
      <c r="IKO4" s="600"/>
      <c r="IKP4" s="600"/>
      <c r="IKQ4" s="600"/>
      <c r="IKR4" s="627"/>
      <c r="IKS4" s="627"/>
      <c r="IKT4" s="627"/>
      <c r="IKU4" s="600"/>
      <c r="IKV4" s="600"/>
      <c r="IKW4" s="600"/>
      <c r="IKX4" s="600"/>
      <c r="IKY4" s="600"/>
      <c r="IKZ4" s="600"/>
      <c r="ILA4" s="627"/>
      <c r="ILB4" s="627"/>
      <c r="ILC4" s="627"/>
      <c r="ILD4" s="600"/>
      <c r="ILE4" s="600"/>
      <c r="ILF4" s="600"/>
      <c r="ILG4" s="600"/>
      <c r="ILH4" s="600"/>
      <c r="ILI4" s="600"/>
      <c r="ILJ4" s="627"/>
      <c r="ILK4" s="627"/>
      <c r="ILL4" s="627"/>
      <c r="ILM4" s="600"/>
      <c r="ILN4" s="600"/>
      <c r="ILO4" s="600"/>
      <c r="ILP4" s="600"/>
      <c r="ILQ4" s="600"/>
      <c r="ILR4" s="600"/>
      <c r="ILS4" s="627"/>
      <c r="ILT4" s="627"/>
      <c r="ILU4" s="627"/>
      <c r="ILV4" s="600"/>
      <c r="ILW4" s="600"/>
      <c r="ILX4" s="600"/>
      <c r="ILY4" s="600"/>
      <c r="ILZ4" s="600"/>
      <c r="IMA4" s="600"/>
      <c r="IMB4" s="627"/>
      <c r="IMC4" s="627"/>
      <c r="IMD4" s="627"/>
      <c r="IME4" s="600"/>
      <c r="IMF4" s="600"/>
      <c r="IMG4" s="600"/>
      <c r="IMH4" s="600"/>
      <c r="IMI4" s="600"/>
      <c r="IMJ4" s="600"/>
      <c r="IMK4" s="627"/>
      <c r="IML4" s="627"/>
      <c r="IMM4" s="627"/>
      <c r="IMN4" s="600"/>
      <c r="IMO4" s="600"/>
      <c r="IMP4" s="600"/>
      <c r="IMQ4" s="600"/>
      <c r="IMR4" s="600"/>
      <c r="IMS4" s="600"/>
      <c r="IMT4" s="627"/>
      <c r="IMU4" s="627"/>
      <c r="IMV4" s="627"/>
      <c r="IMW4" s="600"/>
      <c r="IMX4" s="600"/>
      <c r="IMY4" s="600"/>
      <c r="IMZ4" s="600"/>
      <c r="INA4" s="600"/>
      <c r="INB4" s="600"/>
      <c r="INC4" s="627"/>
      <c r="IND4" s="627"/>
      <c r="INE4" s="627"/>
      <c r="INF4" s="600"/>
      <c r="ING4" s="600"/>
      <c r="INH4" s="600"/>
      <c r="INI4" s="600"/>
      <c r="INJ4" s="600"/>
      <c r="INK4" s="600"/>
      <c r="INL4" s="627"/>
      <c r="INM4" s="627"/>
      <c r="INN4" s="627"/>
      <c r="INO4" s="600"/>
      <c r="INP4" s="600"/>
      <c r="INQ4" s="600"/>
      <c r="INR4" s="600"/>
      <c r="INS4" s="600"/>
      <c r="INT4" s="600"/>
      <c r="INU4" s="627"/>
      <c r="INV4" s="627"/>
      <c r="INW4" s="627"/>
      <c r="INX4" s="600"/>
      <c r="INY4" s="600"/>
      <c r="INZ4" s="600"/>
      <c r="IOA4" s="600"/>
      <c r="IOB4" s="600"/>
      <c r="IOC4" s="600"/>
      <c r="IOD4" s="627"/>
      <c r="IOE4" s="627"/>
      <c r="IOF4" s="627"/>
      <c r="IOG4" s="600"/>
      <c r="IOH4" s="600"/>
      <c r="IOI4" s="600"/>
      <c r="IOJ4" s="600"/>
      <c r="IOK4" s="600"/>
      <c r="IOL4" s="600"/>
      <c r="IOM4" s="627"/>
      <c r="ION4" s="627"/>
      <c r="IOO4" s="627"/>
      <c r="IOP4" s="600"/>
      <c r="IOQ4" s="600"/>
      <c r="IOR4" s="600"/>
      <c r="IOS4" s="600"/>
      <c r="IOT4" s="600"/>
      <c r="IOU4" s="600"/>
      <c r="IOV4" s="627"/>
      <c r="IOW4" s="627"/>
      <c r="IOX4" s="627"/>
      <c r="IOY4" s="600"/>
      <c r="IOZ4" s="600"/>
      <c r="IPA4" s="600"/>
      <c r="IPB4" s="600"/>
      <c r="IPC4" s="600"/>
      <c r="IPD4" s="600"/>
      <c r="IPE4" s="627"/>
      <c r="IPF4" s="627"/>
      <c r="IPG4" s="627"/>
      <c r="IPH4" s="600"/>
      <c r="IPI4" s="600"/>
      <c r="IPJ4" s="600"/>
      <c r="IPK4" s="600"/>
      <c r="IPL4" s="600"/>
      <c r="IPM4" s="600"/>
      <c r="IPN4" s="627"/>
      <c r="IPO4" s="627"/>
      <c r="IPP4" s="627"/>
      <c r="IPQ4" s="600"/>
      <c r="IPR4" s="600"/>
      <c r="IPS4" s="600"/>
      <c r="IPT4" s="600"/>
      <c r="IPU4" s="600"/>
      <c r="IPV4" s="600"/>
      <c r="IPW4" s="627"/>
      <c r="IPX4" s="627"/>
      <c r="IPY4" s="627"/>
      <c r="IPZ4" s="600"/>
      <c r="IQA4" s="600"/>
      <c r="IQB4" s="600"/>
      <c r="IQC4" s="600"/>
      <c r="IQD4" s="600"/>
      <c r="IQE4" s="600"/>
      <c r="IQF4" s="627"/>
      <c r="IQG4" s="627"/>
      <c r="IQH4" s="627"/>
      <c r="IQI4" s="600"/>
      <c r="IQJ4" s="600"/>
      <c r="IQK4" s="600"/>
      <c r="IQL4" s="600"/>
      <c r="IQM4" s="600"/>
      <c r="IQN4" s="600"/>
      <c r="IQO4" s="627"/>
      <c r="IQP4" s="627"/>
      <c r="IQQ4" s="627"/>
      <c r="IQR4" s="600"/>
      <c r="IQS4" s="600"/>
      <c r="IQT4" s="600"/>
      <c r="IQU4" s="600"/>
      <c r="IQV4" s="600"/>
      <c r="IQW4" s="600"/>
      <c r="IQX4" s="627"/>
      <c r="IQY4" s="627"/>
      <c r="IQZ4" s="627"/>
      <c r="IRA4" s="600"/>
      <c r="IRB4" s="600"/>
      <c r="IRC4" s="600"/>
      <c r="IRD4" s="600"/>
      <c r="IRE4" s="600"/>
      <c r="IRF4" s="600"/>
      <c r="IRG4" s="627"/>
      <c r="IRH4" s="627"/>
      <c r="IRI4" s="627"/>
      <c r="IRJ4" s="600"/>
      <c r="IRK4" s="600"/>
      <c r="IRL4" s="600"/>
      <c r="IRM4" s="600"/>
      <c r="IRN4" s="600"/>
      <c r="IRO4" s="600"/>
      <c r="IRP4" s="627"/>
      <c r="IRQ4" s="627"/>
      <c r="IRR4" s="627"/>
      <c r="IRS4" s="600"/>
      <c r="IRT4" s="600"/>
      <c r="IRU4" s="600"/>
      <c r="IRV4" s="600"/>
      <c r="IRW4" s="600"/>
      <c r="IRX4" s="600"/>
      <c r="IRY4" s="627"/>
      <c r="IRZ4" s="627"/>
      <c r="ISA4" s="627"/>
      <c r="ISB4" s="600"/>
      <c r="ISC4" s="600"/>
      <c r="ISD4" s="600"/>
      <c r="ISE4" s="600"/>
      <c r="ISF4" s="600"/>
      <c r="ISG4" s="600"/>
      <c r="ISH4" s="627"/>
      <c r="ISI4" s="627"/>
      <c r="ISJ4" s="627"/>
      <c r="ISK4" s="600"/>
      <c r="ISL4" s="600"/>
      <c r="ISM4" s="600"/>
      <c r="ISN4" s="600"/>
      <c r="ISO4" s="600"/>
      <c r="ISP4" s="600"/>
      <c r="ISQ4" s="627"/>
      <c r="ISR4" s="627"/>
      <c r="ISS4" s="627"/>
      <c r="IST4" s="600"/>
      <c r="ISU4" s="600"/>
      <c r="ISV4" s="600"/>
      <c r="ISW4" s="600"/>
      <c r="ISX4" s="600"/>
      <c r="ISY4" s="600"/>
      <c r="ISZ4" s="627"/>
      <c r="ITA4" s="627"/>
      <c r="ITB4" s="627"/>
      <c r="ITC4" s="600"/>
      <c r="ITD4" s="600"/>
      <c r="ITE4" s="600"/>
      <c r="ITF4" s="600"/>
      <c r="ITG4" s="600"/>
      <c r="ITH4" s="600"/>
      <c r="ITI4" s="627"/>
      <c r="ITJ4" s="627"/>
      <c r="ITK4" s="627"/>
      <c r="ITL4" s="600"/>
      <c r="ITM4" s="600"/>
      <c r="ITN4" s="600"/>
      <c r="ITO4" s="600"/>
      <c r="ITP4" s="600"/>
      <c r="ITQ4" s="600"/>
      <c r="ITR4" s="627"/>
      <c r="ITS4" s="627"/>
      <c r="ITT4" s="627"/>
      <c r="ITU4" s="600"/>
      <c r="ITV4" s="600"/>
      <c r="ITW4" s="600"/>
      <c r="ITX4" s="600"/>
      <c r="ITY4" s="600"/>
      <c r="ITZ4" s="600"/>
      <c r="IUA4" s="627"/>
      <c r="IUB4" s="627"/>
      <c r="IUC4" s="627"/>
      <c r="IUD4" s="600"/>
      <c r="IUE4" s="600"/>
      <c r="IUF4" s="600"/>
      <c r="IUG4" s="600"/>
      <c r="IUH4" s="600"/>
      <c r="IUI4" s="600"/>
      <c r="IUJ4" s="627"/>
      <c r="IUK4" s="627"/>
      <c r="IUL4" s="627"/>
      <c r="IUM4" s="600"/>
      <c r="IUN4" s="600"/>
      <c r="IUO4" s="600"/>
      <c r="IUP4" s="600"/>
      <c r="IUQ4" s="600"/>
      <c r="IUR4" s="600"/>
      <c r="IUS4" s="627"/>
      <c r="IUT4" s="627"/>
      <c r="IUU4" s="627"/>
      <c r="IUV4" s="600"/>
      <c r="IUW4" s="600"/>
      <c r="IUX4" s="600"/>
      <c r="IUY4" s="600"/>
      <c r="IUZ4" s="600"/>
      <c r="IVA4" s="600"/>
      <c r="IVB4" s="627"/>
      <c r="IVC4" s="627"/>
      <c r="IVD4" s="627"/>
      <c r="IVE4" s="600"/>
      <c r="IVF4" s="600"/>
      <c r="IVG4" s="600"/>
      <c r="IVH4" s="600"/>
      <c r="IVI4" s="600"/>
      <c r="IVJ4" s="600"/>
      <c r="IVK4" s="627"/>
      <c r="IVL4" s="627"/>
      <c r="IVM4" s="627"/>
      <c r="IVN4" s="600"/>
      <c r="IVO4" s="600"/>
      <c r="IVP4" s="600"/>
      <c r="IVQ4" s="600"/>
      <c r="IVR4" s="600"/>
      <c r="IVS4" s="600"/>
      <c r="IVT4" s="627"/>
      <c r="IVU4" s="627"/>
      <c r="IVV4" s="627"/>
      <c r="IVW4" s="600"/>
      <c r="IVX4" s="600"/>
      <c r="IVY4" s="600"/>
      <c r="IVZ4" s="600"/>
      <c r="IWA4" s="600"/>
      <c r="IWB4" s="600"/>
      <c r="IWC4" s="627"/>
      <c r="IWD4" s="627"/>
      <c r="IWE4" s="627"/>
      <c r="IWF4" s="600"/>
      <c r="IWG4" s="600"/>
      <c r="IWH4" s="600"/>
      <c r="IWI4" s="600"/>
      <c r="IWJ4" s="600"/>
      <c r="IWK4" s="600"/>
      <c r="IWL4" s="627"/>
      <c r="IWM4" s="627"/>
      <c r="IWN4" s="627"/>
      <c r="IWO4" s="600"/>
      <c r="IWP4" s="600"/>
      <c r="IWQ4" s="600"/>
      <c r="IWR4" s="600"/>
      <c r="IWS4" s="600"/>
      <c r="IWT4" s="600"/>
      <c r="IWU4" s="627"/>
      <c r="IWV4" s="627"/>
      <c r="IWW4" s="627"/>
      <c r="IWX4" s="600"/>
      <c r="IWY4" s="600"/>
      <c r="IWZ4" s="600"/>
      <c r="IXA4" s="600"/>
      <c r="IXB4" s="600"/>
      <c r="IXC4" s="600"/>
      <c r="IXD4" s="627"/>
      <c r="IXE4" s="627"/>
      <c r="IXF4" s="627"/>
      <c r="IXG4" s="600"/>
      <c r="IXH4" s="600"/>
      <c r="IXI4" s="600"/>
      <c r="IXJ4" s="600"/>
      <c r="IXK4" s="600"/>
      <c r="IXL4" s="600"/>
      <c r="IXM4" s="627"/>
      <c r="IXN4" s="627"/>
      <c r="IXO4" s="627"/>
      <c r="IXP4" s="600"/>
      <c r="IXQ4" s="600"/>
      <c r="IXR4" s="600"/>
      <c r="IXS4" s="600"/>
      <c r="IXT4" s="600"/>
      <c r="IXU4" s="600"/>
      <c r="IXV4" s="627"/>
      <c r="IXW4" s="627"/>
      <c r="IXX4" s="627"/>
      <c r="IXY4" s="600"/>
      <c r="IXZ4" s="600"/>
      <c r="IYA4" s="600"/>
      <c r="IYB4" s="600"/>
      <c r="IYC4" s="600"/>
      <c r="IYD4" s="600"/>
      <c r="IYE4" s="627"/>
      <c r="IYF4" s="627"/>
      <c r="IYG4" s="627"/>
      <c r="IYH4" s="600"/>
      <c r="IYI4" s="600"/>
      <c r="IYJ4" s="600"/>
      <c r="IYK4" s="600"/>
      <c r="IYL4" s="600"/>
      <c r="IYM4" s="600"/>
      <c r="IYN4" s="627"/>
      <c r="IYO4" s="627"/>
      <c r="IYP4" s="627"/>
      <c r="IYQ4" s="600"/>
      <c r="IYR4" s="600"/>
      <c r="IYS4" s="600"/>
      <c r="IYT4" s="600"/>
      <c r="IYU4" s="600"/>
      <c r="IYV4" s="600"/>
      <c r="IYW4" s="627"/>
      <c r="IYX4" s="627"/>
      <c r="IYY4" s="627"/>
      <c r="IYZ4" s="600"/>
      <c r="IZA4" s="600"/>
      <c r="IZB4" s="600"/>
      <c r="IZC4" s="600"/>
      <c r="IZD4" s="600"/>
      <c r="IZE4" s="600"/>
      <c r="IZF4" s="627"/>
      <c r="IZG4" s="627"/>
      <c r="IZH4" s="627"/>
      <c r="IZI4" s="600"/>
      <c r="IZJ4" s="600"/>
      <c r="IZK4" s="600"/>
      <c r="IZL4" s="600"/>
      <c r="IZM4" s="600"/>
      <c r="IZN4" s="600"/>
      <c r="IZO4" s="627"/>
      <c r="IZP4" s="627"/>
      <c r="IZQ4" s="627"/>
      <c r="IZR4" s="600"/>
      <c r="IZS4" s="600"/>
      <c r="IZT4" s="600"/>
      <c r="IZU4" s="600"/>
      <c r="IZV4" s="600"/>
      <c r="IZW4" s="600"/>
      <c r="IZX4" s="627"/>
      <c r="IZY4" s="627"/>
      <c r="IZZ4" s="627"/>
      <c r="JAA4" s="600"/>
      <c r="JAB4" s="600"/>
      <c r="JAC4" s="600"/>
      <c r="JAD4" s="600"/>
      <c r="JAE4" s="600"/>
      <c r="JAF4" s="600"/>
      <c r="JAG4" s="627"/>
      <c r="JAH4" s="627"/>
      <c r="JAI4" s="627"/>
      <c r="JAJ4" s="600"/>
      <c r="JAK4" s="600"/>
      <c r="JAL4" s="600"/>
      <c r="JAM4" s="600"/>
      <c r="JAN4" s="600"/>
      <c r="JAO4" s="600"/>
      <c r="JAP4" s="627"/>
      <c r="JAQ4" s="627"/>
      <c r="JAR4" s="627"/>
      <c r="JAS4" s="600"/>
      <c r="JAT4" s="600"/>
      <c r="JAU4" s="600"/>
      <c r="JAV4" s="600"/>
      <c r="JAW4" s="600"/>
      <c r="JAX4" s="600"/>
      <c r="JAY4" s="627"/>
      <c r="JAZ4" s="627"/>
      <c r="JBA4" s="627"/>
      <c r="JBB4" s="600"/>
      <c r="JBC4" s="600"/>
      <c r="JBD4" s="600"/>
      <c r="JBE4" s="600"/>
      <c r="JBF4" s="600"/>
      <c r="JBG4" s="600"/>
      <c r="JBH4" s="627"/>
      <c r="JBI4" s="627"/>
      <c r="JBJ4" s="627"/>
      <c r="JBK4" s="600"/>
      <c r="JBL4" s="600"/>
      <c r="JBM4" s="600"/>
      <c r="JBN4" s="600"/>
      <c r="JBO4" s="600"/>
      <c r="JBP4" s="600"/>
      <c r="JBQ4" s="627"/>
      <c r="JBR4" s="627"/>
      <c r="JBS4" s="627"/>
      <c r="JBT4" s="600"/>
      <c r="JBU4" s="600"/>
      <c r="JBV4" s="600"/>
      <c r="JBW4" s="600"/>
      <c r="JBX4" s="600"/>
      <c r="JBY4" s="600"/>
      <c r="JBZ4" s="627"/>
      <c r="JCA4" s="627"/>
      <c r="JCB4" s="627"/>
      <c r="JCC4" s="600"/>
      <c r="JCD4" s="600"/>
      <c r="JCE4" s="600"/>
      <c r="JCF4" s="600"/>
      <c r="JCG4" s="600"/>
      <c r="JCH4" s="600"/>
      <c r="JCI4" s="627"/>
      <c r="JCJ4" s="627"/>
      <c r="JCK4" s="627"/>
      <c r="JCL4" s="600"/>
      <c r="JCM4" s="600"/>
      <c r="JCN4" s="600"/>
      <c r="JCO4" s="600"/>
      <c r="JCP4" s="600"/>
      <c r="JCQ4" s="600"/>
      <c r="JCR4" s="627"/>
      <c r="JCS4" s="627"/>
      <c r="JCT4" s="627"/>
      <c r="JCU4" s="600"/>
      <c r="JCV4" s="600"/>
      <c r="JCW4" s="600"/>
      <c r="JCX4" s="600"/>
      <c r="JCY4" s="600"/>
      <c r="JCZ4" s="600"/>
      <c r="JDA4" s="627"/>
      <c r="JDB4" s="627"/>
      <c r="JDC4" s="627"/>
      <c r="JDD4" s="600"/>
      <c r="JDE4" s="600"/>
      <c r="JDF4" s="600"/>
      <c r="JDG4" s="600"/>
      <c r="JDH4" s="600"/>
      <c r="JDI4" s="600"/>
      <c r="JDJ4" s="627"/>
      <c r="JDK4" s="627"/>
      <c r="JDL4" s="627"/>
      <c r="JDM4" s="600"/>
      <c r="JDN4" s="600"/>
      <c r="JDO4" s="600"/>
      <c r="JDP4" s="600"/>
      <c r="JDQ4" s="600"/>
      <c r="JDR4" s="600"/>
      <c r="JDS4" s="627"/>
      <c r="JDT4" s="627"/>
      <c r="JDU4" s="627"/>
      <c r="JDV4" s="600"/>
      <c r="JDW4" s="600"/>
      <c r="JDX4" s="600"/>
      <c r="JDY4" s="600"/>
      <c r="JDZ4" s="600"/>
      <c r="JEA4" s="600"/>
      <c r="JEB4" s="627"/>
      <c r="JEC4" s="627"/>
      <c r="JED4" s="627"/>
      <c r="JEE4" s="600"/>
      <c r="JEF4" s="600"/>
      <c r="JEG4" s="600"/>
      <c r="JEH4" s="600"/>
      <c r="JEI4" s="600"/>
      <c r="JEJ4" s="600"/>
      <c r="JEK4" s="627"/>
      <c r="JEL4" s="627"/>
      <c r="JEM4" s="627"/>
      <c r="JEN4" s="600"/>
      <c r="JEO4" s="600"/>
      <c r="JEP4" s="600"/>
      <c r="JEQ4" s="600"/>
      <c r="JER4" s="600"/>
      <c r="JES4" s="600"/>
      <c r="JET4" s="627"/>
      <c r="JEU4" s="627"/>
      <c r="JEV4" s="627"/>
      <c r="JEW4" s="600"/>
      <c r="JEX4" s="600"/>
      <c r="JEY4" s="600"/>
      <c r="JEZ4" s="600"/>
      <c r="JFA4" s="600"/>
      <c r="JFB4" s="600"/>
      <c r="JFC4" s="627"/>
      <c r="JFD4" s="627"/>
      <c r="JFE4" s="627"/>
      <c r="JFF4" s="600"/>
      <c r="JFG4" s="600"/>
      <c r="JFH4" s="600"/>
      <c r="JFI4" s="600"/>
      <c r="JFJ4" s="600"/>
      <c r="JFK4" s="600"/>
      <c r="JFL4" s="627"/>
      <c r="JFM4" s="627"/>
      <c r="JFN4" s="627"/>
      <c r="JFO4" s="600"/>
      <c r="JFP4" s="600"/>
      <c r="JFQ4" s="600"/>
      <c r="JFR4" s="600"/>
      <c r="JFS4" s="600"/>
      <c r="JFT4" s="600"/>
      <c r="JFU4" s="627"/>
      <c r="JFV4" s="627"/>
      <c r="JFW4" s="627"/>
      <c r="JFX4" s="600"/>
      <c r="JFY4" s="600"/>
      <c r="JFZ4" s="600"/>
      <c r="JGA4" s="600"/>
      <c r="JGB4" s="600"/>
      <c r="JGC4" s="600"/>
      <c r="JGD4" s="627"/>
      <c r="JGE4" s="627"/>
      <c r="JGF4" s="627"/>
      <c r="JGG4" s="600"/>
      <c r="JGH4" s="600"/>
      <c r="JGI4" s="600"/>
      <c r="JGJ4" s="600"/>
      <c r="JGK4" s="600"/>
      <c r="JGL4" s="600"/>
      <c r="JGM4" s="627"/>
      <c r="JGN4" s="627"/>
      <c r="JGO4" s="627"/>
      <c r="JGP4" s="600"/>
      <c r="JGQ4" s="600"/>
      <c r="JGR4" s="600"/>
      <c r="JGS4" s="600"/>
      <c r="JGT4" s="600"/>
      <c r="JGU4" s="600"/>
      <c r="JGV4" s="627"/>
      <c r="JGW4" s="627"/>
      <c r="JGX4" s="627"/>
      <c r="JGY4" s="600"/>
      <c r="JGZ4" s="600"/>
      <c r="JHA4" s="600"/>
      <c r="JHB4" s="600"/>
      <c r="JHC4" s="600"/>
      <c r="JHD4" s="600"/>
      <c r="JHE4" s="627"/>
      <c r="JHF4" s="627"/>
      <c r="JHG4" s="627"/>
      <c r="JHH4" s="600"/>
      <c r="JHI4" s="600"/>
      <c r="JHJ4" s="600"/>
      <c r="JHK4" s="600"/>
      <c r="JHL4" s="600"/>
      <c r="JHM4" s="600"/>
      <c r="JHN4" s="627"/>
      <c r="JHO4" s="627"/>
      <c r="JHP4" s="627"/>
      <c r="JHQ4" s="600"/>
      <c r="JHR4" s="600"/>
      <c r="JHS4" s="600"/>
      <c r="JHT4" s="600"/>
      <c r="JHU4" s="600"/>
      <c r="JHV4" s="600"/>
      <c r="JHW4" s="627"/>
      <c r="JHX4" s="627"/>
      <c r="JHY4" s="627"/>
      <c r="JHZ4" s="600"/>
      <c r="JIA4" s="600"/>
      <c r="JIB4" s="600"/>
      <c r="JIC4" s="600"/>
      <c r="JID4" s="600"/>
      <c r="JIE4" s="600"/>
      <c r="JIF4" s="627"/>
      <c r="JIG4" s="627"/>
      <c r="JIH4" s="627"/>
      <c r="JII4" s="600"/>
      <c r="JIJ4" s="600"/>
      <c r="JIK4" s="600"/>
      <c r="JIL4" s="600"/>
      <c r="JIM4" s="600"/>
      <c r="JIN4" s="600"/>
      <c r="JIO4" s="627"/>
      <c r="JIP4" s="627"/>
      <c r="JIQ4" s="627"/>
      <c r="JIR4" s="600"/>
      <c r="JIS4" s="600"/>
      <c r="JIT4" s="600"/>
      <c r="JIU4" s="600"/>
      <c r="JIV4" s="600"/>
      <c r="JIW4" s="600"/>
      <c r="JIX4" s="627"/>
      <c r="JIY4" s="627"/>
      <c r="JIZ4" s="627"/>
      <c r="JJA4" s="600"/>
      <c r="JJB4" s="600"/>
      <c r="JJC4" s="600"/>
      <c r="JJD4" s="600"/>
      <c r="JJE4" s="600"/>
      <c r="JJF4" s="600"/>
      <c r="JJG4" s="627"/>
      <c r="JJH4" s="627"/>
      <c r="JJI4" s="627"/>
      <c r="JJJ4" s="600"/>
      <c r="JJK4" s="600"/>
      <c r="JJL4" s="600"/>
      <c r="JJM4" s="600"/>
      <c r="JJN4" s="600"/>
      <c r="JJO4" s="600"/>
      <c r="JJP4" s="627"/>
      <c r="JJQ4" s="627"/>
      <c r="JJR4" s="627"/>
      <c r="JJS4" s="600"/>
      <c r="JJT4" s="600"/>
      <c r="JJU4" s="600"/>
      <c r="JJV4" s="600"/>
      <c r="JJW4" s="600"/>
      <c r="JJX4" s="600"/>
      <c r="JJY4" s="627"/>
      <c r="JJZ4" s="627"/>
      <c r="JKA4" s="627"/>
      <c r="JKB4" s="600"/>
      <c r="JKC4" s="600"/>
      <c r="JKD4" s="600"/>
      <c r="JKE4" s="600"/>
      <c r="JKF4" s="600"/>
      <c r="JKG4" s="600"/>
      <c r="JKH4" s="627"/>
      <c r="JKI4" s="627"/>
      <c r="JKJ4" s="627"/>
      <c r="JKK4" s="600"/>
      <c r="JKL4" s="600"/>
      <c r="JKM4" s="600"/>
      <c r="JKN4" s="600"/>
      <c r="JKO4" s="600"/>
      <c r="JKP4" s="600"/>
      <c r="JKQ4" s="627"/>
      <c r="JKR4" s="627"/>
      <c r="JKS4" s="627"/>
      <c r="JKT4" s="600"/>
      <c r="JKU4" s="600"/>
      <c r="JKV4" s="600"/>
      <c r="JKW4" s="600"/>
      <c r="JKX4" s="600"/>
      <c r="JKY4" s="600"/>
      <c r="JKZ4" s="627"/>
      <c r="JLA4" s="627"/>
      <c r="JLB4" s="627"/>
      <c r="JLC4" s="600"/>
      <c r="JLD4" s="600"/>
      <c r="JLE4" s="600"/>
      <c r="JLF4" s="600"/>
      <c r="JLG4" s="600"/>
      <c r="JLH4" s="600"/>
      <c r="JLI4" s="627"/>
      <c r="JLJ4" s="627"/>
      <c r="JLK4" s="627"/>
      <c r="JLL4" s="600"/>
      <c r="JLM4" s="600"/>
      <c r="JLN4" s="600"/>
      <c r="JLO4" s="600"/>
      <c r="JLP4" s="600"/>
      <c r="JLQ4" s="600"/>
      <c r="JLR4" s="627"/>
      <c r="JLS4" s="627"/>
      <c r="JLT4" s="627"/>
      <c r="JLU4" s="600"/>
      <c r="JLV4" s="600"/>
      <c r="JLW4" s="600"/>
      <c r="JLX4" s="600"/>
      <c r="JLY4" s="600"/>
      <c r="JLZ4" s="600"/>
      <c r="JMA4" s="627"/>
      <c r="JMB4" s="627"/>
      <c r="JMC4" s="627"/>
      <c r="JMD4" s="600"/>
      <c r="JME4" s="600"/>
      <c r="JMF4" s="600"/>
      <c r="JMG4" s="600"/>
      <c r="JMH4" s="600"/>
      <c r="JMI4" s="600"/>
      <c r="JMJ4" s="627"/>
      <c r="JMK4" s="627"/>
      <c r="JML4" s="627"/>
      <c r="JMM4" s="600"/>
      <c r="JMN4" s="600"/>
      <c r="JMO4" s="600"/>
      <c r="JMP4" s="600"/>
      <c r="JMQ4" s="600"/>
      <c r="JMR4" s="600"/>
      <c r="JMS4" s="627"/>
      <c r="JMT4" s="627"/>
      <c r="JMU4" s="627"/>
      <c r="JMV4" s="600"/>
      <c r="JMW4" s="600"/>
      <c r="JMX4" s="600"/>
      <c r="JMY4" s="600"/>
      <c r="JMZ4" s="600"/>
      <c r="JNA4" s="600"/>
      <c r="JNB4" s="627"/>
      <c r="JNC4" s="627"/>
      <c r="JND4" s="627"/>
      <c r="JNE4" s="600"/>
      <c r="JNF4" s="600"/>
      <c r="JNG4" s="600"/>
      <c r="JNH4" s="600"/>
      <c r="JNI4" s="600"/>
      <c r="JNJ4" s="600"/>
      <c r="JNK4" s="627"/>
      <c r="JNL4" s="627"/>
      <c r="JNM4" s="627"/>
      <c r="JNN4" s="600"/>
      <c r="JNO4" s="600"/>
      <c r="JNP4" s="600"/>
      <c r="JNQ4" s="600"/>
      <c r="JNR4" s="600"/>
      <c r="JNS4" s="600"/>
      <c r="JNT4" s="627"/>
      <c r="JNU4" s="627"/>
      <c r="JNV4" s="627"/>
      <c r="JNW4" s="600"/>
      <c r="JNX4" s="600"/>
      <c r="JNY4" s="600"/>
      <c r="JNZ4" s="600"/>
      <c r="JOA4" s="600"/>
      <c r="JOB4" s="600"/>
      <c r="JOC4" s="627"/>
      <c r="JOD4" s="627"/>
      <c r="JOE4" s="627"/>
      <c r="JOF4" s="600"/>
      <c r="JOG4" s="600"/>
      <c r="JOH4" s="600"/>
      <c r="JOI4" s="600"/>
      <c r="JOJ4" s="600"/>
      <c r="JOK4" s="600"/>
      <c r="JOL4" s="627"/>
      <c r="JOM4" s="627"/>
      <c r="JON4" s="627"/>
      <c r="JOO4" s="600"/>
      <c r="JOP4" s="600"/>
      <c r="JOQ4" s="600"/>
      <c r="JOR4" s="600"/>
      <c r="JOS4" s="600"/>
      <c r="JOT4" s="600"/>
      <c r="JOU4" s="627"/>
      <c r="JOV4" s="627"/>
      <c r="JOW4" s="627"/>
      <c r="JOX4" s="600"/>
      <c r="JOY4" s="600"/>
      <c r="JOZ4" s="600"/>
      <c r="JPA4" s="600"/>
      <c r="JPB4" s="600"/>
      <c r="JPC4" s="600"/>
      <c r="JPD4" s="627"/>
      <c r="JPE4" s="627"/>
      <c r="JPF4" s="627"/>
      <c r="JPG4" s="600"/>
      <c r="JPH4" s="600"/>
      <c r="JPI4" s="600"/>
      <c r="JPJ4" s="600"/>
      <c r="JPK4" s="600"/>
      <c r="JPL4" s="600"/>
      <c r="JPM4" s="627"/>
      <c r="JPN4" s="627"/>
      <c r="JPO4" s="627"/>
      <c r="JPP4" s="600"/>
      <c r="JPQ4" s="600"/>
      <c r="JPR4" s="600"/>
      <c r="JPS4" s="600"/>
      <c r="JPT4" s="600"/>
      <c r="JPU4" s="600"/>
      <c r="JPV4" s="627"/>
      <c r="JPW4" s="627"/>
      <c r="JPX4" s="627"/>
      <c r="JPY4" s="600"/>
      <c r="JPZ4" s="600"/>
      <c r="JQA4" s="600"/>
      <c r="JQB4" s="600"/>
      <c r="JQC4" s="600"/>
      <c r="JQD4" s="600"/>
      <c r="JQE4" s="627"/>
      <c r="JQF4" s="627"/>
      <c r="JQG4" s="627"/>
      <c r="JQH4" s="600"/>
      <c r="JQI4" s="600"/>
      <c r="JQJ4" s="600"/>
      <c r="JQK4" s="600"/>
      <c r="JQL4" s="600"/>
      <c r="JQM4" s="600"/>
      <c r="JQN4" s="627"/>
      <c r="JQO4" s="627"/>
      <c r="JQP4" s="627"/>
      <c r="JQQ4" s="600"/>
      <c r="JQR4" s="600"/>
      <c r="JQS4" s="600"/>
      <c r="JQT4" s="600"/>
      <c r="JQU4" s="600"/>
      <c r="JQV4" s="600"/>
      <c r="JQW4" s="627"/>
      <c r="JQX4" s="627"/>
      <c r="JQY4" s="627"/>
      <c r="JQZ4" s="600"/>
      <c r="JRA4" s="600"/>
      <c r="JRB4" s="600"/>
      <c r="JRC4" s="600"/>
      <c r="JRD4" s="600"/>
      <c r="JRE4" s="600"/>
      <c r="JRF4" s="627"/>
      <c r="JRG4" s="627"/>
      <c r="JRH4" s="627"/>
      <c r="JRI4" s="600"/>
      <c r="JRJ4" s="600"/>
      <c r="JRK4" s="600"/>
      <c r="JRL4" s="600"/>
      <c r="JRM4" s="600"/>
      <c r="JRN4" s="600"/>
      <c r="JRO4" s="627"/>
      <c r="JRP4" s="627"/>
      <c r="JRQ4" s="627"/>
      <c r="JRR4" s="600"/>
      <c r="JRS4" s="600"/>
      <c r="JRT4" s="600"/>
      <c r="JRU4" s="600"/>
      <c r="JRV4" s="600"/>
      <c r="JRW4" s="600"/>
      <c r="JRX4" s="627"/>
      <c r="JRY4" s="627"/>
      <c r="JRZ4" s="627"/>
      <c r="JSA4" s="600"/>
      <c r="JSB4" s="600"/>
      <c r="JSC4" s="600"/>
      <c r="JSD4" s="600"/>
      <c r="JSE4" s="600"/>
      <c r="JSF4" s="600"/>
      <c r="JSG4" s="627"/>
      <c r="JSH4" s="627"/>
      <c r="JSI4" s="627"/>
      <c r="JSJ4" s="600"/>
      <c r="JSK4" s="600"/>
      <c r="JSL4" s="600"/>
      <c r="JSM4" s="600"/>
      <c r="JSN4" s="600"/>
      <c r="JSO4" s="600"/>
      <c r="JSP4" s="627"/>
      <c r="JSQ4" s="627"/>
      <c r="JSR4" s="627"/>
      <c r="JSS4" s="600"/>
      <c r="JST4" s="600"/>
      <c r="JSU4" s="600"/>
      <c r="JSV4" s="600"/>
      <c r="JSW4" s="600"/>
      <c r="JSX4" s="600"/>
      <c r="JSY4" s="627"/>
      <c r="JSZ4" s="627"/>
      <c r="JTA4" s="627"/>
      <c r="JTB4" s="600"/>
      <c r="JTC4" s="600"/>
      <c r="JTD4" s="600"/>
      <c r="JTE4" s="600"/>
      <c r="JTF4" s="600"/>
      <c r="JTG4" s="600"/>
      <c r="JTH4" s="627"/>
      <c r="JTI4" s="627"/>
      <c r="JTJ4" s="627"/>
      <c r="JTK4" s="600"/>
      <c r="JTL4" s="600"/>
      <c r="JTM4" s="600"/>
      <c r="JTN4" s="600"/>
      <c r="JTO4" s="600"/>
      <c r="JTP4" s="600"/>
      <c r="JTQ4" s="627"/>
      <c r="JTR4" s="627"/>
      <c r="JTS4" s="627"/>
      <c r="JTT4" s="600"/>
      <c r="JTU4" s="600"/>
      <c r="JTV4" s="600"/>
      <c r="JTW4" s="600"/>
      <c r="JTX4" s="600"/>
      <c r="JTY4" s="600"/>
      <c r="JTZ4" s="627"/>
      <c r="JUA4" s="627"/>
      <c r="JUB4" s="627"/>
      <c r="JUC4" s="600"/>
      <c r="JUD4" s="600"/>
      <c r="JUE4" s="600"/>
      <c r="JUF4" s="600"/>
      <c r="JUG4" s="600"/>
      <c r="JUH4" s="600"/>
      <c r="JUI4" s="627"/>
      <c r="JUJ4" s="627"/>
      <c r="JUK4" s="627"/>
      <c r="JUL4" s="600"/>
      <c r="JUM4" s="600"/>
      <c r="JUN4" s="600"/>
      <c r="JUO4" s="600"/>
      <c r="JUP4" s="600"/>
      <c r="JUQ4" s="600"/>
      <c r="JUR4" s="627"/>
      <c r="JUS4" s="627"/>
      <c r="JUT4" s="627"/>
      <c r="JUU4" s="600"/>
      <c r="JUV4" s="600"/>
      <c r="JUW4" s="600"/>
      <c r="JUX4" s="600"/>
      <c r="JUY4" s="600"/>
      <c r="JUZ4" s="600"/>
      <c r="JVA4" s="627"/>
      <c r="JVB4" s="627"/>
      <c r="JVC4" s="627"/>
      <c r="JVD4" s="600"/>
      <c r="JVE4" s="600"/>
      <c r="JVF4" s="600"/>
      <c r="JVG4" s="600"/>
      <c r="JVH4" s="600"/>
      <c r="JVI4" s="600"/>
      <c r="JVJ4" s="627"/>
      <c r="JVK4" s="627"/>
      <c r="JVL4" s="627"/>
      <c r="JVM4" s="600"/>
      <c r="JVN4" s="600"/>
      <c r="JVO4" s="600"/>
      <c r="JVP4" s="600"/>
      <c r="JVQ4" s="600"/>
      <c r="JVR4" s="600"/>
      <c r="JVS4" s="627"/>
      <c r="JVT4" s="627"/>
      <c r="JVU4" s="627"/>
      <c r="JVV4" s="600"/>
      <c r="JVW4" s="600"/>
      <c r="JVX4" s="600"/>
      <c r="JVY4" s="600"/>
      <c r="JVZ4" s="600"/>
      <c r="JWA4" s="600"/>
      <c r="JWB4" s="627"/>
      <c r="JWC4" s="627"/>
      <c r="JWD4" s="627"/>
      <c r="JWE4" s="600"/>
      <c r="JWF4" s="600"/>
      <c r="JWG4" s="600"/>
      <c r="JWH4" s="600"/>
      <c r="JWI4" s="600"/>
      <c r="JWJ4" s="600"/>
      <c r="JWK4" s="627"/>
      <c r="JWL4" s="627"/>
      <c r="JWM4" s="627"/>
      <c r="JWN4" s="600"/>
      <c r="JWO4" s="600"/>
      <c r="JWP4" s="600"/>
      <c r="JWQ4" s="600"/>
      <c r="JWR4" s="600"/>
      <c r="JWS4" s="600"/>
      <c r="JWT4" s="627"/>
      <c r="JWU4" s="627"/>
      <c r="JWV4" s="627"/>
      <c r="JWW4" s="600"/>
      <c r="JWX4" s="600"/>
      <c r="JWY4" s="600"/>
      <c r="JWZ4" s="600"/>
      <c r="JXA4" s="600"/>
      <c r="JXB4" s="600"/>
      <c r="JXC4" s="627"/>
      <c r="JXD4" s="627"/>
      <c r="JXE4" s="627"/>
      <c r="JXF4" s="600"/>
      <c r="JXG4" s="600"/>
      <c r="JXH4" s="600"/>
      <c r="JXI4" s="600"/>
      <c r="JXJ4" s="600"/>
      <c r="JXK4" s="600"/>
      <c r="JXL4" s="627"/>
      <c r="JXM4" s="627"/>
      <c r="JXN4" s="627"/>
      <c r="JXO4" s="600"/>
      <c r="JXP4" s="600"/>
      <c r="JXQ4" s="600"/>
      <c r="JXR4" s="600"/>
      <c r="JXS4" s="600"/>
      <c r="JXT4" s="600"/>
      <c r="JXU4" s="627"/>
      <c r="JXV4" s="627"/>
      <c r="JXW4" s="627"/>
      <c r="JXX4" s="600"/>
      <c r="JXY4" s="600"/>
      <c r="JXZ4" s="600"/>
      <c r="JYA4" s="600"/>
      <c r="JYB4" s="600"/>
      <c r="JYC4" s="600"/>
      <c r="JYD4" s="627"/>
      <c r="JYE4" s="627"/>
      <c r="JYF4" s="627"/>
      <c r="JYG4" s="600"/>
      <c r="JYH4" s="600"/>
      <c r="JYI4" s="600"/>
      <c r="JYJ4" s="600"/>
      <c r="JYK4" s="600"/>
      <c r="JYL4" s="600"/>
      <c r="JYM4" s="627"/>
      <c r="JYN4" s="627"/>
      <c r="JYO4" s="627"/>
      <c r="JYP4" s="600"/>
      <c r="JYQ4" s="600"/>
      <c r="JYR4" s="600"/>
      <c r="JYS4" s="600"/>
      <c r="JYT4" s="600"/>
      <c r="JYU4" s="600"/>
      <c r="JYV4" s="627"/>
      <c r="JYW4" s="627"/>
      <c r="JYX4" s="627"/>
      <c r="JYY4" s="600"/>
      <c r="JYZ4" s="600"/>
      <c r="JZA4" s="600"/>
      <c r="JZB4" s="600"/>
      <c r="JZC4" s="600"/>
      <c r="JZD4" s="600"/>
      <c r="JZE4" s="627"/>
      <c r="JZF4" s="627"/>
      <c r="JZG4" s="627"/>
      <c r="JZH4" s="600"/>
      <c r="JZI4" s="600"/>
      <c r="JZJ4" s="600"/>
      <c r="JZK4" s="600"/>
      <c r="JZL4" s="600"/>
      <c r="JZM4" s="600"/>
      <c r="JZN4" s="627"/>
      <c r="JZO4" s="627"/>
      <c r="JZP4" s="627"/>
      <c r="JZQ4" s="600"/>
      <c r="JZR4" s="600"/>
      <c r="JZS4" s="600"/>
      <c r="JZT4" s="600"/>
      <c r="JZU4" s="600"/>
      <c r="JZV4" s="600"/>
      <c r="JZW4" s="627"/>
      <c r="JZX4" s="627"/>
      <c r="JZY4" s="627"/>
      <c r="JZZ4" s="600"/>
      <c r="KAA4" s="600"/>
      <c r="KAB4" s="600"/>
      <c r="KAC4" s="600"/>
      <c r="KAD4" s="600"/>
      <c r="KAE4" s="600"/>
      <c r="KAF4" s="627"/>
      <c r="KAG4" s="627"/>
      <c r="KAH4" s="627"/>
      <c r="KAI4" s="600"/>
      <c r="KAJ4" s="600"/>
      <c r="KAK4" s="600"/>
      <c r="KAL4" s="600"/>
      <c r="KAM4" s="600"/>
      <c r="KAN4" s="600"/>
      <c r="KAO4" s="627"/>
      <c r="KAP4" s="627"/>
      <c r="KAQ4" s="627"/>
      <c r="KAR4" s="600"/>
      <c r="KAS4" s="600"/>
      <c r="KAT4" s="600"/>
      <c r="KAU4" s="600"/>
      <c r="KAV4" s="600"/>
      <c r="KAW4" s="600"/>
      <c r="KAX4" s="627"/>
      <c r="KAY4" s="627"/>
      <c r="KAZ4" s="627"/>
      <c r="KBA4" s="600"/>
      <c r="KBB4" s="600"/>
      <c r="KBC4" s="600"/>
      <c r="KBD4" s="600"/>
      <c r="KBE4" s="600"/>
      <c r="KBF4" s="600"/>
      <c r="KBG4" s="627"/>
      <c r="KBH4" s="627"/>
      <c r="KBI4" s="627"/>
      <c r="KBJ4" s="600"/>
      <c r="KBK4" s="600"/>
      <c r="KBL4" s="600"/>
      <c r="KBM4" s="600"/>
      <c r="KBN4" s="600"/>
      <c r="KBO4" s="600"/>
      <c r="KBP4" s="627"/>
      <c r="KBQ4" s="627"/>
      <c r="KBR4" s="627"/>
      <c r="KBS4" s="600"/>
      <c r="KBT4" s="600"/>
      <c r="KBU4" s="600"/>
      <c r="KBV4" s="600"/>
      <c r="KBW4" s="600"/>
      <c r="KBX4" s="600"/>
      <c r="KBY4" s="627"/>
      <c r="KBZ4" s="627"/>
      <c r="KCA4" s="627"/>
      <c r="KCB4" s="600"/>
      <c r="KCC4" s="600"/>
      <c r="KCD4" s="600"/>
      <c r="KCE4" s="600"/>
      <c r="KCF4" s="600"/>
      <c r="KCG4" s="600"/>
      <c r="KCH4" s="627"/>
      <c r="KCI4" s="627"/>
      <c r="KCJ4" s="627"/>
      <c r="KCK4" s="600"/>
      <c r="KCL4" s="600"/>
      <c r="KCM4" s="600"/>
      <c r="KCN4" s="600"/>
      <c r="KCO4" s="600"/>
      <c r="KCP4" s="600"/>
      <c r="KCQ4" s="627"/>
      <c r="KCR4" s="627"/>
      <c r="KCS4" s="627"/>
      <c r="KCT4" s="600"/>
      <c r="KCU4" s="600"/>
      <c r="KCV4" s="600"/>
      <c r="KCW4" s="600"/>
      <c r="KCX4" s="600"/>
      <c r="KCY4" s="600"/>
      <c r="KCZ4" s="627"/>
      <c r="KDA4" s="627"/>
      <c r="KDB4" s="627"/>
      <c r="KDC4" s="600"/>
      <c r="KDD4" s="600"/>
      <c r="KDE4" s="600"/>
      <c r="KDF4" s="600"/>
      <c r="KDG4" s="600"/>
      <c r="KDH4" s="600"/>
      <c r="KDI4" s="627"/>
      <c r="KDJ4" s="627"/>
      <c r="KDK4" s="627"/>
      <c r="KDL4" s="600"/>
      <c r="KDM4" s="600"/>
      <c r="KDN4" s="600"/>
      <c r="KDO4" s="600"/>
      <c r="KDP4" s="600"/>
      <c r="KDQ4" s="600"/>
      <c r="KDR4" s="627"/>
      <c r="KDS4" s="627"/>
      <c r="KDT4" s="627"/>
      <c r="KDU4" s="600"/>
      <c r="KDV4" s="600"/>
      <c r="KDW4" s="600"/>
      <c r="KDX4" s="600"/>
      <c r="KDY4" s="600"/>
      <c r="KDZ4" s="600"/>
      <c r="KEA4" s="627"/>
      <c r="KEB4" s="627"/>
      <c r="KEC4" s="627"/>
      <c r="KED4" s="600"/>
      <c r="KEE4" s="600"/>
      <c r="KEF4" s="600"/>
      <c r="KEG4" s="600"/>
      <c r="KEH4" s="600"/>
      <c r="KEI4" s="600"/>
      <c r="KEJ4" s="627"/>
      <c r="KEK4" s="627"/>
      <c r="KEL4" s="627"/>
      <c r="KEM4" s="600"/>
      <c r="KEN4" s="600"/>
      <c r="KEO4" s="600"/>
      <c r="KEP4" s="600"/>
      <c r="KEQ4" s="600"/>
      <c r="KER4" s="600"/>
      <c r="KES4" s="627"/>
      <c r="KET4" s="627"/>
      <c r="KEU4" s="627"/>
      <c r="KEV4" s="600"/>
      <c r="KEW4" s="600"/>
      <c r="KEX4" s="600"/>
      <c r="KEY4" s="600"/>
      <c r="KEZ4" s="600"/>
      <c r="KFA4" s="600"/>
      <c r="KFB4" s="627"/>
      <c r="KFC4" s="627"/>
      <c r="KFD4" s="627"/>
      <c r="KFE4" s="600"/>
      <c r="KFF4" s="600"/>
      <c r="KFG4" s="600"/>
      <c r="KFH4" s="600"/>
      <c r="KFI4" s="600"/>
      <c r="KFJ4" s="600"/>
      <c r="KFK4" s="627"/>
      <c r="KFL4" s="627"/>
      <c r="KFM4" s="627"/>
      <c r="KFN4" s="600"/>
      <c r="KFO4" s="600"/>
      <c r="KFP4" s="600"/>
      <c r="KFQ4" s="600"/>
      <c r="KFR4" s="600"/>
      <c r="KFS4" s="600"/>
      <c r="KFT4" s="627"/>
      <c r="KFU4" s="627"/>
      <c r="KFV4" s="627"/>
      <c r="KFW4" s="600"/>
      <c r="KFX4" s="600"/>
      <c r="KFY4" s="600"/>
      <c r="KFZ4" s="600"/>
      <c r="KGA4" s="600"/>
      <c r="KGB4" s="600"/>
      <c r="KGC4" s="627"/>
      <c r="KGD4" s="627"/>
      <c r="KGE4" s="627"/>
      <c r="KGF4" s="600"/>
      <c r="KGG4" s="600"/>
      <c r="KGH4" s="600"/>
      <c r="KGI4" s="600"/>
      <c r="KGJ4" s="600"/>
      <c r="KGK4" s="600"/>
      <c r="KGL4" s="627"/>
      <c r="KGM4" s="627"/>
      <c r="KGN4" s="627"/>
      <c r="KGO4" s="600"/>
      <c r="KGP4" s="600"/>
      <c r="KGQ4" s="600"/>
      <c r="KGR4" s="600"/>
      <c r="KGS4" s="600"/>
      <c r="KGT4" s="600"/>
      <c r="KGU4" s="627"/>
      <c r="KGV4" s="627"/>
      <c r="KGW4" s="627"/>
      <c r="KGX4" s="600"/>
      <c r="KGY4" s="600"/>
      <c r="KGZ4" s="600"/>
      <c r="KHA4" s="600"/>
      <c r="KHB4" s="600"/>
      <c r="KHC4" s="600"/>
      <c r="KHD4" s="627"/>
      <c r="KHE4" s="627"/>
      <c r="KHF4" s="627"/>
      <c r="KHG4" s="600"/>
      <c r="KHH4" s="600"/>
      <c r="KHI4" s="600"/>
      <c r="KHJ4" s="600"/>
      <c r="KHK4" s="600"/>
      <c r="KHL4" s="600"/>
      <c r="KHM4" s="627"/>
      <c r="KHN4" s="627"/>
      <c r="KHO4" s="627"/>
      <c r="KHP4" s="600"/>
      <c r="KHQ4" s="600"/>
      <c r="KHR4" s="600"/>
      <c r="KHS4" s="600"/>
      <c r="KHT4" s="600"/>
      <c r="KHU4" s="600"/>
      <c r="KHV4" s="627"/>
      <c r="KHW4" s="627"/>
      <c r="KHX4" s="627"/>
      <c r="KHY4" s="600"/>
      <c r="KHZ4" s="600"/>
      <c r="KIA4" s="600"/>
      <c r="KIB4" s="600"/>
      <c r="KIC4" s="600"/>
      <c r="KID4" s="600"/>
      <c r="KIE4" s="627"/>
      <c r="KIF4" s="627"/>
      <c r="KIG4" s="627"/>
      <c r="KIH4" s="600"/>
      <c r="KII4" s="600"/>
      <c r="KIJ4" s="600"/>
      <c r="KIK4" s="600"/>
      <c r="KIL4" s="600"/>
      <c r="KIM4" s="600"/>
      <c r="KIN4" s="627"/>
      <c r="KIO4" s="627"/>
      <c r="KIP4" s="627"/>
      <c r="KIQ4" s="600"/>
      <c r="KIR4" s="600"/>
      <c r="KIS4" s="600"/>
      <c r="KIT4" s="600"/>
      <c r="KIU4" s="600"/>
      <c r="KIV4" s="600"/>
      <c r="KIW4" s="627"/>
      <c r="KIX4" s="627"/>
      <c r="KIY4" s="627"/>
      <c r="KIZ4" s="600"/>
      <c r="KJA4" s="600"/>
      <c r="KJB4" s="600"/>
      <c r="KJC4" s="600"/>
      <c r="KJD4" s="600"/>
      <c r="KJE4" s="600"/>
      <c r="KJF4" s="627"/>
      <c r="KJG4" s="627"/>
      <c r="KJH4" s="627"/>
      <c r="KJI4" s="600"/>
      <c r="KJJ4" s="600"/>
      <c r="KJK4" s="600"/>
      <c r="KJL4" s="600"/>
      <c r="KJM4" s="600"/>
      <c r="KJN4" s="600"/>
      <c r="KJO4" s="627"/>
      <c r="KJP4" s="627"/>
      <c r="KJQ4" s="627"/>
      <c r="KJR4" s="600"/>
      <c r="KJS4" s="600"/>
      <c r="KJT4" s="600"/>
      <c r="KJU4" s="600"/>
      <c r="KJV4" s="600"/>
      <c r="KJW4" s="600"/>
      <c r="KJX4" s="627"/>
      <c r="KJY4" s="627"/>
      <c r="KJZ4" s="627"/>
      <c r="KKA4" s="600"/>
      <c r="KKB4" s="600"/>
      <c r="KKC4" s="600"/>
      <c r="KKD4" s="600"/>
      <c r="KKE4" s="600"/>
      <c r="KKF4" s="600"/>
      <c r="KKG4" s="627"/>
      <c r="KKH4" s="627"/>
      <c r="KKI4" s="627"/>
      <c r="KKJ4" s="600"/>
      <c r="KKK4" s="600"/>
      <c r="KKL4" s="600"/>
      <c r="KKM4" s="600"/>
      <c r="KKN4" s="600"/>
      <c r="KKO4" s="600"/>
      <c r="KKP4" s="627"/>
      <c r="KKQ4" s="627"/>
      <c r="KKR4" s="627"/>
      <c r="KKS4" s="600"/>
      <c r="KKT4" s="600"/>
      <c r="KKU4" s="600"/>
      <c r="KKV4" s="600"/>
      <c r="KKW4" s="600"/>
      <c r="KKX4" s="600"/>
      <c r="KKY4" s="627"/>
      <c r="KKZ4" s="627"/>
      <c r="KLA4" s="627"/>
      <c r="KLB4" s="600"/>
      <c r="KLC4" s="600"/>
      <c r="KLD4" s="600"/>
      <c r="KLE4" s="600"/>
      <c r="KLF4" s="600"/>
      <c r="KLG4" s="600"/>
      <c r="KLH4" s="627"/>
      <c r="KLI4" s="627"/>
      <c r="KLJ4" s="627"/>
      <c r="KLK4" s="600"/>
      <c r="KLL4" s="600"/>
      <c r="KLM4" s="600"/>
      <c r="KLN4" s="600"/>
      <c r="KLO4" s="600"/>
      <c r="KLP4" s="600"/>
      <c r="KLQ4" s="627"/>
      <c r="KLR4" s="627"/>
      <c r="KLS4" s="627"/>
      <c r="KLT4" s="600"/>
      <c r="KLU4" s="600"/>
      <c r="KLV4" s="600"/>
      <c r="KLW4" s="600"/>
      <c r="KLX4" s="600"/>
      <c r="KLY4" s="600"/>
      <c r="KLZ4" s="627"/>
      <c r="KMA4" s="627"/>
      <c r="KMB4" s="627"/>
      <c r="KMC4" s="600"/>
      <c r="KMD4" s="600"/>
      <c r="KME4" s="600"/>
      <c r="KMF4" s="600"/>
      <c r="KMG4" s="600"/>
      <c r="KMH4" s="600"/>
      <c r="KMI4" s="627"/>
      <c r="KMJ4" s="627"/>
      <c r="KMK4" s="627"/>
      <c r="KML4" s="600"/>
      <c r="KMM4" s="600"/>
      <c r="KMN4" s="600"/>
      <c r="KMO4" s="600"/>
      <c r="KMP4" s="600"/>
      <c r="KMQ4" s="600"/>
      <c r="KMR4" s="627"/>
      <c r="KMS4" s="627"/>
      <c r="KMT4" s="627"/>
      <c r="KMU4" s="600"/>
      <c r="KMV4" s="600"/>
      <c r="KMW4" s="600"/>
      <c r="KMX4" s="600"/>
      <c r="KMY4" s="600"/>
      <c r="KMZ4" s="600"/>
      <c r="KNA4" s="627"/>
      <c r="KNB4" s="627"/>
      <c r="KNC4" s="627"/>
      <c r="KND4" s="600"/>
      <c r="KNE4" s="600"/>
      <c r="KNF4" s="600"/>
      <c r="KNG4" s="600"/>
      <c r="KNH4" s="600"/>
      <c r="KNI4" s="600"/>
      <c r="KNJ4" s="627"/>
      <c r="KNK4" s="627"/>
      <c r="KNL4" s="627"/>
      <c r="KNM4" s="600"/>
      <c r="KNN4" s="600"/>
      <c r="KNO4" s="600"/>
      <c r="KNP4" s="600"/>
      <c r="KNQ4" s="600"/>
      <c r="KNR4" s="600"/>
      <c r="KNS4" s="627"/>
      <c r="KNT4" s="627"/>
      <c r="KNU4" s="627"/>
      <c r="KNV4" s="600"/>
      <c r="KNW4" s="600"/>
      <c r="KNX4" s="600"/>
      <c r="KNY4" s="600"/>
      <c r="KNZ4" s="600"/>
      <c r="KOA4" s="600"/>
      <c r="KOB4" s="627"/>
      <c r="KOC4" s="627"/>
      <c r="KOD4" s="627"/>
      <c r="KOE4" s="600"/>
      <c r="KOF4" s="600"/>
      <c r="KOG4" s="600"/>
      <c r="KOH4" s="600"/>
      <c r="KOI4" s="600"/>
      <c r="KOJ4" s="600"/>
      <c r="KOK4" s="627"/>
      <c r="KOL4" s="627"/>
      <c r="KOM4" s="627"/>
      <c r="KON4" s="600"/>
      <c r="KOO4" s="600"/>
      <c r="KOP4" s="600"/>
      <c r="KOQ4" s="600"/>
      <c r="KOR4" s="600"/>
      <c r="KOS4" s="600"/>
      <c r="KOT4" s="627"/>
      <c r="KOU4" s="627"/>
      <c r="KOV4" s="627"/>
      <c r="KOW4" s="600"/>
      <c r="KOX4" s="600"/>
      <c r="KOY4" s="600"/>
      <c r="KOZ4" s="600"/>
      <c r="KPA4" s="600"/>
      <c r="KPB4" s="600"/>
      <c r="KPC4" s="627"/>
      <c r="KPD4" s="627"/>
      <c r="KPE4" s="627"/>
      <c r="KPF4" s="600"/>
      <c r="KPG4" s="600"/>
      <c r="KPH4" s="600"/>
      <c r="KPI4" s="600"/>
      <c r="KPJ4" s="600"/>
      <c r="KPK4" s="600"/>
      <c r="KPL4" s="627"/>
      <c r="KPM4" s="627"/>
      <c r="KPN4" s="627"/>
      <c r="KPO4" s="600"/>
      <c r="KPP4" s="600"/>
      <c r="KPQ4" s="600"/>
      <c r="KPR4" s="600"/>
      <c r="KPS4" s="600"/>
      <c r="KPT4" s="600"/>
      <c r="KPU4" s="627"/>
      <c r="KPV4" s="627"/>
      <c r="KPW4" s="627"/>
      <c r="KPX4" s="600"/>
      <c r="KPY4" s="600"/>
      <c r="KPZ4" s="600"/>
      <c r="KQA4" s="600"/>
      <c r="KQB4" s="600"/>
      <c r="KQC4" s="600"/>
      <c r="KQD4" s="627"/>
      <c r="KQE4" s="627"/>
      <c r="KQF4" s="627"/>
      <c r="KQG4" s="600"/>
      <c r="KQH4" s="600"/>
      <c r="KQI4" s="600"/>
      <c r="KQJ4" s="600"/>
      <c r="KQK4" s="600"/>
      <c r="KQL4" s="600"/>
      <c r="KQM4" s="627"/>
      <c r="KQN4" s="627"/>
      <c r="KQO4" s="627"/>
      <c r="KQP4" s="600"/>
      <c r="KQQ4" s="600"/>
      <c r="KQR4" s="600"/>
      <c r="KQS4" s="600"/>
      <c r="KQT4" s="600"/>
      <c r="KQU4" s="600"/>
      <c r="KQV4" s="627"/>
      <c r="KQW4" s="627"/>
      <c r="KQX4" s="627"/>
      <c r="KQY4" s="600"/>
      <c r="KQZ4" s="600"/>
      <c r="KRA4" s="600"/>
      <c r="KRB4" s="600"/>
      <c r="KRC4" s="600"/>
      <c r="KRD4" s="600"/>
      <c r="KRE4" s="627"/>
      <c r="KRF4" s="627"/>
      <c r="KRG4" s="627"/>
      <c r="KRH4" s="600"/>
      <c r="KRI4" s="600"/>
      <c r="KRJ4" s="600"/>
      <c r="KRK4" s="600"/>
      <c r="KRL4" s="600"/>
      <c r="KRM4" s="600"/>
      <c r="KRN4" s="627"/>
      <c r="KRO4" s="627"/>
      <c r="KRP4" s="627"/>
      <c r="KRQ4" s="600"/>
      <c r="KRR4" s="600"/>
      <c r="KRS4" s="600"/>
      <c r="KRT4" s="600"/>
      <c r="KRU4" s="600"/>
      <c r="KRV4" s="600"/>
      <c r="KRW4" s="627"/>
      <c r="KRX4" s="627"/>
      <c r="KRY4" s="627"/>
      <c r="KRZ4" s="600"/>
      <c r="KSA4" s="600"/>
      <c r="KSB4" s="600"/>
      <c r="KSC4" s="600"/>
      <c r="KSD4" s="600"/>
      <c r="KSE4" s="600"/>
      <c r="KSF4" s="627"/>
      <c r="KSG4" s="627"/>
      <c r="KSH4" s="627"/>
      <c r="KSI4" s="600"/>
      <c r="KSJ4" s="600"/>
      <c r="KSK4" s="600"/>
      <c r="KSL4" s="600"/>
      <c r="KSM4" s="600"/>
      <c r="KSN4" s="600"/>
      <c r="KSO4" s="627"/>
      <c r="KSP4" s="627"/>
      <c r="KSQ4" s="627"/>
      <c r="KSR4" s="600"/>
      <c r="KSS4" s="600"/>
      <c r="KST4" s="600"/>
      <c r="KSU4" s="600"/>
      <c r="KSV4" s="600"/>
      <c r="KSW4" s="600"/>
      <c r="KSX4" s="627"/>
      <c r="KSY4" s="627"/>
      <c r="KSZ4" s="627"/>
      <c r="KTA4" s="600"/>
      <c r="KTB4" s="600"/>
      <c r="KTC4" s="600"/>
      <c r="KTD4" s="600"/>
      <c r="KTE4" s="600"/>
      <c r="KTF4" s="600"/>
      <c r="KTG4" s="627"/>
      <c r="KTH4" s="627"/>
      <c r="KTI4" s="627"/>
      <c r="KTJ4" s="600"/>
      <c r="KTK4" s="600"/>
      <c r="KTL4" s="600"/>
      <c r="KTM4" s="600"/>
      <c r="KTN4" s="600"/>
      <c r="KTO4" s="600"/>
      <c r="KTP4" s="627"/>
      <c r="KTQ4" s="627"/>
      <c r="KTR4" s="627"/>
      <c r="KTS4" s="600"/>
      <c r="KTT4" s="600"/>
      <c r="KTU4" s="600"/>
      <c r="KTV4" s="600"/>
      <c r="KTW4" s="600"/>
      <c r="KTX4" s="600"/>
      <c r="KTY4" s="627"/>
      <c r="KTZ4" s="627"/>
      <c r="KUA4" s="627"/>
      <c r="KUB4" s="600"/>
      <c r="KUC4" s="600"/>
      <c r="KUD4" s="600"/>
      <c r="KUE4" s="600"/>
      <c r="KUF4" s="600"/>
      <c r="KUG4" s="600"/>
      <c r="KUH4" s="627"/>
      <c r="KUI4" s="627"/>
      <c r="KUJ4" s="627"/>
      <c r="KUK4" s="600"/>
      <c r="KUL4" s="600"/>
      <c r="KUM4" s="600"/>
      <c r="KUN4" s="600"/>
      <c r="KUO4" s="600"/>
      <c r="KUP4" s="600"/>
      <c r="KUQ4" s="627"/>
      <c r="KUR4" s="627"/>
      <c r="KUS4" s="627"/>
      <c r="KUT4" s="600"/>
      <c r="KUU4" s="600"/>
      <c r="KUV4" s="600"/>
      <c r="KUW4" s="600"/>
      <c r="KUX4" s="600"/>
      <c r="KUY4" s="600"/>
      <c r="KUZ4" s="627"/>
      <c r="KVA4" s="627"/>
      <c r="KVB4" s="627"/>
      <c r="KVC4" s="600"/>
      <c r="KVD4" s="600"/>
      <c r="KVE4" s="600"/>
      <c r="KVF4" s="600"/>
      <c r="KVG4" s="600"/>
      <c r="KVH4" s="600"/>
      <c r="KVI4" s="627"/>
      <c r="KVJ4" s="627"/>
      <c r="KVK4" s="627"/>
      <c r="KVL4" s="600"/>
      <c r="KVM4" s="600"/>
      <c r="KVN4" s="600"/>
      <c r="KVO4" s="600"/>
      <c r="KVP4" s="600"/>
      <c r="KVQ4" s="600"/>
      <c r="KVR4" s="627"/>
      <c r="KVS4" s="627"/>
      <c r="KVT4" s="627"/>
      <c r="KVU4" s="600"/>
      <c r="KVV4" s="600"/>
      <c r="KVW4" s="600"/>
      <c r="KVX4" s="600"/>
      <c r="KVY4" s="600"/>
      <c r="KVZ4" s="600"/>
      <c r="KWA4" s="627"/>
      <c r="KWB4" s="627"/>
      <c r="KWC4" s="627"/>
      <c r="KWD4" s="600"/>
      <c r="KWE4" s="600"/>
      <c r="KWF4" s="600"/>
      <c r="KWG4" s="600"/>
      <c r="KWH4" s="600"/>
      <c r="KWI4" s="600"/>
      <c r="KWJ4" s="627"/>
      <c r="KWK4" s="627"/>
      <c r="KWL4" s="627"/>
      <c r="KWM4" s="600"/>
      <c r="KWN4" s="600"/>
      <c r="KWO4" s="600"/>
      <c r="KWP4" s="600"/>
      <c r="KWQ4" s="600"/>
      <c r="KWR4" s="600"/>
      <c r="KWS4" s="627"/>
      <c r="KWT4" s="627"/>
      <c r="KWU4" s="627"/>
      <c r="KWV4" s="600"/>
      <c r="KWW4" s="600"/>
      <c r="KWX4" s="600"/>
      <c r="KWY4" s="600"/>
      <c r="KWZ4" s="600"/>
      <c r="KXA4" s="600"/>
      <c r="KXB4" s="627"/>
      <c r="KXC4" s="627"/>
      <c r="KXD4" s="627"/>
      <c r="KXE4" s="600"/>
      <c r="KXF4" s="600"/>
      <c r="KXG4" s="600"/>
      <c r="KXH4" s="600"/>
      <c r="KXI4" s="600"/>
      <c r="KXJ4" s="600"/>
      <c r="KXK4" s="627"/>
      <c r="KXL4" s="627"/>
      <c r="KXM4" s="627"/>
      <c r="KXN4" s="600"/>
      <c r="KXO4" s="600"/>
      <c r="KXP4" s="600"/>
      <c r="KXQ4" s="600"/>
      <c r="KXR4" s="600"/>
      <c r="KXS4" s="600"/>
      <c r="KXT4" s="627"/>
      <c r="KXU4" s="627"/>
      <c r="KXV4" s="627"/>
      <c r="KXW4" s="600"/>
      <c r="KXX4" s="600"/>
      <c r="KXY4" s="600"/>
      <c r="KXZ4" s="600"/>
      <c r="KYA4" s="600"/>
      <c r="KYB4" s="600"/>
      <c r="KYC4" s="627"/>
      <c r="KYD4" s="627"/>
      <c r="KYE4" s="627"/>
      <c r="KYF4" s="600"/>
      <c r="KYG4" s="600"/>
      <c r="KYH4" s="600"/>
      <c r="KYI4" s="600"/>
      <c r="KYJ4" s="600"/>
      <c r="KYK4" s="600"/>
      <c r="KYL4" s="627"/>
      <c r="KYM4" s="627"/>
      <c r="KYN4" s="627"/>
      <c r="KYO4" s="600"/>
      <c r="KYP4" s="600"/>
      <c r="KYQ4" s="600"/>
      <c r="KYR4" s="600"/>
      <c r="KYS4" s="600"/>
      <c r="KYT4" s="600"/>
      <c r="KYU4" s="627"/>
      <c r="KYV4" s="627"/>
      <c r="KYW4" s="627"/>
      <c r="KYX4" s="600"/>
      <c r="KYY4" s="600"/>
      <c r="KYZ4" s="600"/>
      <c r="KZA4" s="600"/>
      <c r="KZB4" s="600"/>
      <c r="KZC4" s="600"/>
      <c r="KZD4" s="627"/>
      <c r="KZE4" s="627"/>
      <c r="KZF4" s="627"/>
      <c r="KZG4" s="600"/>
      <c r="KZH4" s="600"/>
      <c r="KZI4" s="600"/>
      <c r="KZJ4" s="600"/>
      <c r="KZK4" s="600"/>
      <c r="KZL4" s="600"/>
      <c r="KZM4" s="627"/>
      <c r="KZN4" s="627"/>
      <c r="KZO4" s="627"/>
      <c r="KZP4" s="600"/>
      <c r="KZQ4" s="600"/>
      <c r="KZR4" s="600"/>
      <c r="KZS4" s="600"/>
      <c r="KZT4" s="600"/>
      <c r="KZU4" s="600"/>
      <c r="KZV4" s="627"/>
      <c r="KZW4" s="627"/>
      <c r="KZX4" s="627"/>
      <c r="KZY4" s="600"/>
      <c r="KZZ4" s="600"/>
      <c r="LAA4" s="600"/>
      <c r="LAB4" s="600"/>
      <c r="LAC4" s="600"/>
      <c r="LAD4" s="600"/>
      <c r="LAE4" s="627"/>
      <c r="LAF4" s="627"/>
      <c r="LAG4" s="627"/>
      <c r="LAH4" s="600"/>
      <c r="LAI4" s="600"/>
      <c r="LAJ4" s="600"/>
      <c r="LAK4" s="600"/>
      <c r="LAL4" s="600"/>
      <c r="LAM4" s="600"/>
      <c r="LAN4" s="627"/>
      <c r="LAO4" s="627"/>
      <c r="LAP4" s="627"/>
      <c r="LAQ4" s="600"/>
      <c r="LAR4" s="600"/>
      <c r="LAS4" s="600"/>
      <c r="LAT4" s="600"/>
      <c r="LAU4" s="600"/>
      <c r="LAV4" s="600"/>
      <c r="LAW4" s="627"/>
      <c r="LAX4" s="627"/>
      <c r="LAY4" s="627"/>
      <c r="LAZ4" s="600"/>
      <c r="LBA4" s="600"/>
      <c r="LBB4" s="600"/>
      <c r="LBC4" s="600"/>
      <c r="LBD4" s="600"/>
      <c r="LBE4" s="600"/>
      <c r="LBF4" s="627"/>
      <c r="LBG4" s="627"/>
      <c r="LBH4" s="627"/>
      <c r="LBI4" s="600"/>
      <c r="LBJ4" s="600"/>
      <c r="LBK4" s="600"/>
      <c r="LBL4" s="600"/>
      <c r="LBM4" s="600"/>
      <c r="LBN4" s="600"/>
      <c r="LBO4" s="627"/>
      <c r="LBP4" s="627"/>
      <c r="LBQ4" s="627"/>
      <c r="LBR4" s="600"/>
      <c r="LBS4" s="600"/>
      <c r="LBT4" s="600"/>
      <c r="LBU4" s="600"/>
      <c r="LBV4" s="600"/>
      <c r="LBW4" s="600"/>
      <c r="LBX4" s="627"/>
      <c r="LBY4" s="627"/>
      <c r="LBZ4" s="627"/>
      <c r="LCA4" s="600"/>
      <c r="LCB4" s="600"/>
      <c r="LCC4" s="600"/>
      <c r="LCD4" s="600"/>
      <c r="LCE4" s="600"/>
      <c r="LCF4" s="600"/>
      <c r="LCG4" s="627"/>
      <c r="LCH4" s="627"/>
      <c r="LCI4" s="627"/>
      <c r="LCJ4" s="600"/>
      <c r="LCK4" s="600"/>
      <c r="LCL4" s="600"/>
      <c r="LCM4" s="600"/>
      <c r="LCN4" s="600"/>
      <c r="LCO4" s="600"/>
      <c r="LCP4" s="627"/>
      <c r="LCQ4" s="627"/>
      <c r="LCR4" s="627"/>
      <c r="LCS4" s="600"/>
      <c r="LCT4" s="600"/>
      <c r="LCU4" s="600"/>
      <c r="LCV4" s="600"/>
      <c r="LCW4" s="600"/>
      <c r="LCX4" s="600"/>
      <c r="LCY4" s="627"/>
      <c r="LCZ4" s="627"/>
      <c r="LDA4" s="627"/>
      <c r="LDB4" s="600"/>
      <c r="LDC4" s="600"/>
      <c r="LDD4" s="600"/>
      <c r="LDE4" s="600"/>
      <c r="LDF4" s="600"/>
      <c r="LDG4" s="600"/>
      <c r="LDH4" s="627"/>
      <c r="LDI4" s="627"/>
      <c r="LDJ4" s="627"/>
      <c r="LDK4" s="600"/>
      <c r="LDL4" s="600"/>
      <c r="LDM4" s="600"/>
      <c r="LDN4" s="600"/>
      <c r="LDO4" s="600"/>
      <c r="LDP4" s="600"/>
      <c r="LDQ4" s="627"/>
      <c r="LDR4" s="627"/>
      <c r="LDS4" s="627"/>
      <c r="LDT4" s="600"/>
      <c r="LDU4" s="600"/>
      <c r="LDV4" s="600"/>
      <c r="LDW4" s="600"/>
      <c r="LDX4" s="600"/>
      <c r="LDY4" s="600"/>
      <c r="LDZ4" s="627"/>
      <c r="LEA4" s="627"/>
      <c r="LEB4" s="627"/>
      <c r="LEC4" s="600"/>
      <c r="LED4" s="600"/>
      <c r="LEE4" s="600"/>
      <c r="LEF4" s="600"/>
      <c r="LEG4" s="600"/>
      <c r="LEH4" s="600"/>
      <c r="LEI4" s="627"/>
      <c r="LEJ4" s="627"/>
      <c r="LEK4" s="627"/>
      <c r="LEL4" s="600"/>
      <c r="LEM4" s="600"/>
      <c r="LEN4" s="600"/>
      <c r="LEO4" s="600"/>
      <c r="LEP4" s="600"/>
      <c r="LEQ4" s="600"/>
      <c r="LER4" s="627"/>
      <c r="LES4" s="627"/>
      <c r="LET4" s="627"/>
      <c r="LEU4" s="600"/>
      <c r="LEV4" s="600"/>
      <c r="LEW4" s="600"/>
      <c r="LEX4" s="600"/>
      <c r="LEY4" s="600"/>
      <c r="LEZ4" s="600"/>
      <c r="LFA4" s="627"/>
      <c r="LFB4" s="627"/>
      <c r="LFC4" s="627"/>
      <c r="LFD4" s="600"/>
      <c r="LFE4" s="600"/>
      <c r="LFF4" s="600"/>
      <c r="LFG4" s="600"/>
      <c r="LFH4" s="600"/>
      <c r="LFI4" s="600"/>
      <c r="LFJ4" s="627"/>
      <c r="LFK4" s="627"/>
      <c r="LFL4" s="627"/>
      <c r="LFM4" s="600"/>
      <c r="LFN4" s="600"/>
      <c r="LFO4" s="600"/>
      <c r="LFP4" s="600"/>
      <c r="LFQ4" s="600"/>
      <c r="LFR4" s="600"/>
      <c r="LFS4" s="627"/>
      <c r="LFT4" s="627"/>
      <c r="LFU4" s="627"/>
      <c r="LFV4" s="600"/>
      <c r="LFW4" s="600"/>
      <c r="LFX4" s="600"/>
      <c r="LFY4" s="600"/>
      <c r="LFZ4" s="600"/>
      <c r="LGA4" s="600"/>
      <c r="LGB4" s="627"/>
      <c r="LGC4" s="627"/>
      <c r="LGD4" s="627"/>
      <c r="LGE4" s="600"/>
      <c r="LGF4" s="600"/>
      <c r="LGG4" s="600"/>
      <c r="LGH4" s="600"/>
      <c r="LGI4" s="600"/>
      <c r="LGJ4" s="600"/>
      <c r="LGK4" s="627"/>
      <c r="LGL4" s="627"/>
      <c r="LGM4" s="627"/>
      <c r="LGN4" s="600"/>
      <c r="LGO4" s="600"/>
      <c r="LGP4" s="600"/>
      <c r="LGQ4" s="600"/>
      <c r="LGR4" s="600"/>
      <c r="LGS4" s="600"/>
      <c r="LGT4" s="627"/>
      <c r="LGU4" s="627"/>
      <c r="LGV4" s="627"/>
      <c r="LGW4" s="600"/>
      <c r="LGX4" s="600"/>
      <c r="LGY4" s="600"/>
      <c r="LGZ4" s="600"/>
      <c r="LHA4" s="600"/>
      <c r="LHB4" s="600"/>
      <c r="LHC4" s="627"/>
      <c r="LHD4" s="627"/>
      <c r="LHE4" s="627"/>
      <c r="LHF4" s="600"/>
      <c r="LHG4" s="600"/>
      <c r="LHH4" s="600"/>
      <c r="LHI4" s="600"/>
      <c r="LHJ4" s="600"/>
      <c r="LHK4" s="600"/>
      <c r="LHL4" s="627"/>
      <c r="LHM4" s="627"/>
      <c r="LHN4" s="627"/>
      <c r="LHO4" s="600"/>
      <c r="LHP4" s="600"/>
      <c r="LHQ4" s="600"/>
      <c r="LHR4" s="600"/>
      <c r="LHS4" s="600"/>
      <c r="LHT4" s="600"/>
      <c r="LHU4" s="627"/>
      <c r="LHV4" s="627"/>
      <c r="LHW4" s="627"/>
      <c r="LHX4" s="600"/>
      <c r="LHY4" s="600"/>
      <c r="LHZ4" s="600"/>
      <c r="LIA4" s="600"/>
      <c r="LIB4" s="600"/>
      <c r="LIC4" s="600"/>
      <c r="LID4" s="627"/>
      <c r="LIE4" s="627"/>
      <c r="LIF4" s="627"/>
      <c r="LIG4" s="600"/>
      <c r="LIH4" s="600"/>
      <c r="LII4" s="600"/>
      <c r="LIJ4" s="600"/>
      <c r="LIK4" s="600"/>
      <c r="LIL4" s="600"/>
      <c r="LIM4" s="627"/>
      <c r="LIN4" s="627"/>
      <c r="LIO4" s="627"/>
      <c r="LIP4" s="600"/>
      <c r="LIQ4" s="600"/>
      <c r="LIR4" s="600"/>
      <c r="LIS4" s="600"/>
      <c r="LIT4" s="600"/>
      <c r="LIU4" s="600"/>
      <c r="LIV4" s="627"/>
      <c r="LIW4" s="627"/>
      <c r="LIX4" s="627"/>
      <c r="LIY4" s="600"/>
      <c r="LIZ4" s="600"/>
      <c r="LJA4" s="600"/>
      <c r="LJB4" s="600"/>
      <c r="LJC4" s="600"/>
      <c r="LJD4" s="600"/>
      <c r="LJE4" s="627"/>
      <c r="LJF4" s="627"/>
      <c r="LJG4" s="627"/>
      <c r="LJH4" s="600"/>
      <c r="LJI4" s="600"/>
      <c r="LJJ4" s="600"/>
      <c r="LJK4" s="600"/>
      <c r="LJL4" s="600"/>
      <c r="LJM4" s="600"/>
      <c r="LJN4" s="627"/>
      <c r="LJO4" s="627"/>
      <c r="LJP4" s="627"/>
      <c r="LJQ4" s="600"/>
      <c r="LJR4" s="600"/>
      <c r="LJS4" s="600"/>
      <c r="LJT4" s="600"/>
      <c r="LJU4" s="600"/>
      <c r="LJV4" s="600"/>
      <c r="LJW4" s="627"/>
      <c r="LJX4" s="627"/>
      <c r="LJY4" s="627"/>
      <c r="LJZ4" s="600"/>
      <c r="LKA4" s="600"/>
      <c r="LKB4" s="600"/>
      <c r="LKC4" s="600"/>
      <c r="LKD4" s="600"/>
      <c r="LKE4" s="600"/>
      <c r="LKF4" s="627"/>
      <c r="LKG4" s="627"/>
      <c r="LKH4" s="627"/>
      <c r="LKI4" s="600"/>
      <c r="LKJ4" s="600"/>
      <c r="LKK4" s="600"/>
      <c r="LKL4" s="600"/>
      <c r="LKM4" s="600"/>
      <c r="LKN4" s="600"/>
      <c r="LKO4" s="627"/>
      <c r="LKP4" s="627"/>
      <c r="LKQ4" s="627"/>
      <c r="LKR4" s="600"/>
      <c r="LKS4" s="600"/>
      <c r="LKT4" s="600"/>
      <c r="LKU4" s="600"/>
      <c r="LKV4" s="600"/>
      <c r="LKW4" s="600"/>
      <c r="LKX4" s="627"/>
      <c r="LKY4" s="627"/>
      <c r="LKZ4" s="627"/>
      <c r="LLA4" s="600"/>
      <c r="LLB4" s="600"/>
      <c r="LLC4" s="600"/>
      <c r="LLD4" s="600"/>
      <c r="LLE4" s="600"/>
      <c r="LLF4" s="600"/>
      <c r="LLG4" s="627"/>
      <c r="LLH4" s="627"/>
      <c r="LLI4" s="627"/>
      <c r="LLJ4" s="600"/>
      <c r="LLK4" s="600"/>
      <c r="LLL4" s="600"/>
      <c r="LLM4" s="600"/>
      <c r="LLN4" s="600"/>
      <c r="LLO4" s="600"/>
      <c r="LLP4" s="627"/>
      <c r="LLQ4" s="627"/>
      <c r="LLR4" s="627"/>
      <c r="LLS4" s="600"/>
      <c r="LLT4" s="600"/>
      <c r="LLU4" s="600"/>
      <c r="LLV4" s="600"/>
      <c r="LLW4" s="600"/>
      <c r="LLX4" s="600"/>
      <c r="LLY4" s="627"/>
      <c r="LLZ4" s="627"/>
      <c r="LMA4" s="627"/>
      <c r="LMB4" s="600"/>
      <c r="LMC4" s="600"/>
      <c r="LMD4" s="600"/>
      <c r="LME4" s="600"/>
      <c r="LMF4" s="600"/>
      <c r="LMG4" s="600"/>
      <c r="LMH4" s="627"/>
      <c r="LMI4" s="627"/>
      <c r="LMJ4" s="627"/>
      <c r="LMK4" s="600"/>
      <c r="LML4" s="600"/>
      <c r="LMM4" s="600"/>
      <c r="LMN4" s="600"/>
      <c r="LMO4" s="600"/>
      <c r="LMP4" s="600"/>
      <c r="LMQ4" s="627"/>
      <c r="LMR4" s="627"/>
      <c r="LMS4" s="627"/>
      <c r="LMT4" s="600"/>
      <c r="LMU4" s="600"/>
      <c r="LMV4" s="600"/>
      <c r="LMW4" s="600"/>
      <c r="LMX4" s="600"/>
      <c r="LMY4" s="600"/>
      <c r="LMZ4" s="627"/>
      <c r="LNA4" s="627"/>
      <c r="LNB4" s="627"/>
      <c r="LNC4" s="600"/>
      <c r="LND4" s="600"/>
      <c r="LNE4" s="600"/>
      <c r="LNF4" s="600"/>
      <c r="LNG4" s="600"/>
      <c r="LNH4" s="600"/>
      <c r="LNI4" s="627"/>
      <c r="LNJ4" s="627"/>
      <c r="LNK4" s="627"/>
      <c r="LNL4" s="600"/>
      <c r="LNM4" s="600"/>
      <c r="LNN4" s="600"/>
      <c r="LNO4" s="600"/>
      <c r="LNP4" s="600"/>
      <c r="LNQ4" s="600"/>
      <c r="LNR4" s="627"/>
      <c r="LNS4" s="627"/>
      <c r="LNT4" s="627"/>
      <c r="LNU4" s="600"/>
      <c r="LNV4" s="600"/>
      <c r="LNW4" s="600"/>
      <c r="LNX4" s="600"/>
      <c r="LNY4" s="600"/>
      <c r="LNZ4" s="600"/>
      <c r="LOA4" s="627"/>
      <c r="LOB4" s="627"/>
      <c r="LOC4" s="627"/>
      <c r="LOD4" s="600"/>
      <c r="LOE4" s="600"/>
      <c r="LOF4" s="600"/>
      <c r="LOG4" s="600"/>
      <c r="LOH4" s="600"/>
      <c r="LOI4" s="600"/>
      <c r="LOJ4" s="627"/>
      <c r="LOK4" s="627"/>
      <c r="LOL4" s="627"/>
      <c r="LOM4" s="600"/>
      <c r="LON4" s="600"/>
      <c r="LOO4" s="600"/>
      <c r="LOP4" s="600"/>
      <c r="LOQ4" s="600"/>
      <c r="LOR4" s="600"/>
      <c r="LOS4" s="627"/>
      <c r="LOT4" s="627"/>
      <c r="LOU4" s="627"/>
      <c r="LOV4" s="600"/>
      <c r="LOW4" s="600"/>
      <c r="LOX4" s="600"/>
      <c r="LOY4" s="600"/>
      <c r="LOZ4" s="600"/>
      <c r="LPA4" s="600"/>
      <c r="LPB4" s="627"/>
      <c r="LPC4" s="627"/>
      <c r="LPD4" s="627"/>
      <c r="LPE4" s="600"/>
      <c r="LPF4" s="600"/>
      <c r="LPG4" s="600"/>
      <c r="LPH4" s="600"/>
      <c r="LPI4" s="600"/>
      <c r="LPJ4" s="600"/>
      <c r="LPK4" s="627"/>
      <c r="LPL4" s="627"/>
      <c r="LPM4" s="627"/>
      <c r="LPN4" s="600"/>
      <c r="LPO4" s="600"/>
      <c r="LPP4" s="600"/>
      <c r="LPQ4" s="600"/>
      <c r="LPR4" s="600"/>
      <c r="LPS4" s="600"/>
      <c r="LPT4" s="627"/>
      <c r="LPU4" s="627"/>
      <c r="LPV4" s="627"/>
      <c r="LPW4" s="600"/>
      <c r="LPX4" s="600"/>
      <c r="LPY4" s="600"/>
      <c r="LPZ4" s="600"/>
      <c r="LQA4" s="600"/>
      <c r="LQB4" s="600"/>
      <c r="LQC4" s="627"/>
      <c r="LQD4" s="627"/>
      <c r="LQE4" s="627"/>
      <c r="LQF4" s="600"/>
      <c r="LQG4" s="600"/>
      <c r="LQH4" s="600"/>
      <c r="LQI4" s="600"/>
      <c r="LQJ4" s="600"/>
      <c r="LQK4" s="600"/>
      <c r="LQL4" s="627"/>
      <c r="LQM4" s="627"/>
      <c r="LQN4" s="627"/>
      <c r="LQO4" s="600"/>
      <c r="LQP4" s="600"/>
      <c r="LQQ4" s="600"/>
      <c r="LQR4" s="600"/>
      <c r="LQS4" s="600"/>
      <c r="LQT4" s="600"/>
      <c r="LQU4" s="627"/>
      <c r="LQV4" s="627"/>
      <c r="LQW4" s="627"/>
      <c r="LQX4" s="600"/>
      <c r="LQY4" s="600"/>
      <c r="LQZ4" s="600"/>
      <c r="LRA4" s="600"/>
      <c r="LRB4" s="600"/>
      <c r="LRC4" s="600"/>
      <c r="LRD4" s="627"/>
      <c r="LRE4" s="627"/>
      <c r="LRF4" s="627"/>
      <c r="LRG4" s="600"/>
      <c r="LRH4" s="600"/>
      <c r="LRI4" s="600"/>
      <c r="LRJ4" s="600"/>
      <c r="LRK4" s="600"/>
      <c r="LRL4" s="600"/>
      <c r="LRM4" s="627"/>
      <c r="LRN4" s="627"/>
      <c r="LRO4" s="627"/>
      <c r="LRP4" s="600"/>
      <c r="LRQ4" s="600"/>
      <c r="LRR4" s="600"/>
      <c r="LRS4" s="600"/>
      <c r="LRT4" s="600"/>
      <c r="LRU4" s="600"/>
      <c r="LRV4" s="627"/>
      <c r="LRW4" s="627"/>
      <c r="LRX4" s="627"/>
      <c r="LRY4" s="600"/>
      <c r="LRZ4" s="600"/>
      <c r="LSA4" s="600"/>
      <c r="LSB4" s="600"/>
      <c r="LSC4" s="600"/>
      <c r="LSD4" s="600"/>
      <c r="LSE4" s="627"/>
      <c r="LSF4" s="627"/>
      <c r="LSG4" s="627"/>
      <c r="LSH4" s="600"/>
      <c r="LSI4" s="600"/>
      <c r="LSJ4" s="600"/>
      <c r="LSK4" s="600"/>
      <c r="LSL4" s="600"/>
      <c r="LSM4" s="600"/>
      <c r="LSN4" s="627"/>
      <c r="LSO4" s="627"/>
      <c r="LSP4" s="627"/>
      <c r="LSQ4" s="600"/>
      <c r="LSR4" s="600"/>
      <c r="LSS4" s="600"/>
      <c r="LST4" s="600"/>
      <c r="LSU4" s="600"/>
      <c r="LSV4" s="600"/>
      <c r="LSW4" s="627"/>
      <c r="LSX4" s="627"/>
      <c r="LSY4" s="627"/>
      <c r="LSZ4" s="600"/>
      <c r="LTA4" s="600"/>
      <c r="LTB4" s="600"/>
      <c r="LTC4" s="600"/>
      <c r="LTD4" s="600"/>
      <c r="LTE4" s="600"/>
      <c r="LTF4" s="627"/>
      <c r="LTG4" s="627"/>
      <c r="LTH4" s="627"/>
      <c r="LTI4" s="600"/>
      <c r="LTJ4" s="600"/>
      <c r="LTK4" s="600"/>
      <c r="LTL4" s="600"/>
      <c r="LTM4" s="600"/>
      <c r="LTN4" s="600"/>
      <c r="LTO4" s="627"/>
      <c r="LTP4" s="627"/>
      <c r="LTQ4" s="627"/>
      <c r="LTR4" s="600"/>
      <c r="LTS4" s="600"/>
      <c r="LTT4" s="600"/>
      <c r="LTU4" s="600"/>
      <c r="LTV4" s="600"/>
      <c r="LTW4" s="600"/>
      <c r="LTX4" s="627"/>
      <c r="LTY4" s="627"/>
      <c r="LTZ4" s="627"/>
      <c r="LUA4" s="600"/>
      <c r="LUB4" s="600"/>
      <c r="LUC4" s="600"/>
      <c r="LUD4" s="600"/>
      <c r="LUE4" s="600"/>
      <c r="LUF4" s="600"/>
      <c r="LUG4" s="627"/>
      <c r="LUH4" s="627"/>
      <c r="LUI4" s="627"/>
      <c r="LUJ4" s="600"/>
      <c r="LUK4" s="600"/>
      <c r="LUL4" s="600"/>
      <c r="LUM4" s="600"/>
      <c r="LUN4" s="600"/>
      <c r="LUO4" s="600"/>
      <c r="LUP4" s="627"/>
      <c r="LUQ4" s="627"/>
      <c r="LUR4" s="627"/>
      <c r="LUS4" s="600"/>
      <c r="LUT4" s="600"/>
      <c r="LUU4" s="600"/>
      <c r="LUV4" s="600"/>
      <c r="LUW4" s="600"/>
      <c r="LUX4" s="600"/>
      <c r="LUY4" s="627"/>
      <c r="LUZ4" s="627"/>
      <c r="LVA4" s="627"/>
      <c r="LVB4" s="600"/>
      <c r="LVC4" s="600"/>
      <c r="LVD4" s="600"/>
      <c r="LVE4" s="600"/>
      <c r="LVF4" s="600"/>
      <c r="LVG4" s="600"/>
      <c r="LVH4" s="627"/>
      <c r="LVI4" s="627"/>
      <c r="LVJ4" s="627"/>
      <c r="LVK4" s="600"/>
      <c r="LVL4" s="600"/>
      <c r="LVM4" s="600"/>
      <c r="LVN4" s="600"/>
      <c r="LVO4" s="600"/>
      <c r="LVP4" s="600"/>
      <c r="LVQ4" s="627"/>
      <c r="LVR4" s="627"/>
      <c r="LVS4" s="627"/>
      <c r="LVT4" s="600"/>
      <c r="LVU4" s="600"/>
      <c r="LVV4" s="600"/>
      <c r="LVW4" s="600"/>
      <c r="LVX4" s="600"/>
      <c r="LVY4" s="600"/>
      <c r="LVZ4" s="627"/>
      <c r="LWA4" s="627"/>
      <c r="LWB4" s="627"/>
      <c r="LWC4" s="600"/>
      <c r="LWD4" s="600"/>
      <c r="LWE4" s="600"/>
      <c r="LWF4" s="600"/>
      <c r="LWG4" s="600"/>
      <c r="LWH4" s="600"/>
      <c r="LWI4" s="627"/>
      <c r="LWJ4" s="627"/>
      <c r="LWK4" s="627"/>
      <c r="LWL4" s="600"/>
      <c r="LWM4" s="600"/>
      <c r="LWN4" s="600"/>
      <c r="LWO4" s="600"/>
      <c r="LWP4" s="600"/>
      <c r="LWQ4" s="600"/>
      <c r="LWR4" s="627"/>
      <c r="LWS4" s="627"/>
      <c r="LWT4" s="627"/>
      <c r="LWU4" s="600"/>
      <c r="LWV4" s="600"/>
      <c r="LWW4" s="600"/>
      <c r="LWX4" s="600"/>
      <c r="LWY4" s="600"/>
      <c r="LWZ4" s="600"/>
      <c r="LXA4" s="627"/>
      <c r="LXB4" s="627"/>
      <c r="LXC4" s="627"/>
      <c r="LXD4" s="600"/>
      <c r="LXE4" s="600"/>
      <c r="LXF4" s="600"/>
      <c r="LXG4" s="600"/>
      <c r="LXH4" s="600"/>
      <c r="LXI4" s="600"/>
      <c r="LXJ4" s="627"/>
      <c r="LXK4" s="627"/>
      <c r="LXL4" s="627"/>
      <c r="LXM4" s="600"/>
      <c r="LXN4" s="600"/>
      <c r="LXO4" s="600"/>
      <c r="LXP4" s="600"/>
      <c r="LXQ4" s="600"/>
      <c r="LXR4" s="600"/>
      <c r="LXS4" s="627"/>
      <c r="LXT4" s="627"/>
      <c r="LXU4" s="627"/>
      <c r="LXV4" s="600"/>
      <c r="LXW4" s="600"/>
      <c r="LXX4" s="600"/>
      <c r="LXY4" s="600"/>
      <c r="LXZ4" s="600"/>
      <c r="LYA4" s="600"/>
      <c r="LYB4" s="627"/>
      <c r="LYC4" s="627"/>
      <c r="LYD4" s="627"/>
      <c r="LYE4" s="600"/>
      <c r="LYF4" s="600"/>
      <c r="LYG4" s="600"/>
      <c r="LYH4" s="600"/>
      <c r="LYI4" s="600"/>
      <c r="LYJ4" s="600"/>
      <c r="LYK4" s="627"/>
      <c r="LYL4" s="627"/>
      <c r="LYM4" s="627"/>
      <c r="LYN4" s="600"/>
      <c r="LYO4" s="600"/>
      <c r="LYP4" s="600"/>
      <c r="LYQ4" s="600"/>
      <c r="LYR4" s="600"/>
      <c r="LYS4" s="600"/>
      <c r="LYT4" s="627"/>
      <c r="LYU4" s="627"/>
      <c r="LYV4" s="627"/>
      <c r="LYW4" s="600"/>
      <c r="LYX4" s="600"/>
      <c r="LYY4" s="600"/>
      <c r="LYZ4" s="600"/>
      <c r="LZA4" s="600"/>
      <c r="LZB4" s="600"/>
      <c r="LZC4" s="627"/>
      <c r="LZD4" s="627"/>
      <c r="LZE4" s="627"/>
      <c r="LZF4" s="600"/>
      <c r="LZG4" s="600"/>
      <c r="LZH4" s="600"/>
      <c r="LZI4" s="600"/>
      <c r="LZJ4" s="600"/>
      <c r="LZK4" s="600"/>
      <c r="LZL4" s="627"/>
      <c r="LZM4" s="627"/>
      <c r="LZN4" s="627"/>
      <c r="LZO4" s="600"/>
      <c r="LZP4" s="600"/>
      <c r="LZQ4" s="600"/>
      <c r="LZR4" s="600"/>
      <c r="LZS4" s="600"/>
      <c r="LZT4" s="600"/>
      <c r="LZU4" s="627"/>
      <c r="LZV4" s="627"/>
      <c r="LZW4" s="627"/>
      <c r="LZX4" s="600"/>
      <c r="LZY4" s="600"/>
      <c r="LZZ4" s="600"/>
      <c r="MAA4" s="600"/>
      <c r="MAB4" s="600"/>
      <c r="MAC4" s="600"/>
      <c r="MAD4" s="627"/>
      <c r="MAE4" s="627"/>
      <c r="MAF4" s="627"/>
      <c r="MAG4" s="600"/>
      <c r="MAH4" s="600"/>
      <c r="MAI4" s="600"/>
      <c r="MAJ4" s="600"/>
      <c r="MAK4" s="600"/>
      <c r="MAL4" s="600"/>
      <c r="MAM4" s="627"/>
      <c r="MAN4" s="627"/>
      <c r="MAO4" s="627"/>
      <c r="MAP4" s="600"/>
      <c r="MAQ4" s="600"/>
      <c r="MAR4" s="600"/>
      <c r="MAS4" s="600"/>
      <c r="MAT4" s="600"/>
      <c r="MAU4" s="600"/>
      <c r="MAV4" s="627"/>
      <c r="MAW4" s="627"/>
      <c r="MAX4" s="627"/>
      <c r="MAY4" s="600"/>
      <c r="MAZ4" s="600"/>
      <c r="MBA4" s="600"/>
      <c r="MBB4" s="600"/>
      <c r="MBC4" s="600"/>
      <c r="MBD4" s="600"/>
      <c r="MBE4" s="627"/>
      <c r="MBF4" s="627"/>
      <c r="MBG4" s="627"/>
      <c r="MBH4" s="600"/>
      <c r="MBI4" s="600"/>
      <c r="MBJ4" s="600"/>
      <c r="MBK4" s="600"/>
      <c r="MBL4" s="600"/>
      <c r="MBM4" s="600"/>
      <c r="MBN4" s="627"/>
      <c r="MBO4" s="627"/>
      <c r="MBP4" s="627"/>
      <c r="MBQ4" s="600"/>
      <c r="MBR4" s="600"/>
      <c r="MBS4" s="600"/>
      <c r="MBT4" s="600"/>
      <c r="MBU4" s="600"/>
      <c r="MBV4" s="600"/>
      <c r="MBW4" s="627"/>
      <c r="MBX4" s="627"/>
      <c r="MBY4" s="627"/>
      <c r="MBZ4" s="600"/>
      <c r="MCA4" s="600"/>
      <c r="MCB4" s="600"/>
      <c r="MCC4" s="600"/>
      <c r="MCD4" s="600"/>
      <c r="MCE4" s="600"/>
      <c r="MCF4" s="627"/>
      <c r="MCG4" s="627"/>
      <c r="MCH4" s="627"/>
      <c r="MCI4" s="600"/>
      <c r="MCJ4" s="600"/>
      <c r="MCK4" s="600"/>
      <c r="MCL4" s="600"/>
      <c r="MCM4" s="600"/>
      <c r="MCN4" s="600"/>
      <c r="MCO4" s="627"/>
      <c r="MCP4" s="627"/>
      <c r="MCQ4" s="627"/>
      <c r="MCR4" s="600"/>
      <c r="MCS4" s="600"/>
      <c r="MCT4" s="600"/>
      <c r="MCU4" s="600"/>
      <c r="MCV4" s="600"/>
      <c r="MCW4" s="600"/>
      <c r="MCX4" s="627"/>
      <c r="MCY4" s="627"/>
      <c r="MCZ4" s="627"/>
      <c r="MDA4" s="600"/>
      <c r="MDB4" s="600"/>
      <c r="MDC4" s="600"/>
      <c r="MDD4" s="600"/>
      <c r="MDE4" s="600"/>
      <c r="MDF4" s="600"/>
      <c r="MDG4" s="627"/>
      <c r="MDH4" s="627"/>
      <c r="MDI4" s="627"/>
      <c r="MDJ4" s="600"/>
      <c r="MDK4" s="600"/>
      <c r="MDL4" s="600"/>
      <c r="MDM4" s="600"/>
      <c r="MDN4" s="600"/>
      <c r="MDO4" s="600"/>
      <c r="MDP4" s="627"/>
      <c r="MDQ4" s="627"/>
      <c r="MDR4" s="627"/>
      <c r="MDS4" s="600"/>
      <c r="MDT4" s="600"/>
      <c r="MDU4" s="600"/>
      <c r="MDV4" s="600"/>
      <c r="MDW4" s="600"/>
      <c r="MDX4" s="600"/>
      <c r="MDY4" s="627"/>
      <c r="MDZ4" s="627"/>
      <c r="MEA4" s="627"/>
      <c r="MEB4" s="600"/>
      <c r="MEC4" s="600"/>
      <c r="MED4" s="600"/>
      <c r="MEE4" s="600"/>
      <c r="MEF4" s="600"/>
      <c r="MEG4" s="600"/>
      <c r="MEH4" s="627"/>
      <c r="MEI4" s="627"/>
      <c r="MEJ4" s="627"/>
      <c r="MEK4" s="600"/>
      <c r="MEL4" s="600"/>
      <c r="MEM4" s="600"/>
      <c r="MEN4" s="600"/>
      <c r="MEO4" s="600"/>
      <c r="MEP4" s="600"/>
      <c r="MEQ4" s="627"/>
      <c r="MER4" s="627"/>
      <c r="MES4" s="627"/>
      <c r="MET4" s="600"/>
      <c r="MEU4" s="600"/>
      <c r="MEV4" s="600"/>
      <c r="MEW4" s="600"/>
      <c r="MEX4" s="600"/>
      <c r="MEY4" s="600"/>
      <c r="MEZ4" s="627"/>
      <c r="MFA4" s="627"/>
      <c r="MFB4" s="627"/>
      <c r="MFC4" s="600"/>
      <c r="MFD4" s="600"/>
      <c r="MFE4" s="600"/>
      <c r="MFF4" s="600"/>
      <c r="MFG4" s="600"/>
      <c r="MFH4" s="600"/>
      <c r="MFI4" s="627"/>
      <c r="MFJ4" s="627"/>
      <c r="MFK4" s="627"/>
      <c r="MFL4" s="600"/>
      <c r="MFM4" s="600"/>
      <c r="MFN4" s="600"/>
      <c r="MFO4" s="600"/>
      <c r="MFP4" s="600"/>
      <c r="MFQ4" s="600"/>
      <c r="MFR4" s="627"/>
      <c r="MFS4" s="627"/>
      <c r="MFT4" s="627"/>
      <c r="MFU4" s="600"/>
      <c r="MFV4" s="600"/>
      <c r="MFW4" s="600"/>
      <c r="MFX4" s="600"/>
      <c r="MFY4" s="600"/>
      <c r="MFZ4" s="600"/>
      <c r="MGA4" s="627"/>
      <c r="MGB4" s="627"/>
      <c r="MGC4" s="627"/>
      <c r="MGD4" s="600"/>
      <c r="MGE4" s="600"/>
      <c r="MGF4" s="600"/>
      <c r="MGG4" s="600"/>
      <c r="MGH4" s="600"/>
      <c r="MGI4" s="600"/>
      <c r="MGJ4" s="627"/>
      <c r="MGK4" s="627"/>
      <c r="MGL4" s="627"/>
      <c r="MGM4" s="600"/>
      <c r="MGN4" s="600"/>
      <c r="MGO4" s="600"/>
      <c r="MGP4" s="600"/>
      <c r="MGQ4" s="600"/>
      <c r="MGR4" s="600"/>
      <c r="MGS4" s="627"/>
      <c r="MGT4" s="627"/>
      <c r="MGU4" s="627"/>
      <c r="MGV4" s="600"/>
      <c r="MGW4" s="600"/>
      <c r="MGX4" s="600"/>
      <c r="MGY4" s="600"/>
      <c r="MGZ4" s="600"/>
      <c r="MHA4" s="600"/>
      <c r="MHB4" s="627"/>
      <c r="MHC4" s="627"/>
      <c r="MHD4" s="627"/>
      <c r="MHE4" s="600"/>
      <c r="MHF4" s="600"/>
      <c r="MHG4" s="600"/>
      <c r="MHH4" s="600"/>
      <c r="MHI4" s="600"/>
      <c r="MHJ4" s="600"/>
      <c r="MHK4" s="627"/>
      <c r="MHL4" s="627"/>
      <c r="MHM4" s="627"/>
      <c r="MHN4" s="600"/>
      <c r="MHO4" s="600"/>
      <c r="MHP4" s="600"/>
      <c r="MHQ4" s="600"/>
      <c r="MHR4" s="600"/>
      <c r="MHS4" s="600"/>
      <c r="MHT4" s="627"/>
      <c r="MHU4" s="627"/>
      <c r="MHV4" s="627"/>
      <c r="MHW4" s="600"/>
      <c r="MHX4" s="600"/>
      <c r="MHY4" s="600"/>
      <c r="MHZ4" s="600"/>
      <c r="MIA4" s="600"/>
      <c r="MIB4" s="600"/>
      <c r="MIC4" s="627"/>
      <c r="MID4" s="627"/>
      <c r="MIE4" s="627"/>
      <c r="MIF4" s="600"/>
      <c r="MIG4" s="600"/>
      <c r="MIH4" s="600"/>
      <c r="MII4" s="600"/>
      <c r="MIJ4" s="600"/>
      <c r="MIK4" s="600"/>
      <c r="MIL4" s="627"/>
      <c r="MIM4" s="627"/>
      <c r="MIN4" s="627"/>
      <c r="MIO4" s="600"/>
      <c r="MIP4" s="600"/>
      <c r="MIQ4" s="600"/>
      <c r="MIR4" s="600"/>
      <c r="MIS4" s="600"/>
      <c r="MIT4" s="600"/>
      <c r="MIU4" s="627"/>
      <c r="MIV4" s="627"/>
      <c r="MIW4" s="627"/>
      <c r="MIX4" s="600"/>
      <c r="MIY4" s="600"/>
      <c r="MIZ4" s="600"/>
      <c r="MJA4" s="600"/>
      <c r="MJB4" s="600"/>
      <c r="MJC4" s="600"/>
      <c r="MJD4" s="627"/>
      <c r="MJE4" s="627"/>
      <c r="MJF4" s="627"/>
      <c r="MJG4" s="600"/>
      <c r="MJH4" s="600"/>
      <c r="MJI4" s="600"/>
      <c r="MJJ4" s="600"/>
      <c r="MJK4" s="600"/>
      <c r="MJL4" s="600"/>
      <c r="MJM4" s="627"/>
      <c r="MJN4" s="627"/>
      <c r="MJO4" s="627"/>
      <c r="MJP4" s="600"/>
      <c r="MJQ4" s="600"/>
      <c r="MJR4" s="600"/>
      <c r="MJS4" s="600"/>
      <c r="MJT4" s="600"/>
      <c r="MJU4" s="600"/>
      <c r="MJV4" s="627"/>
      <c r="MJW4" s="627"/>
      <c r="MJX4" s="627"/>
      <c r="MJY4" s="600"/>
      <c r="MJZ4" s="600"/>
      <c r="MKA4" s="600"/>
      <c r="MKB4" s="600"/>
      <c r="MKC4" s="600"/>
      <c r="MKD4" s="600"/>
      <c r="MKE4" s="627"/>
      <c r="MKF4" s="627"/>
      <c r="MKG4" s="627"/>
      <c r="MKH4" s="600"/>
      <c r="MKI4" s="600"/>
      <c r="MKJ4" s="600"/>
      <c r="MKK4" s="600"/>
      <c r="MKL4" s="600"/>
      <c r="MKM4" s="600"/>
      <c r="MKN4" s="627"/>
      <c r="MKO4" s="627"/>
      <c r="MKP4" s="627"/>
      <c r="MKQ4" s="600"/>
      <c r="MKR4" s="600"/>
      <c r="MKS4" s="600"/>
      <c r="MKT4" s="600"/>
      <c r="MKU4" s="600"/>
      <c r="MKV4" s="600"/>
      <c r="MKW4" s="627"/>
      <c r="MKX4" s="627"/>
      <c r="MKY4" s="627"/>
      <c r="MKZ4" s="600"/>
      <c r="MLA4" s="600"/>
      <c r="MLB4" s="600"/>
      <c r="MLC4" s="600"/>
      <c r="MLD4" s="600"/>
      <c r="MLE4" s="600"/>
      <c r="MLF4" s="627"/>
      <c r="MLG4" s="627"/>
      <c r="MLH4" s="627"/>
      <c r="MLI4" s="600"/>
      <c r="MLJ4" s="600"/>
      <c r="MLK4" s="600"/>
      <c r="MLL4" s="600"/>
      <c r="MLM4" s="600"/>
      <c r="MLN4" s="600"/>
      <c r="MLO4" s="627"/>
      <c r="MLP4" s="627"/>
      <c r="MLQ4" s="627"/>
      <c r="MLR4" s="600"/>
      <c r="MLS4" s="600"/>
      <c r="MLT4" s="600"/>
      <c r="MLU4" s="600"/>
      <c r="MLV4" s="600"/>
      <c r="MLW4" s="600"/>
      <c r="MLX4" s="627"/>
      <c r="MLY4" s="627"/>
      <c r="MLZ4" s="627"/>
      <c r="MMA4" s="600"/>
      <c r="MMB4" s="600"/>
      <c r="MMC4" s="600"/>
      <c r="MMD4" s="600"/>
      <c r="MME4" s="600"/>
      <c r="MMF4" s="600"/>
      <c r="MMG4" s="627"/>
      <c r="MMH4" s="627"/>
      <c r="MMI4" s="627"/>
      <c r="MMJ4" s="600"/>
      <c r="MMK4" s="600"/>
      <c r="MML4" s="600"/>
      <c r="MMM4" s="600"/>
      <c r="MMN4" s="600"/>
      <c r="MMO4" s="600"/>
      <c r="MMP4" s="627"/>
      <c r="MMQ4" s="627"/>
      <c r="MMR4" s="627"/>
      <c r="MMS4" s="600"/>
      <c r="MMT4" s="600"/>
      <c r="MMU4" s="600"/>
      <c r="MMV4" s="600"/>
      <c r="MMW4" s="600"/>
      <c r="MMX4" s="600"/>
      <c r="MMY4" s="627"/>
      <c r="MMZ4" s="627"/>
      <c r="MNA4" s="627"/>
      <c r="MNB4" s="600"/>
      <c r="MNC4" s="600"/>
      <c r="MND4" s="600"/>
      <c r="MNE4" s="600"/>
      <c r="MNF4" s="600"/>
      <c r="MNG4" s="600"/>
      <c r="MNH4" s="627"/>
      <c r="MNI4" s="627"/>
      <c r="MNJ4" s="627"/>
      <c r="MNK4" s="600"/>
      <c r="MNL4" s="600"/>
      <c r="MNM4" s="600"/>
      <c r="MNN4" s="600"/>
      <c r="MNO4" s="600"/>
      <c r="MNP4" s="600"/>
      <c r="MNQ4" s="627"/>
      <c r="MNR4" s="627"/>
      <c r="MNS4" s="627"/>
      <c r="MNT4" s="600"/>
      <c r="MNU4" s="600"/>
      <c r="MNV4" s="600"/>
      <c r="MNW4" s="600"/>
      <c r="MNX4" s="600"/>
      <c r="MNY4" s="600"/>
      <c r="MNZ4" s="627"/>
      <c r="MOA4" s="627"/>
      <c r="MOB4" s="627"/>
      <c r="MOC4" s="600"/>
      <c r="MOD4" s="600"/>
      <c r="MOE4" s="600"/>
      <c r="MOF4" s="600"/>
      <c r="MOG4" s="600"/>
      <c r="MOH4" s="600"/>
      <c r="MOI4" s="627"/>
      <c r="MOJ4" s="627"/>
      <c r="MOK4" s="627"/>
      <c r="MOL4" s="600"/>
      <c r="MOM4" s="600"/>
      <c r="MON4" s="600"/>
      <c r="MOO4" s="600"/>
      <c r="MOP4" s="600"/>
      <c r="MOQ4" s="600"/>
      <c r="MOR4" s="627"/>
      <c r="MOS4" s="627"/>
      <c r="MOT4" s="627"/>
      <c r="MOU4" s="600"/>
      <c r="MOV4" s="600"/>
      <c r="MOW4" s="600"/>
      <c r="MOX4" s="600"/>
      <c r="MOY4" s="600"/>
      <c r="MOZ4" s="600"/>
      <c r="MPA4" s="627"/>
      <c r="MPB4" s="627"/>
      <c r="MPC4" s="627"/>
      <c r="MPD4" s="600"/>
      <c r="MPE4" s="600"/>
      <c r="MPF4" s="600"/>
      <c r="MPG4" s="600"/>
      <c r="MPH4" s="600"/>
      <c r="MPI4" s="600"/>
      <c r="MPJ4" s="627"/>
      <c r="MPK4" s="627"/>
      <c r="MPL4" s="627"/>
      <c r="MPM4" s="600"/>
      <c r="MPN4" s="600"/>
      <c r="MPO4" s="600"/>
      <c r="MPP4" s="600"/>
      <c r="MPQ4" s="600"/>
      <c r="MPR4" s="600"/>
      <c r="MPS4" s="627"/>
      <c r="MPT4" s="627"/>
      <c r="MPU4" s="627"/>
      <c r="MPV4" s="600"/>
      <c r="MPW4" s="600"/>
      <c r="MPX4" s="600"/>
      <c r="MPY4" s="600"/>
      <c r="MPZ4" s="600"/>
      <c r="MQA4" s="600"/>
      <c r="MQB4" s="627"/>
      <c r="MQC4" s="627"/>
      <c r="MQD4" s="627"/>
      <c r="MQE4" s="600"/>
      <c r="MQF4" s="600"/>
      <c r="MQG4" s="600"/>
      <c r="MQH4" s="600"/>
      <c r="MQI4" s="600"/>
      <c r="MQJ4" s="600"/>
      <c r="MQK4" s="627"/>
      <c r="MQL4" s="627"/>
      <c r="MQM4" s="627"/>
      <c r="MQN4" s="600"/>
      <c r="MQO4" s="600"/>
      <c r="MQP4" s="600"/>
      <c r="MQQ4" s="600"/>
      <c r="MQR4" s="600"/>
      <c r="MQS4" s="600"/>
      <c r="MQT4" s="627"/>
      <c r="MQU4" s="627"/>
      <c r="MQV4" s="627"/>
      <c r="MQW4" s="600"/>
      <c r="MQX4" s="600"/>
      <c r="MQY4" s="600"/>
      <c r="MQZ4" s="600"/>
      <c r="MRA4" s="600"/>
      <c r="MRB4" s="600"/>
      <c r="MRC4" s="627"/>
      <c r="MRD4" s="627"/>
      <c r="MRE4" s="627"/>
      <c r="MRF4" s="600"/>
      <c r="MRG4" s="600"/>
      <c r="MRH4" s="600"/>
      <c r="MRI4" s="600"/>
      <c r="MRJ4" s="600"/>
      <c r="MRK4" s="600"/>
      <c r="MRL4" s="627"/>
      <c r="MRM4" s="627"/>
      <c r="MRN4" s="627"/>
      <c r="MRO4" s="600"/>
      <c r="MRP4" s="600"/>
      <c r="MRQ4" s="600"/>
      <c r="MRR4" s="600"/>
      <c r="MRS4" s="600"/>
      <c r="MRT4" s="600"/>
      <c r="MRU4" s="627"/>
      <c r="MRV4" s="627"/>
      <c r="MRW4" s="627"/>
      <c r="MRX4" s="600"/>
      <c r="MRY4" s="600"/>
      <c r="MRZ4" s="600"/>
      <c r="MSA4" s="600"/>
      <c r="MSB4" s="600"/>
      <c r="MSC4" s="600"/>
      <c r="MSD4" s="627"/>
      <c r="MSE4" s="627"/>
      <c r="MSF4" s="627"/>
      <c r="MSG4" s="600"/>
      <c r="MSH4" s="600"/>
      <c r="MSI4" s="600"/>
      <c r="MSJ4" s="600"/>
      <c r="MSK4" s="600"/>
      <c r="MSL4" s="600"/>
      <c r="MSM4" s="627"/>
      <c r="MSN4" s="627"/>
      <c r="MSO4" s="627"/>
      <c r="MSP4" s="600"/>
      <c r="MSQ4" s="600"/>
      <c r="MSR4" s="600"/>
      <c r="MSS4" s="600"/>
      <c r="MST4" s="600"/>
      <c r="MSU4" s="600"/>
      <c r="MSV4" s="627"/>
      <c r="MSW4" s="627"/>
      <c r="MSX4" s="627"/>
      <c r="MSY4" s="600"/>
      <c r="MSZ4" s="600"/>
      <c r="MTA4" s="600"/>
      <c r="MTB4" s="600"/>
      <c r="MTC4" s="600"/>
      <c r="MTD4" s="600"/>
      <c r="MTE4" s="627"/>
      <c r="MTF4" s="627"/>
      <c r="MTG4" s="627"/>
      <c r="MTH4" s="600"/>
      <c r="MTI4" s="600"/>
      <c r="MTJ4" s="600"/>
      <c r="MTK4" s="600"/>
      <c r="MTL4" s="600"/>
      <c r="MTM4" s="600"/>
      <c r="MTN4" s="627"/>
      <c r="MTO4" s="627"/>
      <c r="MTP4" s="627"/>
      <c r="MTQ4" s="600"/>
      <c r="MTR4" s="600"/>
      <c r="MTS4" s="600"/>
      <c r="MTT4" s="600"/>
      <c r="MTU4" s="600"/>
      <c r="MTV4" s="600"/>
      <c r="MTW4" s="627"/>
      <c r="MTX4" s="627"/>
      <c r="MTY4" s="627"/>
      <c r="MTZ4" s="600"/>
      <c r="MUA4" s="600"/>
      <c r="MUB4" s="600"/>
      <c r="MUC4" s="600"/>
      <c r="MUD4" s="600"/>
      <c r="MUE4" s="600"/>
      <c r="MUF4" s="627"/>
      <c r="MUG4" s="627"/>
      <c r="MUH4" s="627"/>
      <c r="MUI4" s="600"/>
      <c r="MUJ4" s="600"/>
      <c r="MUK4" s="600"/>
      <c r="MUL4" s="600"/>
      <c r="MUM4" s="600"/>
      <c r="MUN4" s="600"/>
      <c r="MUO4" s="627"/>
      <c r="MUP4" s="627"/>
      <c r="MUQ4" s="627"/>
      <c r="MUR4" s="600"/>
      <c r="MUS4" s="600"/>
      <c r="MUT4" s="600"/>
      <c r="MUU4" s="600"/>
      <c r="MUV4" s="600"/>
      <c r="MUW4" s="600"/>
      <c r="MUX4" s="627"/>
      <c r="MUY4" s="627"/>
      <c r="MUZ4" s="627"/>
      <c r="MVA4" s="600"/>
      <c r="MVB4" s="600"/>
      <c r="MVC4" s="600"/>
      <c r="MVD4" s="600"/>
      <c r="MVE4" s="600"/>
      <c r="MVF4" s="600"/>
      <c r="MVG4" s="627"/>
      <c r="MVH4" s="627"/>
      <c r="MVI4" s="627"/>
      <c r="MVJ4" s="600"/>
      <c r="MVK4" s="600"/>
      <c r="MVL4" s="600"/>
      <c r="MVM4" s="600"/>
      <c r="MVN4" s="600"/>
      <c r="MVO4" s="600"/>
      <c r="MVP4" s="627"/>
      <c r="MVQ4" s="627"/>
      <c r="MVR4" s="627"/>
      <c r="MVS4" s="600"/>
      <c r="MVT4" s="600"/>
      <c r="MVU4" s="600"/>
      <c r="MVV4" s="600"/>
      <c r="MVW4" s="600"/>
      <c r="MVX4" s="600"/>
      <c r="MVY4" s="627"/>
      <c r="MVZ4" s="627"/>
      <c r="MWA4" s="627"/>
      <c r="MWB4" s="600"/>
      <c r="MWC4" s="600"/>
      <c r="MWD4" s="600"/>
      <c r="MWE4" s="600"/>
      <c r="MWF4" s="600"/>
      <c r="MWG4" s="600"/>
      <c r="MWH4" s="627"/>
      <c r="MWI4" s="627"/>
      <c r="MWJ4" s="627"/>
      <c r="MWK4" s="600"/>
      <c r="MWL4" s="600"/>
      <c r="MWM4" s="600"/>
      <c r="MWN4" s="600"/>
      <c r="MWO4" s="600"/>
      <c r="MWP4" s="600"/>
      <c r="MWQ4" s="627"/>
      <c r="MWR4" s="627"/>
      <c r="MWS4" s="627"/>
      <c r="MWT4" s="600"/>
      <c r="MWU4" s="600"/>
      <c r="MWV4" s="600"/>
      <c r="MWW4" s="600"/>
      <c r="MWX4" s="600"/>
      <c r="MWY4" s="600"/>
      <c r="MWZ4" s="627"/>
      <c r="MXA4" s="627"/>
      <c r="MXB4" s="627"/>
      <c r="MXC4" s="600"/>
      <c r="MXD4" s="600"/>
      <c r="MXE4" s="600"/>
      <c r="MXF4" s="600"/>
      <c r="MXG4" s="600"/>
      <c r="MXH4" s="600"/>
      <c r="MXI4" s="627"/>
      <c r="MXJ4" s="627"/>
      <c r="MXK4" s="627"/>
      <c r="MXL4" s="600"/>
      <c r="MXM4" s="600"/>
      <c r="MXN4" s="600"/>
      <c r="MXO4" s="600"/>
      <c r="MXP4" s="600"/>
      <c r="MXQ4" s="600"/>
      <c r="MXR4" s="627"/>
      <c r="MXS4" s="627"/>
      <c r="MXT4" s="627"/>
      <c r="MXU4" s="600"/>
      <c r="MXV4" s="600"/>
      <c r="MXW4" s="600"/>
      <c r="MXX4" s="600"/>
      <c r="MXY4" s="600"/>
      <c r="MXZ4" s="600"/>
      <c r="MYA4" s="627"/>
      <c r="MYB4" s="627"/>
      <c r="MYC4" s="627"/>
      <c r="MYD4" s="600"/>
      <c r="MYE4" s="600"/>
      <c r="MYF4" s="600"/>
      <c r="MYG4" s="600"/>
      <c r="MYH4" s="600"/>
      <c r="MYI4" s="600"/>
      <c r="MYJ4" s="627"/>
      <c r="MYK4" s="627"/>
      <c r="MYL4" s="627"/>
      <c r="MYM4" s="600"/>
      <c r="MYN4" s="600"/>
      <c r="MYO4" s="600"/>
      <c r="MYP4" s="600"/>
      <c r="MYQ4" s="600"/>
      <c r="MYR4" s="600"/>
      <c r="MYS4" s="627"/>
      <c r="MYT4" s="627"/>
      <c r="MYU4" s="627"/>
      <c r="MYV4" s="600"/>
      <c r="MYW4" s="600"/>
      <c r="MYX4" s="600"/>
      <c r="MYY4" s="600"/>
      <c r="MYZ4" s="600"/>
      <c r="MZA4" s="600"/>
      <c r="MZB4" s="627"/>
      <c r="MZC4" s="627"/>
      <c r="MZD4" s="627"/>
      <c r="MZE4" s="600"/>
      <c r="MZF4" s="600"/>
      <c r="MZG4" s="600"/>
      <c r="MZH4" s="600"/>
      <c r="MZI4" s="600"/>
      <c r="MZJ4" s="600"/>
      <c r="MZK4" s="627"/>
      <c r="MZL4" s="627"/>
      <c r="MZM4" s="627"/>
      <c r="MZN4" s="600"/>
      <c r="MZO4" s="600"/>
      <c r="MZP4" s="600"/>
      <c r="MZQ4" s="600"/>
      <c r="MZR4" s="600"/>
      <c r="MZS4" s="600"/>
      <c r="MZT4" s="627"/>
      <c r="MZU4" s="627"/>
      <c r="MZV4" s="627"/>
      <c r="MZW4" s="600"/>
      <c r="MZX4" s="600"/>
      <c r="MZY4" s="600"/>
      <c r="MZZ4" s="600"/>
      <c r="NAA4" s="600"/>
      <c r="NAB4" s="600"/>
      <c r="NAC4" s="627"/>
      <c r="NAD4" s="627"/>
      <c r="NAE4" s="627"/>
      <c r="NAF4" s="600"/>
      <c r="NAG4" s="600"/>
      <c r="NAH4" s="600"/>
      <c r="NAI4" s="600"/>
      <c r="NAJ4" s="600"/>
      <c r="NAK4" s="600"/>
      <c r="NAL4" s="627"/>
      <c r="NAM4" s="627"/>
      <c r="NAN4" s="627"/>
      <c r="NAO4" s="600"/>
      <c r="NAP4" s="600"/>
      <c r="NAQ4" s="600"/>
      <c r="NAR4" s="600"/>
      <c r="NAS4" s="600"/>
      <c r="NAT4" s="600"/>
      <c r="NAU4" s="627"/>
      <c r="NAV4" s="627"/>
      <c r="NAW4" s="627"/>
      <c r="NAX4" s="600"/>
      <c r="NAY4" s="600"/>
      <c r="NAZ4" s="600"/>
      <c r="NBA4" s="600"/>
      <c r="NBB4" s="600"/>
      <c r="NBC4" s="600"/>
      <c r="NBD4" s="627"/>
      <c r="NBE4" s="627"/>
      <c r="NBF4" s="627"/>
      <c r="NBG4" s="600"/>
      <c r="NBH4" s="600"/>
      <c r="NBI4" s="600"/>
      <c r="NBJ4" s="600"/>
      <c r="NBK4" s="600"/>
      <c r="NBL4" s="600"/>
      <c r="NBM4" s="627"/>
      <c r="NBN4" s="627"/>
      <c r="NBO4" s="627"/>
      <c r="NBP4" s="600"/>
      <c r="NBQ4" s="600"/>
      <c r="NBR4" s="600"/>
      <c r="NBS4" s="600"/>
      <c r="NBT4" s="600"/>
      <c r="NBU4" s="600"/>
      <c r="NBV4" s="627"/>
      <c r="NBW4" s="627"/>
      <c r="NBX4" s="627"/>
      <c r="NBY4" s="600"/>
      <c r="NBZ4" s="600"/>
      <c r="NCA4" s="600"/>
      <c r="NCB4" s="600"/>
      <c r="NCC4" s="600"/>
      <c r="NCD4" s="600"/>
      <c r="NCE4" s="627"/>
      <c r="NCF4" s="627"/>
      <c r="NCG4" s="627"/>
      <c r="NCH4" s="600"/>
      <c r="NCI4" s="600"/>
      <c r="NCJ4" s="600"/>
      <c r="NCK4" s="600"/>
      <c r="NCL4" s="600"/>
      <c r="NCM4" s="600"/>
      <c r="NCN4" s="627"/>
      <c r="NCO4" s="627"/>
      <c r="NCP4" s="627"/>
      <c r="NCQ4" s="600"/>
      <c r="NCR4" s="600"/>
      <c r="NCS4" s="600"/>
      <c r="NCT4" s="600"/>
      <c r="NCU4" s="600"/>
      <c r="NCV4" s="600"/>
      <c r="NCW4" s="627"/>
      <c r="NCX4" s="627"/>
      <c r="NCY4" s="627"/>
      <c r="NCZ4" s="600"/>
      <c r="NDA4" s="600"/>
      <c r="NDB4" s="600"/>
      <c r="NDC4" s="600"/>
      <c r="NDD4" s="600"/>
      <c r="NDE4" s="600"/>
      <c r="NDF4" s="627"/>
      <c r="NDG4" s="627"/>
      <c r="NDH4" s="627"/>
      <c r="NDI4" s="600"/>
      <c r="NDJ4" s="600"/>
      <c r="NDK4" s="600"/>
      <c r="NDL4" s="600"/>
      <c r="NDM4" s="600"/>
      <c r="NDN4" s="600"/>
      <c r="NDO4" s="627"/>
      <c r="NDP4" s="627"/>
      <c r="NDQ4" s="627"/>
      <c r="NDR4" s="600"/>
      <c r="NDS4" s="600"/>
      <c r="NDT4" s="600"/>
      <c r="NDU4" s="600"/>
      <c r="NDV4" s="600"/>
      <c r="NDW4" s="600"/>
      <c r="NDX4" s="627"/>
      <c r="NDY4" s="627"/>
      <c r="NDZ4" s="627"/>
      <c r="NEA4" s="600"/>
      <c r="NEB4" s="600"/>
      <c r="NEC4" s="600"/>
      <c r="NED4" s="600"/>
      <c r="NEE4" s="600"/>
      <c r="NEF4" s="600"/>
      <c r="NEG4" s="627"/>
      <c r="NEH4" s="627"/>
      <c r="NEI4" s="627"/>
      <c r="NEJ4" s="600"/>
      <c r="NEK4" s="600"/>
      <c r="NEL4" s="600"/>
      <c r="NEM4" s="600"/>
      <c r="NEN4" s="600"/>
      <c r="NEO4" s="600"/>
      <c r="NEP4" s="627"/>
      <c r="NEQ4" s="627"/>
      <c r="NER4" s="627"/>
      <c r="NES4" s="600"/>
      <c r="NET4" s="600"/>
      <c r="NEU4" s="600"/>
      <c r="NEV4" s="600"/>
      <c r="NEW4" s="600"/>
      <c r="NEX4" s="600"/>
      <c r="NEY4" s="627"/>
      <c r="NEZ4" s="627"/>
      <c r="NFA4" s="627"/>
      <c r="NFB4" s="600"/>
      <c r="NFC4" s="600"/>
      <c r="NFD4" s="600"/>
      <c r="NFE4" s="600"/>
      <c r="NFF4" s="600"/>
      <c r="NFG4" s="600"/>
      <c r="NFH4" s="627"/>
      <c r="NFI4" s="627"/>
      <c r="NFJ4" s="627"/>
      <c r="NFK4" s="600"/>
      <c r="NFL4" s="600"/>
      <c r="NFM4" s="600"/>
      <c r="NFN4" s="600"/>
      <c r="NFO4" s="600"/>
      <c r="NFP4" s="600"/>
      <c r="NFQ4" s="627"/>
      <c r="NFR4" s="627"/>
      <c r="NFS4" s="627"/>
      <c r="NFT4" s="600"/>
      <c r="NFU4" s="600"/>
      <c r="NFV4" s="600"/>
      <c r="NFW4" s="600"/>
      <c r="NFX4" s="600"/>
      <c r="NFY4" s="600"/>
      <c r="NFZ4" s="627"/>
      <c r="NGA4" s="627"/>
      <c r="NGB4" s="627"/>
      <c r="NGC4" s="600"/>
      <c r="NGD4" s="600"/>
      <c r="NGE4" s="600"/>
      <c r="NGF4" s="600"/>
      <c r="NGG4" s="600"/>
      <c r="NGH4" s="600"/>
      <c r="NGI4" s="627"/>
      <c r="NGJ4" s="627"/>
      <c r="NGK4" s="627"/>
      <c r="NGL4" s="600"/>
      <c r="NGM4" s="600"/>
      <c r="NGN4" s="600"/>
      <c r="NGO4" s="600"/>
      <c r="NGP4" s="600"/>
      <c r="NGQ4" s="600"/>
      <c r="NGR4" s="627"/>
      <c r="NGS4" s="627"/>
      <c r="NGT4" s="627"/>
      <c r="NGU4" s="600"/>
      <c r="NGV4" s="600"/>
      <c r="NGW4" s="600"/>
      <c r="NGX4" s="600"/>
      <c r="NGY4" s="600"/>
      <c r="NGZ4" s="600"/>
      <c r="NHA4" s="627"/>
      <c r="NHB4" s="627"/>
      <c r="NHC4" s="627"/>
      <c r="NHD4" s="600"/>
      <c r="NHE4" s="600"/>
      <c r="NHF4" s="600"/>
      <c r="NHG4" s="600"/>
      <c r="NHH4" s="600"/>
      <c r="NHI4" s="600"/>
      <c r="NHJ4" s="627"/>
      <c r="NHK4" s="627"/>
      <c r="NHL4" s="627"/>
      <c r="NHM4" s="600"/>
      <c r="NHN4" s="600"/>
      <c r="NHO4" s="600"/>
      <c r="NHP4" s="600"/>
      <c r="NHQ4" s="600"/>
      <c r="NHR4" s="600"/>
      <c r="NHS4" s="627"/>
      <c r="NHT4" s="627"/>
      <c r="NHU4" s="627"/>
      <c r="NHV4" s="600"/>
      <c r="NHW4" s="600"/>
      <c r="NHX4" s="600"/>
      <c r="NHY4" s="600"/>
      <c r="NHZ4" s="600"/>
      <c r="NIA4" s="600"/>
      <c r="NIB4" s="627"/>
      <c r="NIC4" s="627"/>
      <c r="NID4" s="627"/>
      <c r="NIE4" s="600"/>
      <c r="NIF4" s="600"/>
      <c r="NIG4" s="600"/>
      <c r="NIH4" s="600"/>
      <c r="NII4" s="600"/>
      <c r="NIJ4" s="600"/>
      <c r="NIK4" s="627"/>
      <c r="NIL4" s="627"/>
      <c r="NIM4" s="627"/>
      <c r="NIN4" s="600"/>
      <c r="NIO4" s="600"/>
      <c r="NIP4" s="600"/>
      <c r="NIQ4" s="600"/>
      <c r="NIR4" s="600"/>
      <c r="NIS4" s="600"/>
      <c r="NIT4" s="627"/>
      <c r="NIU4" s="627"/>
      <c r="NIV4" s="627"/>
      <c r="NIW4" s="600"/>
      <c r="NIX4" s="600"/>
      <c r="NIY4" s="600"/>
      <c r="NIZ4" s="600"/>
      <c r="NJA4" s="600"/>
      <c r="NJB4" s="600"/>
      <c r="NJC4" s="627"/>
      <c r="NJD4" s="627"/>
      <c r="NJE4" s="627"/>
      <c r="NJF4" s="600"/>
      <c r="NJG4" s="600"/>
      <c r="NJH4" s="600"/>
      <c r="NJI4" s="600"/>
      <c r="NJJ4" s="600"/>
      <c r="NJK4" s="600"/>
      <c r="NJL4" s="627"/>
      <c r="NJM4" s="627"/>
      <c r="NJN4" s="627"/>
      <c r="NJO4" s="600"/>
      <c r="NJP4" s="600"/>
      <c r="NJQ4" s="600"/>
      <c r="NJR4" s="600"/>
      <c r="NJS4" s="600"/>
      <c r="NJT4" s="600"/>
      <c r="NJU4" s="627"/>
      <c r="NJV4" s="627"/>
      <c r="NJW4" s="627"/>
      <c r="NJX4" s="600"/>
      <c r="NJY4" s="600"/>
      <c r="NJZ4" s="600"/>
      <c r="NKA4" s="600"/>
      <c r="NKB4" s="600"/>
      <c r="NKC4" s="600"/>
      <c r="NKD4" s="627"/>
      <c r="NKE4" s="627"/>
      <c r="NKF4" s="627"/>
      <c r="NKG4" s="600"/>
      <c r="NKH4" s="600"/>
      <c r="NKI4" s="600"/>
      <c r="NKJ4" s="600"/>
      <c r="NKK4" s="600"/>
      <c r="NKL4" s="600"/>
      <c r="NKM4" s="627"/>
      <c r="NKN4" s="627"/>
      <c r="NKO4" s="627"/>
      <c r="NKP4" s="600"/>
      <c r="NKQ4" s="600"/>
      <c r="NKR4" s="600"/>
      <c r="NKS4" s="600"/>
      <c r="NKT4" s="600"/>
      <c r="NKU4" s="600"/>
      <c r="NKV4" s="627"/>
      <c r="NKW4" s="627"/>
      <c r="NKX4" s="627"/>
      <c r="NKY4" s="600"/>
      <c r="NKZ4" s="600"/>
      <c r="NLA4" s="600"/>
      <c r="NLB4" s="600"/>
      <c r="NLC4" s="600"/>
      <c r="NLD4" s="600"/>
      <c r="NLE4" s="627"/>
      <c r="NLF4" s="627"/>
      <c r="NLG4" s="627"/>
      <c r="NLH4" s="600"/>
      <c r="NLI4" s="600"/>
      <c r="NLJ4" s="600"/>
      <c r="NLK4" s="600"/>
      <c r="NLL4" s="600"/>
      <c r="NLM4" s="600"/>
      <c r="NLN4" s="627"/>
      <c r="NLO4" s="627"/>
      <c r="NLP4" s="627"/>
      <c r="NLQ4" s="600"/>
      <c r="NLR4" s="600"/>
      <c r="NLS4" s="600"/>
      <c r="NLT4" s="600"/>
      <c r="NLU4" s="600"/>
      <c r="NLV4" s="600"/>
      <c r="NLW4" s="627"/>
      <c r="NLX4" s="627"/>
      <c r="NLY4" s="627"/>
      <c r="NLZ4" s="600"/>
      <c r="NMA4" s="600"/>
      <c r="NMB4" s="600"/>
      <c r="NMC4" s="600"/>
      <c r="NMD4" s="600"/>
      <c r="NME4" s="600"/>
      <c r="NMF4" s="627"/>
      <c r="NMG4" s="627"/>
      <c r="NMH4" s="627"/>
      <c r="NMI4" s="600"/>
      <c r="NMJ4" s="600"/>
      <c r="NMK4" s="600"/>
      <c r="NML4" s="600"/>
      <c r="NMM4" s="600"/>
      <c r="NMN4" s="600"/>
      <c r="NMO4" s="627"/>
      <c r="NMP4" s="627"/>
      <c r="NMQ4" s="627"/>
      <c r="NMR4" s="600"/>
      <c r="NMS4" s="600"/>
      <c r="NMT4" s="600"/>
      <c r="NMU4" s="600"/>
      <c r="NMV4" s="600"/>
      <c r="NMW4" s="600"/>
      <c r="NMX4" s="627"/>
      <c r="NMY4" s="627"/>
      <c r="NMZ4" s="627"/>
      <c r="NNA4" s="600"/>
      <c r="NNB4" s="600"/>
      <c r="NNC4" s="600"/>
      <c r="NND4" s="600"/>
      <c r="NNE4" s="600"/>
      <c r="NNF4" s="600"/>
      <c r="NNG4" s="627"/>
      <c r="NNH4" s="627"/>
      <c r="NNI4" s="627"/>
      <c r="NNJ4" s="600"/>
      <c r="NNK4" s="600"/>
      <c r="NNL4" s="600"/>
      <c r="NNM4" s="600"/>
      <c r="NNN4" s="600"/>
      <c r="NNO4" s="600"/>
      <c r="NNP4" s="627"/>
      <c r="NNQ4" s="627"/>
      <c r="NNR4" s="627"/>
      <c r="NNS4" s="600"/>
      <c r="NNT4" s="600"/>
      <c r="NNU4" s="600"/>
      <c r="NNV4" s="600"/>
      <c r="NNW4" s="600"/>
      <c r="NNX4" s="600"/>
      <c r="NNY4" s="627"/>
      <c r="NNZ4" s="627"/>
      <c r="NOA4" s="627"/>
      <c r="NOB4" s="600"/>
      <c r="NOC4" s="600"/>
      <c r="NOD4" s="600"/>
      <c r="NOE4" s="600"/>
      <c r="NOF4" s="600"/>
      <c r="NOG4" s="600"/>
      <c r="NOH4" s="627"/>
      <c r="NOI4" s="627"/>
      <c r="NOJ4" s="627"/>
      <c r="NOK4" s="600"/>
      <c r="NOL4" s="600"/>
      <c r="NOM4" s="600"/>
      <c r="NON4" s="600"/>
      <c r="NOO4" s="600"/>
      <c r="NOP4" s="600"/>
      <c r="NOQ4" s="627"/>
      <c r="NOR4" s="627"/>
      <c r="NOS4" s="627"/>
      <c r="NOT4" s="600"/>
      <c r="NOU4" s="600"/>
      <c r="NOV4" s="600"/>
      <c r="NOW4" s="600"/>
      <c r="NOX4" s="600"/>
      <c r="NOY4" s="600"/>
      <c r="NOZ4" s="627"/>
      <c r="NPA4" s="627"/>
      <c r="NPB4" s="627"/>
      <c r="NPC4" s="600"/>
      <c r="NPD4" s="600"/>
      <c r="NPE4" s="600"/>
      <c r="NPF4" s="600"/>
      <c r="NPG4" s="600"/>
      <c r="NPH4" s="600"/>
      <c r="NPI4" s="627"/>
      <c r="NPJ4" s="627"/>
      <c r="NPK4" s="627"/>
      <c r="NPL4" s="600"/>
      <c r="NPM4" s="600"/>
      <c r="NPN4" s="600"/>
      <c r="NPO4" s="600"/>
      <c r="NPP4" s="600"/>
      <c r="NPQ4" s="600"/>
      <c r="NPR4" s="627"/>
      <c r="NPS4" s="627"/>
      <c r="NPT4" s="627"/>
      <c r="NPU4" s="600"/>
      <c r="NPV4" s="600"/>
      <c r="NPW4" s="600"/>
      <c r="NPX4" s="600"/>
      <c r="NPY4" s="600"/>
      <c r="NPZ4" s="600"/>
      <c r="NQA4" s="627"/>
      <c r="NQB4" s="627"/>
      <c r="NQC4" s="627"/>
      <c r="NQD4" s="600"/>
      <c r="NQE4" s="600"/>
      <c r="NQF4" s="600"/>
      <c r="NQG4" s="600"/>
      <c r="NQH4" s="600"/>
      <c r="NQI4" s="600"/>
      <c r="NQJ4" s="627"/>
      <c r="NQK4" s="627"/>
      <c r="NQL4" s="627"/>
      <c r="NQM4" s="600"/>
      <c r="NQN4" s="600"/>
      <c r="NQO4" s="600"/>
      <c r="NQP4" s="600"/>
      <c r="NQQ4" s="600"/>
      <c r="NQR4" s="600"/>
      <c r="NQS4" s="627"/>
      <c r="NQT4" s="627"/>
      <c r="NQU4" s="627"/>
      <c r="NQV4" s="600"/>
      <c r="NQW4" s="600"/>
      <c r="NQX4" s="600"/>
      <c r="NQY4" s="600"/>
      <c r="NQZ4" s="600"/>
      <c r="NRA4" s="600"/>
      <c r="NRB4" s="627"/>
      <c r="NRC4" s="627"/>
      <c r="NRD4" s="627"/>
      <c r="NRE4" s="600"/>
      <c r="NRF4" s="600"/>
      <c r="NRG4" s="600"/>
      <c r="NRH4" s="600"/>
      <c r="NRI4" s="600"/>
      <c r="NRJ4" s="600"/>
      <c r="NRK4" s="627"/>
      <c r="NRL4" s="627"/>
      <c r="NRM4" s="627"/>
      <c r="NRN4" s="600"/>
      <c r="NRO4" s="600"/>
      <c r="NRP4" s="600"/>
      <c r="NRQ4" s="600"/>
      <c r="NRR4" s="600"/>
      <c r="NRS4" s="600"/>
      <c r="NRT4" s="627"/>
      <c r="NRU4" s="627"/>
      <c r="NRV4" s="627"/>
      <c r="NRW4" s="600"/>
      <c r="NRX4" s="600"/>
      <c r="NRY4" s="600"/>
      <c r="NRZ4" s="600"/>
      <c r="NSA4" s="600"/>
      <c r="NSB4" s="600"/>
      <c r="NSC4" s="627"/>
      <c r="NSD4" s="627"/>
      <c r="NSE4" s="627"/>
      <c r="NSF4" s="600"/>
      <c r="NSG4" s="600"/>
      <c r="NSH4" s="600"/>
      <c r="NSI4" s="600"/>
      <c r="NSJ4" s="600"/>
      <c r="NSK4" s="600"/>
      <c r="NSL4" s="627"/>
      <c r="NSM4" s="627"/>
      <c r="NSN4" s="627"/>
      <c r="NSO4" s="600"/>
      <c r="NSP4" s="600"/>
      <c r="NSQ4" s="600"/>
      <c r="NSR4" s="600"/>
      <c r="NSS4" s="600"/>
      <c r="NST4" s="600"/>
      <c r="NSU4" s="627"/>
      <c r="NSV4" s="627"/>
      <c r="NSW4" s="627"/>
      <c r="NSX4" s="600"/>
      <c r="NSY4" s="600"/>
      <c r="NSZ4" s="600"/>
      <c r="NTA4" s="600"/>
      <c r="NTB4" s="600"/>
      <c r="NTC4" s="600"/>
      <c r="NTD4" s="627"/>
      <c r="NTE4" s="627"/>
      <c r="NTF4" s="627"/>
      <c r="NTG4" s="600"/>
      <c r="NTH4" s="600"/>
      <c r="NTI4" s="600"/>
      <c r="NTJ4" s="600"/>
      <c r="NTK4" s="600"/>
      <c r="NTL4" s="600"/>
      <c r="NTM4" s="627"/>
      <c r="NTN4" s="627"/>
      <c r="NTO4" s="627"/>
      <c r="NTP4" s="600"/>
      <c r="NTQ4" s="600"/>
      <c r="NTR4" s="600"/>
      <c r="NTS4" s="600"/>
      <c r="NTT4" s="600"/>
      <c r="NTU4" s="600"/>
      <c r="NTV4" s="627"/>
      <c r="NTW4" s="627"/>
      <c r="NTX4" s="627"/>
      <c r="NTY4" s="600"/>
      <c r="NTZ4" s="600"/>
      <c r="NUA4" s="600"/>
      <c r="NUB4" s="600"/>
      <c r="NUC4" s="600"/>
      <c r="NUD4" s="600"/>
      <c r="NUE4" s="627"/>
      <c r="NUF4" s="627"/>
      <c r="NUG4" s="627"/>
      <c r="NUH4" s="600"/>
      <c r="NUI4" s="600"/>
      <c r="NUJ4" s="600"/>
      <c r="NUK4" s="600"/>
      <c r="NUL4" s="600"/>
      <c r="NUM4" s="600"/>
      <c r="NUN4" s="627"/>
      <c r="NUO4" s="627"/>
      <c r="NUP4" s="627"/>
      <c r="NUQ4" s="600"/>
      <c r="NUR4" s="600"/>
      <c r="NUS4" s="600"/>
      <c r="NUT4" s="600"/>
      <c r="NUU4" s="600"/>
      <c r="NUV4" s="600"/>
      <c r="NUW4" s="627"/>
      <c r="NUX4" s="627"/>
      <c r="NUY4" s="627"/>
      <c r="NUZ4" s="600"/>
      <c r="NVA4" s="600"/>
      <c r="NVB4" s="600"/>
      <c r="NVC4" s="600"/>
      <c r="NVD4" s="600"/>
      <c r="NVE4" s="600"/>
      <c r="NVF4" s="627"/>
      <c r="NVG4" s="627"/>
      <c r="NVH4" s="627"/>
      <c r="NVI4" s="600"/>
      <c r="NVJ4" s="600"/>
      <c r="NVK4" s="600"/>
      <c r="NVL4" s="600"/>
      <c r="NVM4" s="600"/>
      <c r="NVN4" s="600"/>
      <c r="NVO4" s="627"/>
      <c r="NVP4" s="627"/>
      <c r="NVQ4" s="627"/>
      <c r="NVR4" s="600"/>
      <c r="NVS4" s="600"/>
      <c r="NVT4" s="600"/>
      <c r="NVU4" s="600"/>
      <c r="NVV4" s="600"/>
      <c r="NVW4" s="600"/>
      <c r="NVX4" s="627"/>
      <c r="NVY4" s="627"/>
      <c r="NVZ4" s="627"/>
      <c r="NWA4" s="600"/>
      <c r="NWB4" s="600"/>
      <c r="NWC4" s="600"/>
      <c r="NWD4" s="600"/>
      <c r="NWE4" s="600"/>
      <c r="NWF4" s="600"/>
      <c r="NWG4" s="627"/>
      <c r="NWH4" s="627"/>
      <c r="NWI4" s="627"/>
      <c r="NWJ4" s="600"/>
      <c r="NWK4" s="600"/>
      <c r="NWL4" s="600"/>
      <c r="NWM4" s="600"/>
      <c r="NWN4" s="600"/>
      <c r="NWO4" s="600"/>
      <c r="NWP4" s="627"/>
      <c r="NWQ4" s="627"/>
      <c r="NWR4" s="627"/>
      <c r="NWS4" s="600"/>
      <c r="NWT4" s="600"/>
      <c r="NWU4" s="600"/>
      <c r="NWV4" s="600"/>
      <c r="NWW4" s="600"/>
      <c r="NWX4" s="600"/>
      <c r="NWY4" s="627"/>
      <c r="NWZ4" s="627"/>
      <c r="NXA4" s="627"/>
      <c r="NXB4" s="600"/>
      <c r="NXC4" s="600"/>
      <c r="NXD4" s="600"/>
      <c r="NXE4" s="600"/>
      <c r="NXF4" s="600"/>
      <c r="NXG4" s="600"/>
      <c r="NXH4" s="627"/>
      <c r="NXI4" s="627"/>
      <c r="NXJ4" s="627"/>
      <c r="NXK4" s="600"/>
      <c r="NXL4" s="600"/>
      <c r="NXM4" s="600"/>
      <c r="NXN4" s="600"/>
      <c r="NXO4" s="600"/>
      <c r="NXP4" s="600"/>
      <c r="NXQ4" s="627"/>
      <c r="NXR4" s="627"/>
      <c r="NXS4" s="627"/>
      <c r="NXT4" s="600"/>
      <c r="NXU4" s="600"/>
      <c r="NXV4" s="600"/>
      <c r="NXW4" s="600"/>
      <c r="NXX4" s="600"/>
      <c r="NXY4" s="600"/>
      <c r="NXZ4" s="627"/>
      <c r="NYA4" s="627"/>
      <c r="NYB4" s="627"/>
      <c r="NYC4" s="600"/>
      <c r="NYD4" s="600"/>
      <c r="NYE4" s="600"/>
      <c r="NYF4" s="600"/>
      <c r="NYG4" s="600"/>
      <c r="NYH4" s="600"/>
      <c r="NYI4" s="627"/>
      <c r="NYJ4" s="627"/>
      <c r="NYK4" s="627"/>
      <c r="NYL4" s="600"/>
      <c r="NYM4" s="600"/>
      <c r="NYN4" s="600"/>
      <c r="NYO4" s="600"/>
      <c r="NYP4" s="600"/>
      <c r="NYQ4" s="600"/>
      <c r="NYR4" s="627"/>
      <c r="NYS4" s="627"/>
      <c r="NYT4" s="627"/>
      <c r="NYU4" s="600"/>
      <c r="NYV4" s="600"/>
      <c r="NYW4" s="600"/>
      <c r="NYX4" s="600"/>
      <c r="NYY4" s="600"/>
      <c r="NYZ4" s="600"/>
      <c r="NZA4" s="627"/>
      <c r="NZB4" s="627"/>
      <c r="NZC4" s="627"/>
      <c r="NZD4" s="600"/>
      <c r="NZE4" s="600"/>
      <c r="NZF4" s="600"/>
      <c r="NZG4" s="600"/>
      <c r="NZH4" s="600"/>
      <c r="NZI4" s="600"/>
      <c r="NZJ4" s="627"/>
      <c r="NZK4" s="627"/>
      <c r="NZL4" s="627"/>
      <c r="NZM4" s="600"/>
      <c r="NZN4" s="600"/>
      <c r="NZO4" s="600"/>
      <c r="NZP4" s="600"/>
      <c r="NZQ4" s="600"/>
      <c r="NZR4" s="600"/>
      <c r="NZS4" s="627"/>
      <c r="NZT4" s="627"/>
      <c r="NZU4" s="627"/>
      <c r="NZV4" s="600"/>
      <c r="NZW4" s="600"/>
      <c r="NZX4" s="600"/>
      <c r="NZY4" s="600"/>
      <c r="NZZ4" s="600"/>
      <c r="OAA4" s="600"/>
      <c r="OAB4" s="627"/>
      <c r="OAC4" s="627"/>
      <c r="OAD4" s="627"/>
      <c r="OAE4" s="600"/>
      <c r="OAF4" s="600"/>
      <c r="OAG4" s="600"/>
      <c r="OAH4" s="600"/>
      <c r="OAI4" s="600"/>
      <c r="OAJ4" s="600"/>
      <c r="OAK4" s="627"/>
      <c r="OAL4" s="627"/>
      <c r="OAM4" s="627"/>
      <c r="OAN4" s="600"/>
      <c r="OAO4" s="600"/>
      <c r="OAP4" s="600"/>
      <c r="OAQ4" s="600"/>
      <c r="OAR4" s="600"/>
      <c r="OAS4" s="600"/>
      <c r="OAT4" s="627"/>
      <c r="OAU4" s="627"/>
      <c r="OAV4" s="627"/>
      <c r="OAW4" s="600"/>
      <c r="OAX4" s="600"/>
      <c r="OAY4" s="600"/>
      <c r="OAZ4" s="600"/>
      <c r="OBA4" s="600"/>
      <c r="OBB4" s="600"/>
      <c r="OBC4" s="627"/>
      <c r="OBD4" s="627"/>
      <c r="OBE4" s="627"/>
      <c r="OBF4" s="600"/>
      <c r="OBG4" s="600"/>
      <c r="OBH4" s="600"/>
      <c r="OBI4" s="600"/>
      <c r="OBJ4" s="600"/>
      <c r="OBK4" s="600"/>
      <c r="OBL4" s="627"/>
      <c r="OBM4" s="627"/>
      <c r="OBN4" s="627"/>
      <c r="OBO4" s="600"/>
      <c r="OBP4" s="600"/>
      <c r="OBQ4" s="600"/>
      <c r="OBR4" s="600"/>
      <c r="OBS4" s="600"/>
      <c r="OBT4" s="600"/>
      <c r="OBU4" s="627"/>
      <c r="OBV4" s="627"/>
      <c r="OBW4" s="627"/>
      <c r="OBX4" s="600"/>
      <c r="OBY4" s="600"/>
      <c r="OBZ4" s="600"/>
      <c r="OCA4" s="600"/>
      <c r="OCB4" s="600"/>
      <c r="OCC4" s="600"/>
      <c r="OCD4" s="627"/>
      <c r="OCE4" s="627"/>
      <c r="OCF4" s="627"/>
      <c r="OCG4" s="600"/>
      <c r="OCH4" s="600"/>
      <c r="OCI4" s="600"/>
      <c r="OCJ4" s="600"/>
      <c r="OCK4" s="600"/>
      <c r="OCL4" s="600"/>
      <c r="OCM4" s="627"/>
      <c r="OCN4" s="627"/>
      <c r="OCO4" s="627"/>
      <c r="OCP4" s="600"/>
      <c r="OCQ4" s="600"/>
      <c r="OCR4" s="600"/>
      <c r="OCS4" s="600"/>
      <c r="OCT4" s="600"/>
      <c r="OCU4" s="600"/>
      <c r="OCV4" s="627"/>
      <c r="OCW4" s="627"/>
      <c r="OCX4" s="627"/>
      <c r="OCY4" s="600"/>
      <c r="OCZ4" s="600"/>
      <c r="ODA4" s="600"/>
      <c r="ODB4" s="600"/>
      <c r="ODC4" s="600"/>
      <c r="ODD4" s="600"/>
      <c r="ODE4" s="627"/>
      <c r="ODF4" s="627"/>
      <c r="ODG4" s="627"/>
      <c r="ODH4" s="600"/>
      <c r="ODI4" s="600"/>
      <c r="ODJ4" s="600"/>
      <c r="ODK4" s="600"/>
      <c r="ODL4" s="600"/>
      <c r="ODM4" s="600"/>
      <c r="ODN4" s="627"/>
      <c r="ODO4" s="627"/>
      <c r="ODP4" s="627"/>
      <c r="ODQ4" s="600"/>
      <c r="ODR4" s="600"/>
      <c r="ODS4" s="600"/>
      <c r="ODT4" s="600"/>
      <c r="ODU4" s="600"/>
      <c r="ODV4" s="600"/>
      <c r="ODW4" s="627"/>
      <c r="ODX4" s="627"/>
      <c r="ODY4" s="627"/>
      <c r="ODZ4" s="600"/>
      <c r="OEA4" s="600"/>
      <c r="OEB4" s="600"/>
      <c r="OEC4" s="600"/>
      <c r="OED4" s="600"/>
      <c r="OEE4" s="600"/>
      <c r="OEF4" s="627"/>
      <c r="OEG4" s="627"/>
      <c r="OEH4" s="627"/>
      <c r="OEI4" s="600"/>
      <c r="OEJ4" s="600"/>
      <c r="OEK4" s="600"/>
      <c r="OEL4" s="600"/>
      <c r="OEM4" s="600"/>
      <c r="OEN4" s="600"/>
      <c r="OEO4" s="627"/>
      <c r="OEP4" s="627"/>
      <c r="OEQ4" s="627"/>
      <c r="OER4" s="600"/>
      <c r="OES4" s="600"/>
      <c r="OET4" s="600"/>
      <c r="OEU4" s="600"/>
      <c r="OEV4" s="600"/>
      <c r="OEW4" s="600"/>
      <c r="OEX4" s="627"/>
      <c r="OEY4" s="627"/>
      <c r="OEZ4" s="627"/>
      <c r="OFA4" s="600"/>
      <c r="OFB4" s="600"/>
      <c r="OFC4" s="600"/>
      <c r="OFD4" s="600"/>
      <c r="OFE4" s="600"/>
      <c r="OFF4" s="600"/>
      <c r="OFG4" s="627"/>
      <c r="OFH4" s="627"/>
      <c r="OFI4" s="627"/>
      <c r="OFJ4" s="600"/>
      <c r="OFK4" s="600"/>
      <c r="OFL4" s="600"/>
      <c r="OFM4" s="600"/>
      <c r="OFN4" s="600"/>
      <c r="OFO4" s="600"/>
      <c r="OFP4" s="627"/>
      <c r="OFQ4" s="627"/>
      <c r="OFR4" s="627"/>
      <c r="OFS4" s="600"/>
      <c r="OFT4" s="600"/>
      <c r="OFU4" s="600"/>
      <c r="OFV4" s="600"/>
      <c r="OFW4" s="600"/>
      <c r="OFX4" s="600"/>
      <c r="OFY4" s="627"/>
      <c r="OFZ4" s="627"/>
      <c r="OGA4" s="627"/>
      <c r="OGB4" s="600"/>
      <c r="OGC4" s="600"/>
      <c r="OGD4" s="600"/>
      <c r="OGE4" s="600"/>
      <c r="OGF4" s="600"/>
      <c r="OGG4" s="600"/>
      <c r="OGH4" s="627"/>
      <c r="OGI4" s="627"/>
      <c r="OGJ4" s="627"/>
      <c r="OGK4" s="600"/>
      <c r="OGL4" s="600"/>
      <c r="OGM4" s="600"/>
      <c r="OGN4" s="600"/>
      <c r="OGO4" s="600"/>
      <c r="OGP4" s="600"/>
      <c r="OGQ4" s="627"/>
      <c r="OGR4" s="627"/>
      <c r="OGS4" s="627"/>
      <c r="OGT4" s="600"/>
      <c r="OGU4" s="600"/>
      <c r="OGV4" s="600"/>
      <c r="OGW4" s="600"/>
      <c r="OGX4" s="600"/>
      <c r="OGY4" s="600"/>
      <c r="OGZ4" s="627"/>
      <c r="OHA4" s="627"/>
      <c r="OHB4" s="627"/>
      <c r="OHC4" s="600"/>
      <c r="OHD4" s="600"/>
      <c r="OHE4" s="600"/>
      <c r="OHF4" s="600"/>
      <c r="OHG4" s="600"/>
      <c r="OHH4" s="600"/>
      <c r="OHI4" s="627"/>
      <c r="OHJ4" s="627"/>
      <c r="OHK4" s="627"/>
      <c r="OHL4" s="600"/>
      <c r="OHM4" s="600"/>
      <c r="OHN4" s="600"/>
      <c r="OHO4" s="600"/>
      <c r="OHP4" s="600"/>
      <c r="OHQ4" s="600"/>
      <c r="OHR4" s="627"/>
      <c r="OHS4" s="627"/>
      <c r="OHT4" s="627"/>
      <c r="OHU4" s="600"/>
      <c r="OHV4" s="600"/>
      <c r="OHW4" s="600"/>
      <c r="OHX4" s="600"/>
      <c r="OHY4" s="600"/>
      <c r="OHZ4" s="600"/>
      <c r="OIA4" s="627"/>
      <c r="OIB4" s="627"/>
      <c r="OIC4" s="627"/>
      <c r="OID4" s="600"/>
      <c r="OIE4" s="600"/>
      <c r="OIF4" s="600"/>
      <c r="OIG4" s="600"/>
      <c r="OIH4" s="600"/>
      <c r="OII4" s="600"/>
      <c r="OIJ4" s="627"/>
      <c r="OIK4" s="627"/>
      <c r="OIL4" s="627"/>
      <c r="OIM4" s="600"/>
      <c r="OIN4" s="600"/>
      <c r="OIO4" s="600"/>
      <c r="OIP4" s="600"/>
      <c r="OIQ4" s="600"/>
      <c r="OIR4" s="600"/>
      <c r="OIS4" s="627"/>
      <c r="OIT4" s="627"/>
      <c r="OIU4" s="627"/>
      <c r="OIV4" s="600"/>
      <c r="OIW4" s="600"/>
      <c r="OIX4" s="600"/>
      <c r="OIY4" s="600"/>
      <c r="OIZ4" s="600"/>
      <c r="OJA4" s="600"/>
      <c r="OJB4" s="627"/>
      <c r="OJC4" s="627"/>
      <c r="OJD4" s="627"/>
      <c r="OJE4" s="600"/>
      <c r="OJF4" s="600"/>
      <c r="OJG4" s="600"/>
      <c r="OJH4" s="600"/>
      <c r="OJI4" s="600"/>
      <c r="OJJ4" s="600"/>
      <c r="OJK4" s="627"/>
      <c r="OJL4" s="627"/>
      <c r="OJM4" s="627"/>
      <c r="OJN4" s="600"/>
      <c r="OJO4" s="600"/>
      <c r="OJP4" s="600"/>
      <c r="OJQ4" s="600"/>
      <c r="OJR4" s="600"/>
      <c r="OJS4" s="600"/>
      <c r="OJT4" s="627"/>
      <c r="OJU4" s="627"/>
      <c r="OJV4" s="627"/>
      <c r="OJW4" s="600"/>
      <c r="OJX4" s="600"/>
      <c r="OJY4" s="600"/>
      <c r="OJZ4" s="600"/>
      <c r="OKA4" s="600"/>
      <c r="OKB4" s="600"/>
      <c r="OKC4" s="627"/>
      <c r="OKD4" s="627"/>
      <c r="OKE4" s="627"/>
      <c r="OKF4" s="600"/>
      <c r="OKG4" s="600"/>
      <c r="OKH4" s="600"/>
      <c r="OKI4" s="600"/>
      <c r="OKJ4" s="600"/>
      <c r="OKK4" s="600"/>
      <c r="OKL4" s="627"/>
      <c r="OKM4" s="627"/>
      <c r="OKN4" s="627"/>
      <c r="OKO4" s="600"/>
      <c r="OKP4" s="600"/>
      <c r="OKQ4" s="600"/>
      <c r="OKR4" s="600"/>
      <c r="OKS4" s="600"/>
      <c r="OKT4" s="600"/>
      <c r="OKU4" s="627"/>
      <c r="OKV4" s="627"/>
      <c r="OKW4" s="627"/>
      <c r="OKX4" s="600"/>
      <c r="OKY4" s="600"/>
      <c r="OKZ4" s="600"/>
      <c r="OLA4" s="600"/>
      <c r="OLB4" s="600"/>
      <c r="OLC4" s="600"/>
      <c r="OLD4" s="627"/>
      <c r="OLE4" s="627"/>
      <c r="OLF4" s="627"/>
      <c r="OLG4" s="600"/>
      <c r="OLH4" s="600"/>
      <c r="OLI4" s="600"/>
      <c r="OLJ4" s="600"/>
      <c r="OLK4" s="600"/>
      <c r="OLL4" s="600"/>
      <c r="OLM4" s="627"/>
      <c r="OLN4" s="627"/>
      <c r="OLO4" s="627"/>
      <c r="OLP4" s="600"/>
      <c r="OLQ4" s="600"/>
      <c r="OLR4" s="600"/>
      <c r="OLS4" s="600"/>
      <c r="OLT4" s="600"/>
      <c r="OLU4" s="600"/>
      <c r="OLV4" s="627"/>
      <c r="OLW4" s="627"/>
      <c r="OLX4" s="627"/>
      <c r="OLY4" s="600"/>
      <c r="OLZ4" s="600"/>
      <c r="OMA4" s="600"/>
      <c r="OMB4" s="600"/>
      <c r="OMC4" s="600"/>
      <c r="OMD4" s="600"/>
      <c r="OME4" s="627"/>
      <c r="OMF4" s="627"/>
      <c r="OMG4" s="627"/>
      <c r="OMH4" s="600"/>
      <c r="OMI4" s="600"/>
      <c r="OMJ4" s="600"/>
      <c r="OMK4" s="600"/>
      <c r="OML4" s="600"/>
      <c r="OMM4" s="600"/>
      <c r="OMN4" s="627"/>
      <c r="OMO4" s="627"/>
      <c r="OMP4" s="627"/>
      <c r="OMQ4" s="600"/>
      <c r="OMR4" s="600"/>
      <c r="OMS4" s="600"/>
      <c r="OMT4" s="600"/>
      <c r="OMU4" s="600"/>
      <c r="OMV4" s="600"/>
      <c r="OMW4" s="627"/>
      <c r="OMX4" s="627"/>
      <c r="OMY4" s="627"/>
      <c r="OMZ4" s="600"/>
      <c r="ONA4" s="600"/>
      <c r="ONB4" s="600"/>
      <c r="ONC4" s="600"/>
      <c r="OND4" s="600"/>
      <c r="ONE4" s="600"/>
      <c r="ONF4" s="627"/>
      <c r="ONG4" s="627"/>
      <c r="ONH4" s="627"/>
      <c r="ONI4" s="600"/>
      <c r="ONJ4" s="600"/>
      <c r="ONK4" s="600"/>
      <c r="ONL4" s="600"/>
      <c r="ONM4" s="600"/>
      <c r="ONN4" s="600"/>
      <c r="ONO4" s="627"/>
      <c r="ONP4" s="627"/>
      <c r="ONQ4" s="627"/>
      <c r="ONR4" s="600"/>
      <c r="ONS4" s="600"/>
      <c r="ONT4" s="600"/>
      <c r="ONU4" s="600"/>
      <c r="ONV4" s="600"/>
      <c r="ONW4" s="600"/>
      <c r="ONX4" s="627"/>
      <c r="ONY4" s="627"/>
      <c r="ONZ4" s="627"/>
      <c r="OOA4" s="600"/>
      <c r="OOB4" s="600"/>
      <c r="OOC4" s="600"/>
      <c r="OOD4" s="600"/>
      <c r="OOE4" s="600"/>
      <c r="OOF4" s="600"/>
      <c r="OOG4" s="627"/>
      <c r="OOH4" s="627"/>
      <c r="OOI4" s="627"/>
      <c r="OOJ4" s="600"/>
      <c r="OOK4" s="600"/>
      <c r="OOL4" s="600"/>
      <c r="OOM4" s="600"/>
      <c r="OON4" s="600"/>
      <c r="OOO4" s="600"/>
      <c r="OOP4" s="627"/>
      <c r="OOQ4" s="627"/>
      <c r="OOR4" s="627"/>
      <c r="OOS4" s="600"/>
      <c r="OOT4" s="600"/>
      <c r="OOU4" s="600"/>
      <c r="OOV4" s="600"/>
      <c r="OOW4" s="600"/>
      <c r="OOX4" s="600"/>
      <c r="OOY4" s="627"/>
      <c r="OOZ4" s="627"/>
      <c r="OPA4" s="627"/>
      <c r="OPB4" s="600"/>
      <c r="OPC4" s="600"/>
      <c r="OPD4" s="600"/>
      <c r="OPE4" s="600"/>
      <c r="OPF4" s="600"/>
      <c r="OPG4" s="600"/>
      <c r="OPH4" s="627"/>
      <c r="OPI4" s="627"/>
      <c r="OPJ4" s="627"/>
      <c r="OPK4" s="600"/>
      <c r="OPL4" s="600"/>
      <c r="OPM4" s="600"/>
      <c r="OPN4" s="600"/>
      <c r="OPO4" s="600"/>
      <c r="OPP4" s="600"/>
      <c r="OPQ4" s="627"/>
      <c r="OPR4" s="627"/>
      <c r="OPS4" s="627"/>
      <c r="OPT4" s="600"/>
      <c r="OPU4" s="600"/>
      <c r="OPV4" s="600"/>
      <c r="OPW4" s="600"/>
      <c r="OPX4" s="600"/>
      <c r="OPY4" s="600"/>
      <c r="OPZ4" s="627"/>
      <c r="OQA4" s="627"/>
      <c r="OQB4" s="627"/>
      <c r="OQC4" s="600"/>
      <c r="OQD4" s="600"/>
      <c r="OQE4" s="600"/>
      <c r="OQF4" s="600"/>
      <c r="OQG4" s="600"/>
      <c r="OQH4" s="600"/>
      <c r="OQI4" s="627"/>
      <c r="OQJ4" s="627"/>
      <c r="OQK4" s="627"/>
      <c r="OQL4" s="600"/>
      <c r="OQM4" s="600"/>
      <c r="OQN4" s="600"/>
      <c r="OQO4" s="600"/>
      <c r="OQP4" s="600"/>
      <c r="OQQ4" s="600"/>
      <c r="OQR4" s="627"/>
      <c r="OQS4" s="627"/>
      <c r="OQT4" s="627"/>
      <c r="OQU4" s="600"/>
      <c r="OQV4" s="600"/>
      <c r="OQW4" s="600"/>
      <c r="OQX4" s="600"/>
      <c r="OQY4" s="600"/>
      <c r="OQZ4" s="600"/>
      <c r="ORA4" s="627"/>
      <c r="ORB4" s="627"/>
      <c r="ORC4" s="627"/>
      <c r="ORD4" s="600"/>
      <c r="ORE4" s="600"/>
      <c r="ORF4" s="600"/>
      <c r="ORG4" s="600"/>
      <c r="ORH4" s="600"/>
      <c r="ORI4" s="600"/>
      <c r="ORJ4" s="627"/>
      <c r="ORK4" s="627"/>
      <c r="ORL4" s="627"/>
      <c r="ORM4" s="600"/>
      <c r="ORN4" s="600"/>
      <c r="ORO4" s="600"/>
      <c r="ORP4" s="600"/>
      <c r="ORQ4" s="600"/>
      <c r="ORR4" s="600"/>
      <c r="ORS4" s="627"/>
      <c r="ORT4" s="627"/>
      <c r="ORU4" s="627"/>
      <c r="ORV4" s="600"/>
      <c r="ORW4" s="600"/>
      <c r="ORX4" s="600"/>
      <c r="ORY4" s="600"/>
      <c r="ORZ4" s="600"/>
      <c r="OSA4" s="600"/>
      <c r="OSB4" s="627"/>
      <c r="OSC4" s="627"/>
      <c r="OSD4" s="627"/>
      <c r="OSE4" s="600"/>
      <c r="OSF4" s="600"/>
      <c r="OSG4" s="600"/>
      <c r="OSH4" s="600"/>
      <c r="OSI4" s="600"/>
      <c r="OSJ4" s="600"/>
      <c r="OSK4" s="627"/>
      <c r="OSL4" s="627"/>
      <c r="OSM4" s="627"/>
      <c r="OSN4" s="600"/>
      <c r="OSO4" s="600"/>
      <c r="OSP4" s="600"/>
      <c r="OSQ4" s="600"/>
      <c r="OSR4" s="600"/>
      <c r="OSS4" s="600"/>
      <c r="OST4" s="627"/>
      <c r="OSU4" s="627"/>
      <c r="OSV4" s="627"/>
      <c r="OSW4" s="600"/>
      <c r="OSX4" s="600"/>
      <c r="OSY4" s="600"/>
      <c r="OSZ4" s="600"/>
      <c r="OTA4" s="600"/>
      <c r="OTB4" s="600"/>
      <c r="OTC4" s="627"/>
      <c r="OTD4" s="627"/>
      <c r="OTE4" s="627"/>
      <c r="OTF4" s="600"/>
      <c r="OTG4" s="600"/>
      <c r="OTH4" s="600"/>
      <c r="OTI4" s="600"/>
      <c r="OTJ4" s="600"/>
      <c r="OTK4" s="600"/>
      <c r="OTL4" s="627"/>
      <c r="OTM4" s="627"/>
      <c r="OTN4" s="627"/>
      <c r="OTO4" s="600"/>
      <c r="OTP4" s="600"/>
      <c r="OTQ4" s="600"/>
      <c r="OTR4" s="600"/>
      <c r="OTS4" s="600"/>
      <c r="OTT4" s="600"/>
      <c r="OTU4" s="627"/>
      <c r="OTV4" s="627"/>
      <c r="OTW4" s="627"/>
      <c r="OTX4" s="600"/>
      <c r="OTY4" s="600"/>
      <c r="OTZ4" s="600"/>
      <c r="OUA4" s="600"/>
      <c r="OUB4" s="600"/>
      <c r="OUC4" s="600"/>
      <c r="OUD4" s="627"/>
      <c r="OUE4" s="627"/>
      <c r="OUF4" s="627"/>
      <c r="OUG4" s="600"/>
      <c r="OUH4" s="600"/>
      <c r="OUI4" s="600"/>
      <c r="OUJ4" s="600"/>
      <c r="OUK4" s="600"/>
      <c r="OUL4" s="600"/>
      <c r="OUM4" s="627"/>
      <c r="OUN4" s="627"/>
      <c r="OUO4" s="627"/>
      <c r="OUP4" s="600"/>
      <c r="OUQ4" s="600"/>
      <c r="OUR4" s="600"/>
      <c r="OUS4" s="600"/>
      <c r="OUT4" s="600"/>
      <c r="OUU4" s="600"/>
      <c r="OUV4" s="627"/>
      <c r="OUW4" s="627"/>
      <c r="OUX4" s="627"/>
      <c r="OUY4" s="600"/>
      <c r="OUZ4" s="600"/>
      <c r="OVA4" s="600"/>
      <c r="OVB4" s="600"/>
      <c r="OVC4" s="600"/>
      <c r="OVD4" s="600"/>
      <c r="OVE4" s="627"/>
      <c r="OVF4" s="627"/>
      <c r="OVG4" s="627"/>
      <c r="OVH4" s="600"/>
      <c r="OVI4" s="600"/>
      <c r="OVJ4" s="600"/>
      <c r="OVK4" s="600"/>
      <c r="OVL4" s="600"/>
      <c r="OVM4" s="600"/>
      <c r="OVN4" s="627"/>
      <c r="OVO4" s="627"/>
      <c r="OVP4" s="627"/>
      <c r="OVQ4" s="600"/>
      <c r="OVR4" s="600"/>
      <c r="OVS4" s="600"/>
      <c r="OVT4" s="600"/>
      <c r="OVU4" s="600"/>
      <c r="OVV4" s="600"/>
      <c r="OVW4" s="627"/>
      <c r="OVX4" s="627"/>
      <c r="OVY4" s="627"/>
      <c r="OVZ4" s="600"/>
      <c r="OWA4" s="600"/>
      <c r="OWB4" s="600"/>
      <c r="OWC4" s="600"/>
      <c r="OWD4" s="600"/>
      <c r="OWE4" s="600"/>
      <c r="OWF4" s="627"/>
      <c r="OWG4" s="627"/>
      <c r="OWH4" s="627"/>
      <c r="OWI4" s="600"/>
      <c r="OWJ4" s="600"/>
      <c r="OWK4" s="600"/>
      <c r="OWL4" s="600"/>
      <c r="OWM4" s="600"/>
      <c r="OWN4" s="600"/>
      <c r="OWO4" s="627"/>
      <c r="OWP4" s="627"/>
      <c r="OWQ4" s="627"/>
      <c r="OWR4" s="600"/>
      <c r="OWS4" s="600"/>
      <c r="OWT4" s="600"/>
      <c r="OWU4" s="600"/>
      <c r="OWV4" s="600"/>
      <c r="OWW4" s="600"/>
      <c r="OWX4" s="627"/>
      <c r="OWY4" s="627"/>
      <c r="OWZ4" s="627"/>
      <c r="OXA4" s="600"/>
      <c r="OXB4" s="600"/>
      <c r="OXC4" s="600"/>
      <c r="OXD4" s="600"/>
      <c r="OXE4" s="600"/>
      <c r="OXF4" s="600"/>
      <c r="OXG4" s="627"/>
      <c r="OXH4" s="627"/>
      <c r="OXI4" s="627"/>
      <c r="OXJ4" s="600"/>
      <c r="OXK4" s="600"/>
      <c r="OXL4" s="600"/>
      <c r="OXM4" s="600"/>
      <c r="OXN4" s="600"/>
      <c r="OXO4" s="600"/>
      <c r="OXP4" s="627"/>
      <c r="OXQ4" s="627"/>
      <c r="OXR4" s="627"/>
      <c r="OXS4" s="600"/>
      <c r="OXT4" s="600"/>
      <c r="OXU4" s="600"/>
      <c r="OXV4" s="600"/>
      <c r="OXW4" s="600"/>
      <c r="OXX4" s="600"/>
      <c r="OXY4" s="627"/>
      <c r="OXZ4" s="627"/>
      <c r="OYA4" s="627"/>
      <c r="OYB4" s="600"/>
      <c r="OYC4" s="600"/>
      <c r="OYD4" s="600"/>
      <c r="OYE4" s="600"/>
      <c r="OYF4" s="600"/>
      <c r="OYG4" s="600"/>
      <c r="OYH4" s="627"/>
      <c r="OYI4" s="627"/>
      <c r="OYJ4" s="627"/>
      <c r="OYK4" s="600"/>
      <c r="OYL4" s="600"/>
      <c r="OYM4" s="600"/>
      <c r="OYN4" s="600"/>
      <c r="OYO4" s="600"/>
      <c r="OYP4" s="600"/>
      <c r="OYQ4" s="627"/>
      <c r="OYR4" s="627"/>
      <c r="OYS4" s="627"/>
      <c r="OYT4" s="600"/>
      <c r="OYU4" s="600"/>
      <c r="OYV4" s="600"/>
      <c r="OYW4" s="600"/>
      <c r="OYX4" s="600"/>
      <c r="OYY4" s="600"/>
      <c r="OYZ4" s="627"/>
      <c r="OZA4" s="627"/>
      <c r="OZB4" s="627"/>
      <c r="OZC4" s="600"/>
      <c r="OZD4" s="600"/>
      <c r="OZE4" s="600"/>
      <c r="OZF4" s="600"/>
      <c r="OZG4" s="600"/>
      <c r="OZH4" s="600"/>
      <c r="OZI4" s="627"/>
      <c r="OZJ4" s="627"/>
      <c r="OZK4" s="627"/>
      <c r="OZL4" s="600"/>
      <c r="OZM4" s="600"/>
      <c r="OZN4" s="600"/>
      <c r="OZO4" s="600"/>
      <c r="OZP4" s="600"/>
      <c r="OZQ4" s="600"/>
      <c r="OZR4" s="627"/>
      <c r="OZS4" s="627"/>
      <c r="OZT4" s="627"/>
      <c r="OZU4" s="600"/>
      <c r="OZV4" s="600"/>
      <c r="OZW4" s="600"/>
      <c r="OZX4" s="600"/>
      <c r="OZY4" s="600"/>
      <c r="OZZ4" s="600"/>
      <c r="PAA4" s="627"/>
      <c r="PAB4" s="627"/>
      <c r="PAC4" s="627"/>
      <c r="PAD4" s="600"/>
      <c r="PAE4" s="600"/>
      <c r="PAF4" s="600"/>
      <c r="PAG4" s="600"/>
      <c r="PAH4" s="600"/>
      <c r="PAI4" s="600"/>
      <c r="PAJ4" s="627"/>
      <c r="PAK4" s="627"/>
      <c r="PAL4" s="627"/>
      <c r="PAM4" s="600"/>
      <c r="PAN4" s="600"/>
      <c r="PAO4" s="600"/>
      <c r="PAP4" s="600"/>
      <c r="PAQ4" s="600"/>
      <c r="PAR4" s="600"/>
      <c r="PAS4" s="627"/>
      <c r="PAT4" s="627"/>
      <c r="PAU4" s="627"/>
      <c r="PAV4" s="600"/>
      <c r="PAW4" s="600"/>
      <c r="PAX4" s="600"/>
      <c r="PAY4" s="600"/>
      <c r="PAZ4" s="600"/>
      <c r="PBA4" s="600"/>
      <c r="PBB4" s="627"/>
      <c r="PBC4" s="627"/>
      <c r="PBD4" s="627"/>
      <c r="PBE4" s="600"/>
      <c r="PBF4" s="600"/>
      <c r="PBG4" s="600"/>
      <c r="PBH4" s="600"/>
      <c r="PBI4" s="600"/>
      <c r="PBJ4" s="600"/>
      <c r="PBK4" s="627"/>
      <c r="PBL4" s="627"/>
      <c r="PBM4" s="627"/>
      <c r="PBN4" s="600"/>
      <c r="PBO4" s="600"/>
      <c r="PBP4" s="600"/>
      <c r="PBQ4" s="600"/>
      <c r="PBR4" s="600"/>
      <c r="PBS4" s="600"/>
      <c r="PBT4" s="627"/>
      <c r="PBU4" s="627"/>
      <c r="PBV4" s="627"/>
      <c r="PBW4" s="600"/>
      <c r="PBX4" s="600"/>
      <c r="PBY4" s="600"/>
      <c r="PBZ4" s="600"/>
      <c r="PCA4" s="600"/>
      <c r="PCB4" s="600"/>
      <c r="PCC4" s="627"/>
      <c r="PCD4" s="627"/>
      <c r="PCE4" s="627"/>
      <c r="PCF4" s="600"/>
      <c r="PCG4" s="600"/>
      <c r="PCH4" s="600"/>
      <c r="PCI4" s="600"/>
      <c r="PCJ4" s="600"/>
      <c r="PCK4" s="600"/>
      <c r="PCL4" s="627"/>
      <c r="PCM4" s="627"/>
      <c r="PCN4" s="627"/>
      <c r="PCO4" s="600"/>
      <c r="PCP4" s="600"/>
      <c r="PCQ4" s="600"/>
      <c r="PCR4" s="600"/>
      <c r="PCS4" s="600"/>
      <c r="PCT4" s="600"/>
      <c r="PCU4" s="627"/>
      <c r="PCV4" s="627"/>
      <c r="PCW4" s="627"/>
      <c r="PCX4" s="600"/>
      <c r="PCY4" s="600"/>
      <c r="PCZ4" s="600"/>
      <c r="PDA4" s="600"/>
      <c r="PDB4" s="600"/>
      <c r="PDC4" s="600"/>
      <c r="PDD4" s="627"/>
      <c r="PDE4" s="627"/>
      <c r="PDF4" s="627"/>
      <c r="PDG4" s="600"/>
      <c r="PDH4" s="600"/>
      <c r="PDI4" s="600"/>
      <c r="PDJ4" s="600"/>
      <c r="PDK4" s="600"/>
      <c r="PDL4" s="600"/>
      <c r="PDM4" s="627"/>
      <c r="PDN4" s="627"/>
      <c r="PDO4" s="627"/>
      <c r="PDP4" s="600"/>
      <c r="PDQ4" s="600"/>
      <c r="PDR4" s="600"/>
      <c r="PDS4" s="600"/>
      <c r="PDT4" s="600"/>
      <c r="PDU4" s="600"/>
      <c r="PDV4" s="627"/>
      <c r="PDW4" s="627"/>
      <c r="PDX4" s="627"/>
      <c r="PDY4" s="600"/>
      <c r="PDZ4" s="600"/>
      <c r="PEA4" s="600"/>
      <c r="PEB4" s="600"/>
      <c r="PEC4" s="600"/>
      <c r="PED4" s="600"/>
      <c r="PEE4" s="627"/>
      <c r="PEF4" s="627"/>
      <c r="PEG4" s="627"/>
      <c r="PEH4" s="600"/>
      <c r="PEI4" s="600"/>
      <c r="PEJ4" s="600"/>
      <c r="PEK4" s="600"/>
      <c r="PEL4" s="600"/>
      <c r="PEM4" s="600"/>
      <c r="PEN4" s="627"/>
      <c r="PEO4" s="627"/>
      <c r="PEP4" s="627"/>
      <c r="PEQ4" s="600"/>
      <c r="PER4" s="600"/>
      <c r="PES4" s="600"/>
      <c r="PET4" s="600"/>
      <c r="PEU4" s="600"/>
      <c r="PEV4" s="600"/>
      <c r="PEW4" s="627"/>
      <c r="PEX4" s="627"/>
      <c r="PEY4" s="627"/>
      <c r="PEZ4" s="600"/>
      <c r="PFA4" s="600"/>
      <c r="PFB4" s="600"/>
      <c r="PFC4" s="600"/>
      <c r="PFD4" s="600"/>
      <c r="PFE4" s="600"/>
      <c r="PFF4" s="627"/>
      <c r="PFG4" s="627"/>
      <c r="PFH4" s="627"/>
      <c r="PFI4" s="600"/>
      <c r="PFJ4" s="600"/>
      <c r="PFK4" s="600"/>
      <c r="PFL4" s="600"/>
      <c r="PFM4" s="600"/>
      <c r="PFN4" s="600"/>
      <c r="PFO4" s="627"/>
      <c r="PFP4" s="627"/>
      <c r="PFQ4" s="627"/>
      <c r="PFR4" s="600"/>
      <c r="PFS4" s="600"/>
      <c r="PFT4" s="600"/>
      <c r="PFU4" s="600"/>
      <c r="PFV4" s="600"/>
      <c r="PFW4" s="600"/>
      <c r="PFX4" s="627"/>
      <c r="PFY4" s="627"/>
      <c r="PFZ4" s="627"/>
      <c r="PGA4" s="600"/>
      <c r="PGB4" s="600"/>
      <c r="PGC4" s="600"/>
      <c r="PGD4" s="600"/>
      <c r="PGE4" s="600"/>
      <c r="PGF4" s="600"/>
      <c r="PGG4" s="627"/>
      <c r="PGH4" s="627"/>
      <c r="PGI4" s="627"/>
      <c r="PGJ4" s="600"/>
      <c r="PGK4" s="600"/>
      <c r="PGL4" s="600"/>
      <c r="PGM4" s="600"/>
      <c r="PGN4" s="600"/>
      <c r="PGO4" s="600"/>
      <c r="PGP4" s="627"/>
      <c r="PGQ4" s="627"/>
      <c r="PGR4" s="627"/>
      <c r="PGS4" s="600"/>
      <c r="PGT4" s="600"/>
      <c r="PGU4" s="600"/>
      <c r="PGV4" s="600"/>
      <c r="PGW4" s="600"/>
      <c r="PGX4" s="600"/>
      <c r="PGY4" s="627"/>
      <c r="PGZ4" s="627"/>
      <c r="PHA4" s="627"/>
      <c r="PHB4" s="600"/>
      <c r="PHC4" s="600"/>
      <c r="PHD4" s="600"/>
      <c r="PHE4" s="600"/>
      <c r="PHF4" s="600"/>
      <c r="PHG4" s="600"/>
      <c r="PHH4" s="627"/>
      <c r="PHI4" s="627"/>
      <c r="PHJ4" s="627"/>
      <c r="PHK4" s="600"/>
      <c r="PHL4" s="600"/>
      <c r="PHM4" s="600"/>
      <c r="PHN4" s="600"/>
      <c r="PHO4" s="600"/>
      <c r="PHP4" s="600"/>
      <c r="PHQ4" s="627"/>
      <c r="PHR4" s="627"/>
      <c r="PHS4" s="627"/>
      <c r="PHT4" s="600"/>
      <c r="PHU4" s="600"/>
      <c r="PHV4" s="600"/>
      <c r="PHW4" s="600"/>
      <c r="PHX4" s="600"/>
      <c r="PHY4" s="600"/>
      <c r="PHZ4" s="627"/>
      <c r="PIA4" s="627"/>
      <c r="PIB4" s="627"/>
      <c r="PIC4" s="600"/>
      <c r="PID4" s="600"/>
      <c r="PIE4" s="600"/>
      <c r="PIF4" s="600"/>
      <c r="PIG4" s="600"/>
      <c r="PIH4" s="600"/>
      <c r="PII4" s="627"/>
      <c r="PIJ4" s="627"/>
      <c r="PIK4" s="627"/>
      <c r="PIL4" s="600"/>
      <c r="PIM4" s="600"/>
      <c r="PIN4" s="600"/>
      <c r="PIO4" s="600"/>
      <c r="PIP4" s="600"/>
      <c r="PIQ4" s="600"/>
      <c r="PIR4" s="627"/>
      <c r="PIS4" s="627"/>
      <c r="PIT4" s="627"/>
      <c r="PIU4" s="600"/>
      <c r="PIV4" s="600"/>
      <c r="PIW4" s="600"/>
      <c r="PIX4" s="600"/>
      <c r="PIY4" s="600"/>
      <c r="PIZ4" s="600"/>
      <c r="PJA4" s="627"/>
      <c r="PJB4" s="627"/>
      <c r="PJC4" s="627"/>
      <c r="PJD4" s="600"/>
      <c r="PJE4" s="600"/>
      <c r="PJF4" s="600"/>
      <c r="PJG4" s="600"/>
      <c r="PJH4" s="600"/>
      <c r="PJI4" s="600"/>
      <c r="PJJ4" s="627"/>
      <c r="PJK4" s="627"/>
      <c r="PJL4" s="627"/>
      <c r="PJM4" s="600"/>
      <c r="PJN4" s="600"/>
      <c r="PJO4" s="600"/>
      <c r="PJP4" s="600"/>
      <c r="PJQ4" s="600"/>
      <c r="PJR4" s="600"/>
      <c r="PJS4" s="627"/>
      <c r="PJT4" s="627"/>
      <c r="PJU4" s="627"/>
      <c r="PJV4" s="600"/>
      <c r="PJW4" s="600"/>
      <c r="PJX4" s="600"/>
      <c r="PJY4" s="600"/>
      <c r="PJZ4" s="600"/>
      <c r="PKA4" s="600"/>
      <c r="PKB4" s="627"/>
      <c r="PKC4" s="627"/>
      <c r="PKD4" s="627"/>
      <c r="PKE4" s="600"/>
      <c r="PKF4" s="600"/>
      <c r="PKG4" s="600"/>
      <c r="PKH4" s="600"/>
      <c r="PKI4" s="600"/>
      <c r="PKJ4" s="600"/>
      <c r="PKK4" s="627"/>
      <c r="PKL4" s="627"/>
      <c r="PKM4" s="627"/>
      <c r="PKN4" s="600"/>
      <c r="PKO4" s="600"/>
      <c r="PKP4" s="600"/>
      <c r="PKQ4" s="600"/>
      <c r="PKR4" s="600"/>
      <c r="PKS4" s="600"/>
      <c r="PKT4" s="627"/>
      <c r="PKU4" s="627"/>
      <c r="PKV4" s="627"/>
      <c r="PKW4" s="600"/>
      <c r="PKX4" s="600"/>
      <c r="PKY4" s="600"/>
      <c r="PKZ4" s="600"/>
      <c r="PLA4" s="600"/>
      <c r="PLB4" s="600"/>
      <c r="PLC4" s="627"/>
      <c r="PLD4" s="627"/>
      <c r="PLE4" s="627"/>
      <c r="PLF4" s="600"/>
      <c r="PLG4" s="600"/>
      <c r="PLH4" s="600"/>
      <c r="PLI4" s="600"/>
      <c r="PLJ4" s="600"/>
      <c r="PLK4" s="600"/>
      <c r="PLL4" s="627"/>
      <c r="PLM4" s="627"/>
      <c r="PLN4" s="627"/>
      <c r="PLO4" s="600"/>
      <c r="PLP4" s="600"/>
      <c r="PLQ4" s="600"/>
      <c r="PLR4" s="600"/>
      <c r="PLS4" s="600"/>
      <c r="PLT4" s="600"/>
      <c r="PLU4" s="627"/>
      <c r="PLV4" s="627"/>
      <c r="PLW4" s="627"/>
      <c r="PLX4" s="600"/>
      <c r="PLY4" s="600"/>
      <c r="PLZ4" s="600"/>
      <c r="PMA4" s="600"/>
      <c r="PMB4" s="600"/>
      <c r="PMC4" s="600"/>
      <c r="PMD4" s="627"/>
      <c r="PME4" s="627"/>
      <c r="PMF4" s="627"/>
      <c r="PMG4" s="600"/>
      <c r="PMH4" s="600"/>
      <c r="PMI4" s="600"/>
      <c r="PMJ4" s="600"/>
      <c r="PMK4" s="600"/>
      <c r="PML4" s="600"/>
      <c r="PMM4" s="627"/>
      <c r="PMN4" s="627"/>
      <c r="PMO4" s="627"/>
      <c r="PMP4" s="600"/>
      <c r="PMQ4" s="600"/>
      <c r="PMR4" s="600"/>
      <c r="PMS4" s="600"/>
      <c r="PMT4" s="600"/>
      <c r="PMU4" s="600"/>
      <c r="PMV4" s="627"/>
      <c r="PMW4" s="627"/>
      <c r="PMX4" s="627"/>
      <c r="PMY4" s="600"/>
      <c r="PMZ4" s="600"/>
      <c r="PNA4" s="600"/>
      <c r="PNB4" s="600"/>
      <c r="PNC4" s="600"/>
      <c r="PND4" s="600"/>
      <c r="PNE4" s="627"/>
      <c r="PNF4" s="627"/>
      <c r="PNG4" s="627"/>
      <c r="PNH4" s="600"/>
      <c r="PNI4" s="600"/>
      <c r="PNJ4" s="600"/>
      <c r="PNK4" s="600"/>
      <c r="PNL4" s="600"/>
      <c r="PNM4" s="600"/>
      <c r="PNN4" s="627"/>
      <c r="PNO4" s="627"/>
      <c r="PNP4" s="627"/>
      <c r="PNQ4" s="600"/>
      <c r="PNR4" s="600"/>
      <c r="PNS4" s="600"/>
      <c r="PNT4" s="600"/>
      <c r="PNU4" s="600"/>
      <c r="PNV4" s="600"/>
      <c r="PNW4" s="627"/>
      <c r="PNX4" s="627"/>
      <c r="PNY4" s="627"/>
      <c r="PNZ4" s="600"/>
      <c r="POA4" s="600"/>
      <c r="POB4" s="600"/>
      <c r="POC4" s="600"/>
      <c r="POD4" s="600"/>
      <c r="POE4" s="600"/>
      <c r="POF4" s="627"/>
      <c r="POG4" s="627"/>
      <c r="POH4" s="627"/>
      <c r="POI4" s="600"/>
      <c r="POJ4" s="600"/>
      <c r="POK4" s="600"/>
      <c r="POL4" s="600"/>
      <c r="POM4" s="600"/>
      <c r="PON4" s="600"/>
      <c r="POO4" s="627"/>
      <c r="POP4" s="627"/>
      <c r="POQ4" s="627"/>
      <c r="POR4" s="600"/>
      <c r="POS4" s="600"/>
      <c r="POT4" s="600"/>
      <c r="POU4" s="600"/>
      <c r="POV4" s="600"/>
      <c r="POW4" s="600"/>
      <c r="POX4" s="627"/>
      <c r="POY4" s="627"/>
      <c r="POZ4" s="627"/>
      <c r="PPA4" s="600"/>
      <c r="PPB4" s="600"/>
      <c r="PPC4" s="600"/>
      <c r="PPD4" s="600"/>
      <c r="PPE4" s="600"/>
      <c r="PPF4" s="600"/>
      <c r="PPG4" s="627"/>
      <c r="PPH4" s="627"/>
      <c r="PPI4" s="627"/>
      <c r="PPJ4" s="600"/>
      <c r="PPK4" s="600"/>
      <c r="PPL4" s="600"/>
      <c r="PPM4" s="600"/>
      <c r="PPN4" s="600"/>
      <c r="PPO4" s="600"/>
      <c r="PPP4" s="627"/>
      <c r="PPQ4" s="627"/>
      <c r="PPR4" s="627"/>
      <c r="PPS4" s="600"/>
      <c r="PPT4" s="600"/>
      <c r="PPU4" s="600"/>
      <c r="PPV4" s="600"/>
      <c r="PPW4" s="600"/>
      <c r="PPX4" s="600"/>
      <c r="PPY4" s="627"/>
      <c r="PPZ4" s="627"/>
      <c r="PQA4" s="627"/>
      <c r="PQB4" s="600"/>
      <c r="PQC4" s="600"/>
      <c r="PQD4" s="600"/>
      <c r="PQE4" s="600"/>
      <c r="PQF4" s="600"/>
      <c r="PQG4" s="600"/>
      <c r="PQH4" s="627"/>
      <c r="PQI4" s="627"/>
      <c r="PQJ4" s="627"/>
      <c r="PQK4" s="600"/>
      <c r="PQL4" s="600"/>
      <c r="PQM4" s="600"/>
      <c r="PQN4" s="600"/>
      <c r="PQO4" s="600"/>
      <c r="PQP4" s="600"/>
      <c r="PQQ4" s="627"/>
      <c r="PQR4" s="627"/>
      <c r="PQS4" s="627"/>
      <c r="PQT4" s="600"/>
      <c r="PQU4" s="600"/>
      <c r="PQV4" s="600"/>
      <c r="PQW4" s="600"/>
      <c r="PQX4" s="600"/>
      <c r="PQY4" s="600"/>
      <c r="PQZ4" s="627"/>
      <c r="PRA4" s="627"/>
      <c r="PRB4" s="627"/>
      <c r="PRC4" s="600"/>
      <c r="PRD4" s="600"/>
      <c r="PRE4" s="600"/>
      <c r="PRF4" s="600"/>
      <c r="PRG4" s="600"/>
      <c r="PRH4" s="600"/>
      <c r="PRI4" s="627"/>
      <c r="PRJ4" s="627"/>
      <c r="PRK4" s="627"/>
      <c r="PRL4" s="600"/>
      <c r="PRM4" s="600"/>
      <c r="PRN4" s="600"/>
      <c r="PRO4" s="600"/>
      <c r="PRP4" s="600"/>
      <c r="PRQ4" s="600"/>
      <c r="PRR4" s="627"/>
      <c r="PRS4" s="627"/>
      <c r="PRT4" s="627"/>
      <c r="PRU4" s="600"/>
      <c r="PRV4" s="600"/>
      <c r="PRW4" s="600"/>
      <c r="PRX4" s="600"/>
      <c r="PRY4" s="600"/>
      <c r="PRZ4" s="600"/>
      <c r="PSA4" s="627"/>
      <c r="PSB4" s="627"/>
      <c r="PSC4" s="627"/>
      <c r="PSD4" s="600"/>
      <c r="PSE4" s="600"/>
      <c r="PSF4" s="600"/>
      <c r="PSG4" s="600"/>
      <c r="PSH4" s="600"/>
      <c r="PSI4" s="600"/>
      <c r="PSJ4" s="627"/>
      <c r="PSK4" s="627"/>
      <c r="PSL4" s="627"/>
      <c r="PSM4" s="600"/>
      <c r="PSN4" s="600"/>
      <c r="PSO4" s="600"/>
      <c r="PSP4" s="600"/>
      <c r="PSQ4" s="600"/>
      <c r="PSR4" s="600"/>
      <c r="PSS4" s="627"/>
      <c r="PST4" s="627"/>
      <c r="PSU4" s="627"/>
      <c r="PSV4" s="600"/>
      <c r="PSW4" s="600"/>
      <c r="PSX4" s="600"/>
      <c r="PSY4" s="600"/>
      <c r="PSZ4" s="600"/>
      <c r="PTA4" s="600"/>
      <c r="PTB4" s="627"/>
      <c r="PTC4" s="627"/>
      <c r="PTD4" s="627"/>
      <c r="PTE4" s="600"/>
      <c r="PTF4" s="600"/>
      <c r="PTG4" s="600"/>
      <c r="PTH4" s="600"/>
      <c r="PTI4" s="600"/>
      <c r="PTJ4" s="600"/>
      <c r="PTK4" s="627"/>
      <c r="PTL4" s="627"/>
      <c r="PTM4" s="627"/>
      <c r="PTN4" s="600"/>
      <c r="PTO4" s="600"/>
      <c r="PTP4" s="600"/>
      <c r="PTQ4" s="600"/>
      <c r="PTR4" s="600"/>
      <c r="PTS4" s="600"/>
      <c r="PTT4" s="627"/>
      <c r="PTU4" s="627"/>
      <c r="PTV4" s="627"/>
      <c r="PTW4" s="600"/>
      <c r="PTX4" s="600"/>
      <c r="PTY4" s="600"/>
      <c r="PTZ4" s="600"/>
      <c r="PUA4" s="600"/>
      <c r="PUB4" s="600"/>
      <c r="PUC4" s="627"/>
      <c r="PUD4" s="627"/>
      <c r="PUE4" s="627"/>
      <c r="PUF4" s="600"/>
      <c r="PUG4" s="600"/>
      <c r="PUH4" s="600"/>
      <c r="PUI4" s="600"/>
      <c r="PUJ4" s="600"/>
      <c r="PUK4" s="600"/>
      <c r="PUL4" s="627"/>
      <c r="PUM4" s="627"/>
      <c r="PUN4" s="627"/>
      <c r="PUO4" s="600"/>
      <c r="PUP4" s="600"/>
      <c r="PUQ4" s="600"/>
      <c r="PUR4" s="600"/>
      <c r="PUS4" s="600"/>
      <c r="PUT4" s="600"/>
      <c r="PUU4" s="627"/>
      <c r="PUV4" s="627"/>
      <c r="PUW4" s="627"/>
      <c r="PUX4" s="600"/>
      <c r="PUY4" s="600"/>
      <c r="PUZ4" s="600"/>
      <c r="PVA4" s="600"/>
      <c r="PVB4" s="600"/>
      <c r="PVC4" s="600"/>
      <c r="PVD4" s="627"/>
      <c r="PVE4" s="627"/>
      <c r="PVF4" s="627"/>
      <c r="PVG4" s="600"/>
      <c r="PVH4" s="600"/>
      <c r="PVI4" s="600"/>
      <c r="PVJ4" s="600"/>
      <c r="PVK4" s="600"/>
      <c r="PVL4" s="600"/>
      <c r="PVM4" s="627"/>
      <c r="PVN4" s="627"/>
      <c r="PVO4" s="627"/>
      <c r="PVP4" s="600"/>
      <c r="PVQ4" s="600"/>
      <c r="PVR4" s="600"/>
      <c r="PVS4" s="600"/>
      <c r="PVT4" s="600"/>
      <c r="PVU4" s="600"/>
      <c r="PVV4" s="627"/>
      <c r="PVW4" s="627"/>
      <c r="PVX4" s="627"/>
      <c r="PVY4" s="600"/>
      <c r="PVZ4" s="600"/>
      <c r="PWA4" s="600"/>
      <c r="PWB4" s="600"/>
      <c r="PWC4" s="600"/>
      <c r="PWD4" s="600"/>
      <c r="PWE4" s="627"/>
      <c r="PWF4" s="627"/>
      <c r="PWG4" s="627"/>
      <c r="PWH4" s="600"/>
      <c r="PWI4" s="600"/>
      <c r="PWJ4" s="600"/>
      <c r="PWK4" s="600"/>
      <c r="PWL4" s="600"/>
      <c r="PWM4" s="600"/>
      <c r="PWN4" s="627"/>
      <c r="PWO4" s="627"/>
      <c r="PWP4" s="627"/>
      <c r="PWQ4" s="600"/>
      <c r="PWR4" s="600"/>
      <c r="PWS4" s="600"/>
      <c r="PWT4" s="600"/>
      <c r="PWU4" s="600"/>
      <c r="PWV4" s="600"/>
      <c r="PWW4" s="627"/>
      <c r="PWX4" s="627"/>
      <c r="PWY4" s="627"/>
      <c r="PWZ4" s="600"/>
      <c r="PXA4" s="600"/>
      <c r="PXB4" s="600"/>
      <c r="PXC4" s="600"/>
      <c r="PXD4" s="600"/>
      <c r="PXE4" s="600"/>
      <c r="PXF4" s="627"/>
      <c r="PXG4" s="627"/>
      <c r="PXH4" s="627"/>
      <c r="PXI4" s="600"/>
      <c r="PXJ4" s="600"/>
      <c r="PXK4" s="600"/>
      <c r="PXL4" s="600"/>
      <c r="PXM4" s="600"/>
      <c r="PXN4" s="600"/>
      <c r="PXO4" s="627"/>
      <c r="PXP4" s="627"/>
      <c r="PXQ4" s="627"/>
      <c r="PXR4" s="600"/>
      <c r="PXS4" s="600"/>
      <c r="PXT4" s="600"/>
      <c r="PXU4" s="600"/>
      <c r="PXV4" s="600"/>
      <c r="PXW4" s="600"/>
      <c r="PXX4" s="627"/>
      <c r="PXY4" s="627"/>
      <c r="PXZ4" s="627"/>
      <c r="PYA4" s="600"/>
      <c r="PYB4" s="600"/>
      <c r="PYC4" s="600"/>
      <c r="PYD4" s="600"/>
      <c r="PYE4" s="600"/>
      <c r="PYF4" s="600"/>
      <c r="PYG4" s="627"/>
      <c r="PYH4" s="627"/>
      <c r="PYI4" s="627"/>
      <c r="PYJ4" s="600"/>
      <c r="PYK4" s="600"/>
      <c r="PYL4" s="600"/>
      <c r="PYM4" s="600"/>
      <c r="PYN4" s="600"/>
      <c r="PYO4" s="600"/>
      <c r="PYP4" s="627"/>
      <c r="PYQ4" s="627"/>
      <c r="PYR4" s="627"/>
      <c r="PYS4" s="600"/>
      <c r="PYT4" s="600"/>
      <c r="PYU4" s="600"/>
      <c r="PYV4" s="600"/>
      <c r="PYW4" s="600"/>
      <c r="PYX4" s="600"/>
      <c r="PYY4" s="627"/>
      <c r="PYZ4" s="627"/>
      <c r="PZA4" s="627"/>
      <c r="PZB4" s="600"/>
      <c r="PZC4" s="600"/>
      <c r="PZD4" s="600"/>
      <c r="PZE4" s="600"/>
      <c r="PZF4" s="600"/>
      <c r="PZG4" s="600"/>
      <c r="PZH4" s="627"/>
      <c r="PZI4" s="627"/>
      <c r="PZJ4" s="627"/>
      <c r="PZK4" s="600"/>
      <c r="PZL4" s="600"/>
      <c r="PZM4" s="600"/>
      <c r="PZN4" s="600"/>
      <c r="PZO4" s="600"/>
      <c r="PZP4" s="600"/>
      <c r="PZQ4" s="627"/>
      <c r="PZR4" s="627"/>
      <c r="PZS4" s="627"/>
      <c r="PZT4" s="600"/>
      <c r="PZU4" s="600"/>
      <c r="PZV4" s="600"/>
      <c r="PZW4" s="600"/>
      <c r="PZX4" s="600"/>
      <c r="PZY4" s="600"/>
      <c r="PZZ4" s="627"/>
      <c r="QAA4" s="627"/>
      <c r="QAB4" s="627"/>
      <c r="QAC4" s="600"/>
      <c r="QAD4" s="600"/>
      <c r="QAE4" s="600"/>
      <c r="QAF4" s="600"/>
      <c r="QAG4" s="600"/>
      <c r="QAH4" s="600"/>
      <c r="QAI4" s="627"/>
      <c r="QAJ4" s="627"/>
      <c r="QAK4" s="627"/>
      <c r="QAL4" s="600"/>
      <c r="QAM4" s="600"/>
      <c r="QAN4" s="600"/>
      <c r="QAO4" s="600"/>
      <c r="QAP4" s="600"/>
      <c r="QAQ4" s="600"/>
      <c r="QAR4" s="627"/>
      <c r="QAS4" s="627"/>
      <c r="QAT4" s="627"/>
      <c r="QAU4" s="600"/>
      <c r="QAV4" s="600"/>
      <c r="QAW4" s="600"/>
      <c r="QAX4" s="600"/>
      <c r="QAY4" s="600"/>
      <c r="QAZ4" s="600"/>
      <c r="QBA4" s="627"/>
      <c r="QBB4" s="627"/>
      <c r="QBC4" s="627"/>
      <c r="QBD4" s="600"/>
      <c r="QBE4" s="600"/>
      <c r="QBF4" s="600"/>
      <c r="QBG4" s="600"/>
      <c r="QBH4" s="600"/>
      <c r="QBI4" s="600"/>
      <c r="QBJ4" s="627"/>
      <c r="QBK4" s="627"/>
      <c r="QBL4" s="627"/>
      <c r="QBM4" s="600"/>
      <c r="QBN4" s="600"/>
      <c r="QBO4" s="600"/>
      <c r="QBP4" s="600"/>
      <c r="QBQ4" s="600"/>
      <c r="QBR4" s="600"/>
      <c r="QBS4" s="627"/>
      <c r="QBT4" s="627"/>
      <c r="QBU4" s="627"/>
      <c r="QBV4" s="600"/>
      <c r="QBW4" s="600"/>
      <c r="QBX4" s="600"/>
      <c r="QBY4" s="600"/>
      <c r="QBZ4" s="600"/>
      <c r="QCA4" s="600"/>
      <c r="QCB4" s="627"/>
      <c r="QCC4" s="627"/>
      <c r="QCD4" s="627"/>
      <c r="QCE4" s="600"/>
      <c r="QCF4" s="600"/>
      <c r="QCG4" s="600"/>
      <c r="QCH4" s="600"/>
      <c r="QCI4" s="600"/>
      <c r="QCJ4" s="600"/>
      <c r="QCK4" s="627"/>
      <c r="QCL4" s="627"/>
      <c r="QCM4" s="627"/>
      <c r="QCN4" s="600"/>
      <c r="QCO4" s="600"/>
      <c r="QCP4" s="600"/>
      <c r="QCQ4" s="600"/>
      <c r="QCR4" s="600"/>
      <c r="QCS4" s="600"/>
      <c r="QCT4" s="627"/>
      <c r="QCU4" s="627"/>
      <c r="QCV4" s="627"/>
      <c r="QCW4" s="600"/>
      <c r="QCX4" s="600"/>
      <c r="QCY4" s="600"/>
      <c r="QCZ4" s="600"/>
      <c r="QDA4" s="600"/>
      <c r="QDB4" s="600"/>
      <c r="QDC4" s="627"/>
      <c r="QDD4" s="627"/>
      <c r="QDE4" s="627"/>
      <c r="QDF4" s="600"/>
      <c r="QDG4" s="600"/>
      <c r="QDH4" s="600"/>
      <c r="QDI4" s="600"/>
      <c r="QDJ4" s="600"/>
      <c r="QDK4" s="600"/>
      <c r="QDL4" s="627"/>
      <c r="QDM4" s="627"/>
      <c r="QDN4" s="627"/>
      <c r="QDO4" s="600"/>
      <c r="QDP4" s="600"/>
      <c r="QDQ4" s="600"/>
      <c r="QDR4" s="600"/>
      <c r="QDS4" s="600"/>
      <c r="QDT4" s="600"/>
      <c r="QDU4" s="627"/>
      <c r="QDV4" s="627"/>
      <c r="QDW4" s="627"/>
      <c r="QDX4" s="600"/>
      <c r="QDY4" s="600"/>
      <c r="QDZ4" s="600"/>
      <c r="QEA4" s="600"/>
      <c r="QEB4" s="600"/>
      <c r="QEC4" s="600"/>
      <c r="QED4" s="627"/>
      <c r="QEE4" s="627"/>
      <c r="QEF4" s="627"/>
      <c r="QEG4" s="600"/>
      <c r="QEH4" s="600"/>
      <c r="QEI4" s="600"/>
      <c r="QEJ4" s="600"/>
      <c r="QEK4" s="600"/>
      <c r="QEL4" s="600"/>
      <c r="QEM4" s="627"/>
      <c r="QEN4" s="627"/>
      <c r="QEO4" s="627"/>
      <c r="QEP4" s="600"/>
      <c r="QEQ4" s="600"/>
      <c r="QER4" s="600"/>
      <c r="QES4" s="600"/>
      <c r="QET4" s="600"/>
      <c r="QEU4" s="600"/>
      <c r="QEV4" s="627"/>
      <c r="QEW4" s="627"/>
      <c r="QEX4" s="627"/>
      <c r="QEY4" s="600"/>
      <c r="QEZ4" s="600"/>
      <c r="QFA4" s="600"/>
      <c r="QFB4" s="600"/>
      <c r="QFC4" s="600"/>
      <c r="QFD4" s="600"/>
      <c r="QFE4" s="627"/>
      <c r="QFF4" s="627"/>
      <c r="QFG4" s="627"/>
      <c r="QFH4" s="600"/>
      <c r="QFI4" s="600"/>
      <c r="QFJ4" s="600"/>
      <c r="QFK4" s="600"/>
      <c r="QFL4" s="600"/>
      <c r="QFM4" s="600"/>
      <c r="QFN4" s="627"/>
      <c r="QFO4" s="627"/>
      <c r="QFP4" s="627"/>
      <c r="QFQ4" s="600"/>
      <c r="QFR4" s="600"/>
      <c r="QFS4" s="600"/>
      <c r="QFT4" s="600"/>
      <c r="QFU4" s="600"/>
      <c r="QFV4" s="600"/>
      <c r="QFW4" s="627"/>
      <c r="QFX4" s="627"/>
      <c r="QFY4" s="627"/>
      <c r="QFZ4" s="600"/>
      <c r="QGA4" s="600"/>
      <c r="QGB4" s="600"/>
      <c r="QGC4" s="600"/>
      <c r="QGD4" s="600"/>
      <c r="QGE4" s="600"/>
      <c r="QGF4" s="627"/>
      <c r="QGG4" s="627"/>
      <c r="QGH4" s="627"/>
      <c r="QGI4" s="600"/>
      <c r="QGJ4" s="600"/>
      <c r="QGK4" s="600"/>
      <c r="QGL4" s="600"/>
      <c r="QGM4" s="600"/>
      <c r="QGN4" s="600"/>
      <c r="QGO4" s="627"/>
      <c r="QGP4" s="627"/>
      <c r="QGQ4" s="627"/>
      <c r="QGR4" s="600"/>
      <c r="QGS4" s="600"/>
      <c r="QGT4" s="600"/>
      <c r="QGU4" s="600"/>
      <c r="QGV4" s="600"/>
      <c r="QGW4" s="600"/>
      <c r="QGX4" s="627"/>
      <c r="QGY4" s="627"/>
      <c r="QGZ4" s="627"/>
      <c r="QHA4" s="600"/>
      <c r="QHB4" s="600"/>
      <c r="QHC4" s="600"/>
      <c r="QHD4" s="600"/>
      <c r="QHE4" s="600"/>
      <c r="QHF4" s="600"/>
      <c r="QHG4" s="627"/>
      <c r="QHH4" s="627"/>
      <c r="QHI4" s="627"/>
      <c r="QHJ4" s="600"/>
      <c r="QHK4" s="600"/>
      <c r="QHL4" s="600"/>
      <c r="QHM4" s="600"/>
      <c r="QHN4" s="600"/>
      <c r="QHO4" s="600"/>
      <c r="QHP4" s="627"/>
      <c r="QHQ4" s="627"/>
      <c r="QHR4" s="627"/>
      <c r="QHS4" s="600"/>
      <c r="QHT4" s="600"/>
      <c r="QHU4" s="600"/>
      <c r="QHV4" s="600"/>
      <c r="QHW4" s="600"/>
      <c r="QHX4" s="600"/>
      <c r="QHY4" s="627"/>
      <c r="QHZ4" s="627"/>
      <c r="QIA4" s="627"/>
      <c r="QIB4" s="600"/>
      <c r="QIC4" s="600"/>
      <c r="QID4" s="600"/>
      <c r="QIE4" s="600"/>
      <c r="QIF4" s="600"/>
      <c r="QIG4" s="600"/>
      <c r="QIH4" s="627"/>
      <c r="QII4" s="627"/>
      <c r="QIJ4" s="627"/>
      <c r="QIK4" s="600"/>
      <c r="QIL4" s="600"/>
      <c r="QIM4" s="600"/>
      <c r="QIN4" s="600"/>
      <c r="QIO4" s="600"/>
      <c r="QIP4" s="600"/>
      <c r="QIQ4" s="627"/>
      <c r="QIR4" s="627"/>
      <c r="QIS4" s="627"/>
      <c r="QIT4" s="600"/>
      <c r="QIU4" s="600"/>
      <c r="QIV4" s="600"/>
      <c r="QIW4" s="600"/>
      <c r="QIX4" s="600"/>
      <c r="QIY4" s="600"/>
      <c r="QIZ4" s="627"/>
      <c r="QJA4" s="627"/>
      <c r="QJB4" s="627"/>
      <c r="QJC4" s="600"/>
      <c r="QJD4" s="600"/>
      <c r="QJE4" s="600"/>
      <c r="QJF4" s="600"/>
      <c r="QJG4" s="600"/>
      <c r="QJH4" s="600"/>
      <c r="QJI4" s="627"/>
      <c r="QJJ4" s="627"/>
      <c r="QJK4" s="627"/>
      <c r="QJL4" s="600"/>
      <c r="QJM4" s="600"/>
      <c r="QJN4" s="600"/>
      <c r="QJO4" s="600"/>
      <c r="QJP4" s="600"/>
      <c r="QJQ4" s="600"/>
      <c r="QJR4" s="627"/>
      <c r="QJS4" s="627"/>
      <c r="QJT4" s="627"/>
      <c r="QJU4" s="600"/>
      <c r="QJV4" s="600"/>
      <c r="QJW4" s="600"/>
      <c r="QJX4" s="600"/>
      <c r="QJY4" s="600"/>
      <c r="QJZ4" s="600"/>
      <c r="QKA4" s="627"/>
      <c r="QKB4" s="627"/>
      <c r="QKC4" s="627"/>
      <c r="QKD4" s="600"/>
      <c r="QKE4" s="600"/>
      <c r="QKF4" s="600"/>
      <c r="QKG4" s="600"/>
      <c r="QKH4" s="600"/>
      <c r="QKI4" s="600"/>
      <c r="QKJ4" s="627"/>
      <c r="QKK4" s="627"/>
      <c r="QKL4" s="627"/>
      <c r="QKM4" s="600"/>
      <c r="QKN4" s="600"/>
      <c r="QKO4" s="600"/>
      <c r="QKP4" s="600"/>
      <c r="QKQ4" s="600"/>
      <c r="QKR4" s="600"/>
      <c r="QKS4" s="627"/>
      <c r="QKT4" s="627"/>
      <c r="QKU4" s="627"/>
      <c r="QKV4" s="600"/>
      <c r="QKW4" s="600"/>
      <c r="QKX4" s="600"/>
      <c r="QKY4" s="600"/>
      <c r="QKZ4" s="600"/>
      <c r="QLA4" s="600"/>
      <c r="QLB4" s="627"/>
      <c r="QLC4" s="627"/>
      <c r="QLD4" s="627"/>
      <c r="QLE4" s="600"/>
      <c r="QLF4" s="600"/>
      <c r="QLG4" s="600"/>
      <c r="QLH4" s="600"/>
      <c r="QLI4" s="600"/>
      <c r="QLJ4" s="600"/>
      <c r="QLK4" s="627"/>
      <c r="QLL4" s="627"/>
      <c r="QLM4" s="627"/>
      <c r="QLN4" s="600"/>
      <c r="QLO4" s="600"/>
      <c r="QLP4" s="600"/>
      <c r="QLQ4" s="600"/>
      <c r="QLR4" s="600"/>
      <c r="QLS4" s="600"/>
      <c r="QLT4" s="627"/>
      <c r="QLU4" s="627"/>
      <c r="QLV4" s="627"/>
      <c r="QLW4" s="600"/>
      <c r="QLX4" s="600"/>
      <c r="QLY4" s="600"/>
      <c r="QLZ4" s="600"/>
      <c r="QMA4" s="600"/>
      <c r="QMB4" s="600"/>
      <c r="QMC4" s="627"/>
      <c r="QMD4" s="627"/>
      <c r="QME4" s="627"/>
      <c r="QMF4" s="600"/>
      <c r="QMG4" s="600"/>
      <c r="QMH4" s="600"/>
      <c r="QMI4" s="600"/>
      <c r="QMJ4" s="600"/>
      <c r="QMK4" s="600"/>
      <c r="QML4" s="627"/>
      <c r="QMM4" s="627"/>
      <c r="QMN4" s="627"/>
      <c r="QMO4" s="600"/>
      <c r="QMP4" s="600"/>
      <c r="QMQ4" s="600"/>
      <c r="QMR4" s="600"/>
      <c r="QMS4" s="600"/>
      <c r="QMT4" s="600"/>
      <c r="QMU4" s="627"/>
      <c r="QMV4" s="627"/>
      <c r="QMW4" s="627"/>
      <c r="QMX4" s="600"/>
      <c r="QMY4" s="600"/>
      <c r="QMZ4" s="600"/>
      <c r="QNA4" s="600"/>
      <c r="QNB4" s="600"/>
      <c r="QNC4" s="600"/>
      <c r="QND4" s="627"/>
      <c r="QNE4" s="627"/>
      <c r="QNF4" s="627"/>
      <c r="QNG4" s="600"/>
      <c r="QNH4" s="600"/>
      <c r="QNI4" s="600"/>
      <c r="QNJ4" s="600"/>
      <c r="QNK4" s="600"/>
      <c r="QNL4" s="600"/>
      <c r="QNM4" s="627"/>
      <c r="QNN4" s="627"/>
      <c r="QNO4" s="627"/>
      <c r="QNP4" s="600"/>
      <c r="QNQ4" s="600"/>
      <c r="QNR4" s="600"/>
      <c r="QNS4" s="600"/>
      <c r="QNT4" s="600"/>
      <c r="QNU4" s="600"/>
      <c r="QNV4" s="627"/>
      <c r="QNW4" s="627"/>
      <c r="QNX4" s="627"/>
      <c r="QNY4" s="600"/>
      <c r="QNZ4" s="600"/>
      <c r="QOA4" s="600"/>
      <c r="QOB4" s="600"/>
      <c r="QOC4" s="600"/>
      <c r="QOD4" s="600"/>
      <c r="QOE4" s="627"/>
      <c r="QOF4" s="627"/>
      <c r="QOG4" s="627"/>
      <c r="QOH4" s="600"/>
      <c r="QOI4" s="600"/>
      <c r="QOJ4" s="600"/>
      <c r="QOK4" s="600"/>
      <c r="QOL4" s="600"/>
      <c r="QOM4" s="600"/>
      <c r="QON4" s="627"/>
      <c r="QOO4" s="627"/>
      <c r="QOP4" s="627"/>
      <c r="QOQ4" s="600"/>
      <c r="QOR4" s="600"/>
      <c r="QOS4" s="600"/>
      <c r="QOT4" s="600"/>
      <c r="QOU4" s="600"/>
      <c r="QOV4" s="600"/>
      <c r="QOW4" s="627"/>
      <c r="QOX4" s="627"/>
      <c r="QOY4" s="627"/>
      <c r="QOZ4" s="600"/>
      <c r="QPA4" s="600"/>
      <c r="QPB4" s="600"/>
      <c r="QPC4" s="600"/>
      <c r="QPD4" s="600"/>
      <c r="QPE4" s="600"/>
      <c r="QPF4" s="627"/>
      <c r="QPG4" s="627"/>
      <c r="QPH4" s="627"/>
      <c r="QPI4" s="600"/>
      <c r="QPJ4" s="600"/>
      <c r="QPK4" s="600"/>
      <c r="QPL4" s="600"/>
      <c r="QPM4" s="600"/>
      <c r="QPN4" s="600"/>
      <c r="QPO4" s="627"/>
      <c r="QPP4" s="627"/>
      <c r="QPQ4" s="627"/>
      <c r="QPR4" s="600"/>
      <c r="QPS4" s="600"/>
      <c r="QPT4" s="600"/>
      <c r="QPU4" s="600"/>
      <c r="QPV4" s="600"/>
      <c r="QPW4" s="600"/>
      <c r="QPX4" s="627"/>
      <c r="QPY4" s="627"/>
      <c r="QPZ4" s="627"/>
      <c r="QQA4" s="600"/>
      <c r="QQB4" s="600"/>
      <c r="QQC4" s="600"/>
      <c r="QQD4" s="600"/>
      <c r="QQE4" s="600"/>
      <c r="QQF4" s="600"/>
      <c r="QQG4" s="627"/>
      <c r="QQH4" s="627"/>
      <c r="QQI4" s="627"/>
      <c r="QQJ4" s="600"/>
      <c r="QQK4" s="600"/>
      <c r="QQL4" s="600"/>
      <c r="QQM4" s="600"/>
      <c r="QQN4" s="600"/>
      <c r="QQO4" s="600"/>
      <c r="QQP4" s="627"/>
      <c r="QQQ4" s="627"/>
      <c r="QQR4" s="627"/>
      <c r="QQS4" s="600"/>
      <c r="QQT4" s="600"/>
      <c r="QQU4" s="600"/>
      <c r="QQV4" s="600"/>
      <c r="QQW4" s="600"/>
      <c r="QQX4" s="600"/>
      <c r="QQY4" s="627"/>
      <c r="QQZ4" s="627"/>
      <c r="QRA4" s="627"/>
      <c r="QRB4" s="600"/>
      <c r="QRC4" s="600"/>
      <c r="QRD4" s="600"/>
      <c r="QRE4" s="600"/>
      <c r="QRF4" s="600"/>
      <c r="QRG4" s="600"/>
      <c r="QRH4" s="627"/>
      <c r="QRI4" s="627"/>
      <c r="QRJ4" s="627"/>
      <c r="QRK4" s="600"/>
      <c r="QRL4" s="600"/>
      <c r="QRM4" s="600"/>
      <c r="QRN4" s="600"/>
      <c r="QRO4" s="600"/>
      <c r="QRP4" s="600"/>
      <c r="QRQ4" s="627"/>
      <c r="QRR4" s="627"/>
      <c r="QRS4" s="627"/>
      <c r="QRT4" s="600"/>
      <c r="QRU4" s="600"/>
      <c r="QRV4" s="600"/>
      <c r="QRW4" s="600"/>
      <c r="QRX4" s="600"/>
      <c r="QRY4" s="600"/>
      <c r="QRZ4" s="627"/>
      <c r="QSA4" s="627"/>
      <c r="QSB4" s="627"/>
      <c r="QSC4" s="600"/>
      <c r="QSD4" s="600"/>
      <c r="QSE4" s="600"/>
      <c r="QSF4" s="600"/>
      <c r="QSG4" s="600"/>
      <c r="QSH4" s="600"/>
      <c r="QSI4" s="627"/>
      <c r="QSJ4" s="627"/>
      <c r="QSK4" s="627"/>
      <c r="QSL4" s="600"/>
      <c r="QSM4" s="600"/>
      <c r="QSN4" s="600"/>
      <c r="QSO4" s="600"/>
      <c r="QSP4" s="600"/>
      <c r="QSQ4" s="600"/>
      <c r="QSR4" s="627"/>
      <c r="QSS4" s="627"/>
      <c r="QST4" s="627"/>
      <c r="QSU4" s="600"/>
      <c r="QSV4" s="600"/>
      <c r="QSW4" s="600"/>
      <c r="QSX4" s="600"/>
      <c r="QSY4" s="600"/>
      <c r="QSZ4" s="600"/>
      <c r="QTA4" s="627"/>
      <c r="QTB4" s="627"/>
      <c r="QTC4" s="627"/>
      <c r="QTD4" s="600"/>
      <c r="QTE4" s="600"/>
      <c r="QTF4" s="600"/>
      <c r="QTG4" s="600"/>
      <c r="QTH4" s="600"/>
      <c r="QTI4" s="600"/>
      <c r="QTJ4" s="627"/>
      <c r="QTK4" s="627"/>
      <c r="QTL4" s="627"/>
      <c r="QTM4" s="600"/>
      <c r="QTN4" s="600"/>
      <c r="QTO4" s="600"/>
      <c r="QTP4" s="600"/>
      <c r="QTQ4" s="600"/>
      <c r="QTR4" s="600"/>
      <c r="QTS4" s="627"/>
      <c r="QTT4" s="627"/>
      <c r="QTU4" s="627"/>
      <c r="QTV4" s="600"/>
      <c r="QTW4" s="600"/>
      <c r="QTX4" s="600"/>
      <c r="QTY4" s="600"/>
      <c r="QTZ4" s="600"/>
      <c r="QUA4" s="600"/>
      <c r="QUB4" s="627"/>
      <c r="QUC4" s="627"/>
      <c r="QUD4" s="627"/>
      <c r="QUE4" s="600"/>
      <c r="QUF4" s="600"/>
      <c r="QUG4" s="600"/>
      <c r="QUH4" s="600"/>
      <c r="QUI4" s="600"/>
      <c r="QUJ4" s="600"/>
      <c r="QUK4" s="627"/>
      <c r="QUL4" s="627"/>
      <c r="QUM4" s="627"/>
      <c r="QUN4" s="600"/>
      <c r="QUO4" s="600"/>
      <c r="QUP4" s="600"/>
      <c r="QUQ4" s="600"/>
      <c r="QUR4" s="600"/>
      <c r="QUS4" s="600"/>
      <c r="QUT4" s="627"/>
      <c r="QUU4" s="627"/>
      <c r="QUV4" s="627"/>
      <c r="QUW4" s="600"/>
      <c r="QUX4" s="600"/>
      <c r="QUY4" s="600"/>
      <c r="QUZ4" s="600"/>
      <c r="QVA4" s="600"/>
      <c r="QVB4" s="600"/>
      <c r="QVC4" s="627"/>
      <c r="QVD4" s="627"/>
      <c r="QVE4" s="627"/>
      <c r="QVF4" s="600"/>
      <c r="QVG4" s="600"/>
      <c r="QVH4" s="600"/>
      <c r="QVI4" s="600"/>
      <c r="QVJ4" s="600"/>
      <c r="QVK4" s="600"/>
      <c r="QVL4" s="627"/>
      <c r="QVM4" s="627"/>
      <c r="QVN4" s="627"/>
      <c r="QVO4" s="600"/>
      <c r="QVP4" s="600"/>
      <c r="QVQ4" s="600"/>
      <c r="QVR4" s="600"/>
      <c r="QVS4" s="600"/>
      <c r="QVT4" s="600"/>
      <c r="QVU4" s="627"/>
      <c r="QVV4" s="627"/>
      <c r="QVW4" s="627"/>
      <c r="QVX4" s="600"/>
      <c r="QVY4" s="600"/>
      <c r="QVZ4" s="600"/>
      <c r="QWA4" s="600"/>
      <c r="QWB4" s="600"/>
      <c r="QWC4" s="600"/>
      <c r="QWD4" s="627"/>
      <c r="QWE4" s="627"/>
      <c r="QWF4" s="627"/>
      <c r="QWG4" s="600"/>
      <c r="QWH4" s="600"/>
      <c r="QWI4" s="600"/>
      <c r="QWJ4" s="600"/>
      <c r="QWK4" s="600"/>
      <c r="QWL4" s="600"/>
      <c r="QWM4" s="627"/>
      <c r="QWN4" s="627"/>
      <c r="QWO4" s="627"/>
      <c r="QWP4" s="600"/>
      <c r="QWQ4" s="600"/>
      <c r="QWR4" s="600"/>
      <c r="QWS4" s="600"/>
      <c r="QWT4" s="600"/>
      <c r="QWU4" s="600"/>
      <c r="QWV4" s="627"/>
      <c r="QWW4" s="627"/>
      <c r="QWX4" s="627"/>
      <c r="QWY4" s="600"/>
      <c r="QWZ4" s="600"/>
      <c r="QXA4" s="600"/>
      <c r="QXB4" s="600"/>
      <c r="QXC4" s="600"/>
      <c r="QXD4" s="600"/>
      <c r="QXE4" s="627"/>
      <c r="QXF4" s="627"/>
      <c r="QXG4" s="627"/>
      <c r="QXH4" s="600"/>
      <c r="QXI4" s="600"/>
      <c r="QXJ4" s="600"/>
      <c r="QXK4" s="600"/>
      <c r="QXL4" s="600"/>
      <c r="QXM4" s="600"/>
      <c r="QXN4" s="627"/>
      <c r="QXO4" s="627"/>
      <c r="QXP4" s="627"/>
      <c r="QXQ4" s="600"/>
      <c r="QXR4" s="600"/>
      <c r="QXS4" s="600"/>
      <c r="QXT4" s="600"/>
      <c r="QXU4" s="600"/>
      <c r="QXV4" s="600"/>
      <c r="QXW4" s="627"/>
      <c r="QXX4" s="627"/>
      <c r="QXY4" s="627"/>
      <c r="QXZ4" s="600"/>
      <c r="QYA4" s="600"/>
      <c r="QYB4" s="600"/>
      <c r="QYC4" s="600"/>
      <c r="QYD4" s="600"/>
      <c r="QYE4" s="600"/>
      <c r="QYF4" s="627"/>
      <c r="QYG4" s="627"/>
      <c r="QYH4" s="627"/>
      <c r="QYI4" s="600"/>
      <c r="QYJ4" s="600"/>
      <c r="QYK4" s="600"/>
      <c r="QYL4" s="600"/>
      <c r="QYM4" s="600"/>
      <c r="QYN4" s="600"/>
      <c r="QYO4" s="627"/>
      <c r="QYP4" s="627"/>
      <c r="QYQ4" s="627"/>
      <c r="QYR4" s="600"/>
      <c r="QYS4" s="600"/>
      <c r="QYT4" s="600"/>
      <c r="QYU4" s="600"/>
      <c r="QYV4" s="600"/>
      <c r="QYW4" s="600"/>
      <c r="QYX4" s="627"/>
      <c r="QYY4" s="627"/>
      <c r="QYZ4" s="627"/>
      <c r="QZA4" s="600"/>
      <c r="QZB4" s="600"/>
      <c r="QZC4" s="600"/>
      <c r="QZD4" s="600"/>
      <c r="QZE4" s="600"/>
      <c r="QZF4" s="600"/>
      <c r="QZG4" s="627"/>
      <c r="QZH4" s="627"/>
      <c r="QZI4" s="627"/>
      <c r="QZJ4" s="600"/>
      <c r="QZK4" s="600"/>
      <c r="QZL4" s="600"/>
      <c r="QZM4" s="600"/>
      <c r="QZN4" s="600"/>
      <c r="QZO4" s="600"/>
      <c r="QZP4" s="627"/>
      <c r="QZQ4" s="627"/>
      <c r="QZR4" s="627"/>
      <c r="QZS4" s="600"/>
      <c r="QZT4" s="600"/>
      <c r="QZU4" s="600"/>
      <c r="QZV4" s="600"/>
      <c r="QZW4" s="600"/>
      <c r="QZX4" s="600"/>
      <c r="QZY4" s="627"/>
      <c r="QZZ4" s="627"/>
      <c r="RAA4" s="627"/>
      <c r="RAB4" s="600"/>
      <c r="RAC4" s="600"/>
      <c r="RAD4" s="600"/>
      <c r="RAE4" s="600"/>
      <c r="RAF4" s="600"/>
      <c r="RAG4" s="600"/>
      <c r="RAH4" s="627"/>
      <c r="RAI4" s="627"/>
      <c r="RAJ4" s="627"/>
      <c r="RAK4" s="600"/>
      <c r="RAL4" s="600"/>
      <c r="RAM4" s="600"/>
      <c r="RAN4" s="600"/>
      <c r="RAO4" s="600"/>
      <c r="RAP4" s="600"/>
      <c r="RAQ4" s="627"/>
      <c r="RAR4" s="627"/>
      <c r="RAS4" s="627"/>
      <c r="RAT4" s="600"/>
      <c r="RAU4" s="600"/>
      <c r="RAV4" s="600"/>
      <c r="RAW4" s="600"/>
      <c r="RAX4" s="600"/>
      <c r="RAY4" s="600"/>
      <c r="RAZ4" s="627"/>
      <c r="RBA4" s="627"/>
      <c r="RBB4" s="627"/>
      <c r="RBC4" s="600"/>
      <c r="RBD4" s="600"/>
      <c r="RBE4" s="600"/>
      <c r="RBF4" s="600"/>
      <c r="RBG4" s="600"/>
      <c r="RBH4" s="600"/>
      <c r="RBI4" s="627"/>
      <c r="RBJ4" s="627"/>
      <c r="RBK4" s="627"/>
      <c r="RBL4" s="600"/>
      <c r="RBM4" s="600"/>
      <c r="RBN4" s="600"/>
      <c r="RBO4" s="600"/>
      <c r="RBP4" s="600"/>
      <c r="RBQ4" s="600"/>
      <c r="RBR4" s="627"/>
      <c r="RBS4" s="627"/>
      <c r="RBT4" s="627"/>
      <c r="RBU4" s="600"/>
      <c r="RBV4" s="600"/>
      <c r="RBW4" s="600"/>
      <c r="RBX4" s="600"/>
      <c r="RBY4" s="600"/>
      <c r="RBZ4" s="600"/>
      <c r="RCA4" s="627"/>
      <c r="RCB4" s="627"/>
      <c r="RCC4" s="627"/>
      <c r="RCD4" s="600"/>
      <c r="RCE4" s="600"/>
      <c r="RCF4" s="600"/>
      <c r="RCG4" s="600"/>
      <c r="RCH4" s="600"/>
      <c r="RCI4" s="600"/>
      <c r="RCJ4" s="627"/>
      <c r="RCK4" s="627"/>
      <c r="RCL4" s="627"/>
      <c r="RCM4" s="600"/>
      <c r="RCN4" s="600"/>
      <c r="RCO4" s="600"/>
      <c r="RCP4" s="600"/>
      <c r="RCQ4" s="600"/>
      <c r="RCR4" s="600"/>
      <c r="RCS4" s="627"/>
      <c r="RCT4" s="627"/>
      <c r="RCU4" s="627"/>
      <c r="RCV4" s="600"/>
      <c r="RCW4" s="600"/>
      <c r="RCX4" s="600"/>
      <c r="RCY4" s="600"/>
      <c r="RCZ4" s="600"/>
      <c r="RDA4" s="600"/>
      <c r="RDB4" s="627"/>
      <c r="RDC4" s="627"/>
      <c r="RDD4" s="627"/>
      <c r="RDE4" s="600"/>
      <c r="RDF4" s="600"/>
      <c r="RDG4" s="600"/>
      <c r="RDH4" s="600"/>
      <c r="RDI4" s="600"/>
      <c r="RDJ4" s="600"/>
      <c r="RDK4" s="627"/>
      <c r="RDL4" s="627"/>
      <c r="RDM4" s="627"/>
      <c r="RDN4" s="600"/>
      <c r="RDO4" s="600"/>
      <c r="RDP4" s="600"/>
      <c r="RDQ4" s="600"/>
      <c r="RDR4" s="600"/>
      <c r="RDS4" s="600"/>
      <c r="RDT4" s="627"/>
      <c r="RDU4" s="627"/>
      <c r="RDV4" s="627"/>
      <c r="RDW4" s="600"/>
      <c r="RDX4" s="600"/>
      <c r="RDY4" s="600"/>
      <c r="RDZ4" s="600"/>
      <c r="REA4" s="600"/>
      <c r="REB4" s="600"/>
      <c r="REC4" s="627"/>
      <c r="RED4" s="627"/>
      <c r="REE4" s="627"/>
      <c r="REF4" s="600"/>
      <c r="REG4" s="600"/>
      <c r="REH4" s="600"/>
      <c r="REI4" s="600"/>
      <c r="REJ4" s="600"/>
      <c r="REK4" s="600"/>
      <c r="REL4" s="627"/>
      <c r="REM4" s="627"/>
      <c r="REN4" s="627"/>
      <c r="REO4" s="600"/>
      <c r="REP4" s="600"/>
      <c r="REQ4" s="600"/>
      <c r="RER4" s="600"/>
      <c r="RES4" s="600"/>
      <c r="RET4" s="600"/>
      <c r="REU4" s="627"/>
      <c r="REV4" s="627"/>
      <c r="REW4" s="627"/>
      <c r="REX4" s="600"/>
      <c r="REY4" s="600"/>
      <c r="REZ4" s="600"/>
      <c r="RFA4" s="600"/>
      <c r="RFB4" s="600"/>
      <c r="RFC4" s="600"/>
      <c r="RFD4" s="627"/>
      <c r="RFE4" s="627"/>
      <c r="RFF4" s="627"/>
      <c r="RFG4" s="600"/>
      <c r="RFH4" s="600"/>
      <c r="RFI4" s="600"/>
      <c r="RFJ4" s="600"/>
      <c r="RFK4" s="600"/>
      <c r="RFL4" s="600"/>
      <c r="RFM4" s="627"/>
      <c r="RFN4" s="627"/>
      <c r="RFO4" s="627"/>
      <c r="RFP4" s="600"/>
      <c r="RFQ4" s="600"/>
      <c r="RFR4" s="600"/>
      <c r="RFS4" s="600"/>
      <c r="RFT4" s="600"/>
      <c r="RFU4" s="600"/>
      <c r="RFV4" s="627"/>
      <c r="RFW4" s="627"/>
      <c r="RFX4" s="627"/>
      <c r="RFY4" s="600"/>
      <c r="RFZ4" s="600"/>
      <c r="RGA4" s="600"/>
      <c r="RGB4" s="600"/>
      <c r="RGC4" s="600"/>
      <c r="RGD4" s="600"/>
      <c r="RGE4" s="627"/>
      <c r="RGF4" s="627"/>
      <c r="RGG4" s="627"/>
      <c r="RGH4" s="600"/>
      <c r="RGI4" s="600"/>
      <c r="RGJ4" s="600"/>
      <c r="RGK4" s="600"/>
      <c r="RGL4" s="600"/>
      <c r="RGM4" s="600"/>
      <c r="RGN4" s="627"/>
      <c r="RGO4" s="627"/>
      <c r="RGP4" s="627"/>
      <c r="RGQ4" s="600"/>
      <c r="RGR4" s="600"/>
      <c r="RGS4" s="600"/>
      <c r="RGT4" s="600"/>
      <c r="RGU4" s="600"/>
      <c r="RGV4" s="600"/>
      <c r="RGW4" s="627"/>
      <c r="RGX4" s="627"/>
      <c r="RGY4" s="627"/>
      <c r="RGZ4" s="600"/>
      <c r="RHA4" s="600"/>
      <c r="RHB4" s="600"/>
      <c r="RHC4" s="600"/>
      <c r="RHD4" s="600"/>
      <c r="RHE4" s="600"/>
      <c r="RHF4" s="627"/>
      <c r="RHG4" s="627"/>
      <c r="RHH4" s="627"/>
      <c r="RHI4" s="600"/>
      <c r="RHJ4" s="600"/>
      <c r="RHK4" s="600"/>
      <c r="RHL4" s="600"/>
      <c r="RHM4" s="600"/>
      <c r="RHN4" s="600"/>
      <c r="RHO4" s="627"/>
      <c r="RHP4" s="627"/>
      <c r="RHQ4" s="627"/>
      <c r="RHR4" s="600"/>
      <c r="RHS4" s="600"/>
      <c r="RHT4" s="600"/>
      <c r="RHU4" s="600"/>
      <c r="RHV4" s="600"/>
      <c r="RHW4" s="600"/>
      <c r="RHX4" s="627"/>
      <c r="RHY4" s="627"/>
      <c r="RHZ4" s="627"/>
      <c r="RIA4" s="600"/>
      <c r="RIB4" s="600"/>
      <c r="RIC4" s="600"/>
      <c r="RID4" s="600"/>
      <c r="RIE4" s="600"/>
      <c r="RIF4" s="600"/>
      <c r="RIG4" s="627"/>
      <c r="RIH4" s="627"/>
      <c r="RII4" s="627"/>
      <c r="RIJ4" s="600"/>
      <c r="RIK4" s="600"/>
      <c r="RIL4" s="600"/>
      <c r="RIM4" s="600"/>
      <c r="RIN4" s="600"/>
      <c r="RIO4" s="600"/>
      <c r="RIP4" s="627"/>
      <c r="RIQ4" s="627"/>
      <c r="RIR4" s="627"/>
      <c r="RIS4" s="600"/>
      <c r="RIT4" s="600"/>
      <c r="RIU4" s="600"/>
      <c r="RIV4" s="600"/>
      <c r="RIW4" s="600"/>
      <c r="RIX4" s="600"/>
      <c r="RIY4" s="627"/>
      <c r="RIZ4" s="627"/>
      <c r="RJA4" s="627"/>
      <c r="RJB4" s="600"/>
      <c r="RJC4" s="600"/>
      <c r="RJD4" s="600"/>
      <c r="RJE4" s="600"/>
      <c r="RJF4" s="600"/>
      <c r="RJG4" s="600"/>
      <c r="RJH4" s="627"/>
      <c r="RJI4" s="627"/>
      <c r="RJJ4" s="627"/>
      <c r="RJK4" s="600"/>
      <c r="RJL4" s="600"/>
      <c r="RJM4" s="600"/>
      <c r="RJN4" s="600"/>
      <c r="RJO4" s="600"/>
      <c r="RJP4" s="600"/>
      <c r="RJQ4" s="627"/>
      <c r="RJR4" s="627"/>
      <c r="RJS4" s="627"/>
      <c r="RJT4" s="600"/>
      <c r="RJU4" s="600"/>
      <c r="RJV4" s="600"/>
      <c r="RJW4" s="600"/>
      <c r="RJX4" s="600"/>
      <c r="RJY4" s="600"/>
      <c r="RJZ4" s="627"/>
      <c r="RKA4" s="627"/>
      <c r="RKB4" s="627"/>
      <c r="RKC4" s="600"/>
      <c r="RKD4" s="600"/>
      <c r="RKE4" s="600"/>
      <c r="RKF4" s="600"/>
      <c r="RKG4" s="600"/>
      <c r="RKH4" s="600"/>
      <c r="RKI4" s="627"/>
      <c r="RKJ4" s="627"/>
      <c r="RKK4" s="627"/>
      <c r="RKL4" s="600"/>
      <c r="RKM4" s="600"/>
      <c r="RKN4" s="600"/>
      <c r="RKO4" s="600"/>
      <c r="RKP4" s="600"/>
      <c r="RKQ4" s="600"/>
      <c r="RKR4" s="627"/>
      <c r="RKS4" s="627"/>
      <c r="RKT4" s="627"/>
      <c r="RKU4" s="600"/>
      <c r="RKV4" s="600"/>
      <c r="RKW4" s="600"/>
      <c r="RKX4" s="600"/>
      <c r="RKY4" s="600"/>
      <c r="RKZ4" s="600"/>
      <c r="RLA4" s="627"/>
      <c r="RLB4" s="627"/>
      <c r="RLC4" s="627"/>
      <c r="RLD4" s="600"/>
      <c r="RLE4" s="600"/>
      <c r="RLF4" s="600"/>
      <c r="RLG4" s="600"/>
      <c r="RLH4" s="600"/>
      <c r="RLI4" s="600"/>
      <c r="RLJ4" s="627"/>
      <c r="RLK4" s="627"/>
      <c r="RLL4" s="627"/>
      <c r="RLM4" s="600"/>
      <c r="RLN4" s="600"/>
      <c r="RLO4" s="600"/>
      <c r="RLP4" s="600"/>
      <c r="RLQ4" s="600"/>
      <c r="RLR4" s="600"/>
      <c r="RLS4" s="627"/>
      <c r="RLT4" s="627"/>
      <c r="RLU4" s="627"/>
      <c r="RLV4" s="600"/>
      <c r="RLW4" s="600"/>
      <c r="RLX4" s="600"/>
      <c r="RLY4" s="600"/>
      <c r="RLZ4" s="600"/>
      <c r="RMA4" s="600"/>
      <c r="RMB4" s="627"/>
      <c r="RMC4" s="627"/>
      <c r="RMD4" s="627"/>
      <c r="RME4" s="600"/>
      <c r="RMF4" s="600"/>
      <c r="RMG4" s="600"/>
      <c r="RMH4" s="600"/>
      <c r="RMI4" s="600"/>
      <c r="RMJ4" s="600"/>
      <c r="RMK4" s="627"/>
      <c r="RML4" s="627"/>
      <c r="RMM4" s="627"/>
      <c r="RMN4" s="600"/>
      <c r="RMO4" s="600"/>
      <c r="RMP4" s="600"/>
      <c r="RMQ4" s="600"/>
      <c r="RMR4" s="600"/>
      <c r="RMS4" s="600"/>
      <c r="RMT4" s="627"/>
      <c r="RMU4" s="627"/>
      <c r="RMV4" s="627"/>
      <c r="RMW4" s="600"/>
      <c r="RMX4" s="600"/>
      <c r="RMY4" s="600"/>
      <c r="RMZ4" s="600"/>
      <c r="RNA4" s="600"/>
      <c r="RNB4" s="600"/>
      <c r="RNC4" s="627"/>
      <c r="RND4" s="627"/>
      <c r="RNE4" s="627"/>
      <c r="RNF4" s="600"/>
      <c r="RNG4" s="600"/>
      <c r="RNH4" s="600"/>
      <c r="RNI4" s="600"/>
      <c r="RNJ4" s="600"/>
      <c r="RNK4" s="600"/>
      <c r="RNL4" s="627"/>
      <c r="RNM4" s="627"/>
      <c r="RNN4" s="627"/>
      <c r="RNO4" s="600"/>
      <c r="RNP4" s="600"/>
      <c r="RNQ4" s="600"/>
      <c r="RNR4" s="600"/>
      <c r="RNS4" s="600"/>
      <c r="RNT4" s="600"/>
      <c r="RNU4" s="627"/>
      <c r="RNV4" s="627"/>
      <c r="RNW4" s="627"/>
      <c r="RNX4" s="600"/>
      <c r="RNY4" s="600"/>
      <c r="RNZ4" s="600"/>
      <c r="ROA4" s="600"/>
      <c r="ROB4" s="600"/>
      <c r="ROC4" s="600"/>
      <c r="ROD4" s="627"/>
      <c r="ROE4" s="627"/>
      <c r="ROF4" s="627"/>
      <c r="ROG4" s="600"/>
      <c r="ROH4" s="600"/>
      <c r="ROI4" s="600"/>
      <c r="ROJ4" s="600"/>
      <c r="ROK4" s="600"/>
      <c r="ROL4" s="600"/>
      <c r="ROM4" s="627"/>
      <c r="RON4" s="627"/>
      <c r="ROO4" s="627"/>
      <c r="ROP4" s="600"/>
      <c r="ROQ4" s="600"/>
      <c r="ROR4" s="600"/>
      <c r="ROS4" s="600"/>
      <c r="ROT4" s="600"/>
      <c r="ROU4" s="600"/>
      <c r="ROV4" s="627"/>
      <c r="ROW4" s="627"/>
      <c r="ROX4" s="627"/>
      <c r="ROY4" s="600"/>
      <c r="ROZ4" s="600"/>
      <c r="RPA4" s="600"/>
      <c r="RPB4" s="600"/>
      <c r="RPC4" s="600"/>
      <c r="RPD4" s="600"/>
      <c r="RPE4" s="627"/>
      <c r="RPF4" s="627"/>
      <c r="RPG4" s="627"/>
      <c r="RPH4" s="600"/>
      <c r="RPI4" s="600"/>
      <c r="RPJ4" s="600"/>
      <c r="RPK4" s="600"/>
      <c r="RPL4" s="600"/>
      <c r="RPM4" s="600"/>
      <c r="RPN4" s="627"/>
      <c r="RPO4" s="627"/>
      <c r="RPP4" s="627"/>
      <c r="RPQ4" s="600"/>
      <c r="RPR4" s="600"/>
      <c r="RPS4" s="600"/>
      <c r="RPT4" s="600"/>
      <c r="RPU4" s="600"/>
      <c r="RPV4" s="600"/>
      <c r="RPW4" s="627"/>
      <c r="RPX4" s="627"/>
      <c r="RPY4" s="627"/>
      <c r="RPZ4" s="600"/>
      <c r="RQA4" s="600"/>
      <c r="RQB4" s="600"/>
      <c r="RQC4" s="600"/>
      <c r="RQD4" s="600"/>
      <c r="RQE4" s="600"/>
      <c r="RQF4" s="627"/>
      <c r="RQG4" s="627"/>
      <c r="RQH4" s="627"/>
      <c r="RQI4" s="600"/>
      <c r="RQJ4" s="600"/>
      <c r="RQK4" s="600"/>
      <c r="RQL4" s="600"/>
      <c r="RQM4" s="600"/>
      <c r="RQN4" s="600"/>
      <c r="RQO4" s="627"/>
      <c r="RQP4" s="627"/>
      <c r="RQQ4" s="627"/>
      <c r="RQR4" s="600"/>
      <c r="RQS4" s="600"/>
      <c r="RQT4" s="600"/>
      <c r="RQU4" s="600"/>
      <c r="RQV4" s="600"/>
      <c r="RQW4" s="600"/>
      <c r="RQX4" s="627"/>
      <c r="RQY4" s="627"/>
      <c r="RQZ4" s="627"/>
      <c r="RRA4" s="600"/>
      <c r="RRB4" s="600"/>
      <c r="RRC4" s="600"/>
      <c r="RRD4" s="600"/>
      <c r="RRE4" s="600"/>
      <c r="RRF4" s="600"/>
      <c r="RRG4" s="627"/>
      <c r="RRH4" s="627"/>
      <c r="RRI4" s="627"/>
      <c r="RRJ4" s="600"/>
      <c r="RRK4" s="600"/>
      <c r="RRL4" s="600"/>
      <c r="RRM4" s="600"/>
      <c r="RRN4" s="600"/>
      <c r="RRO4" s="600"/>
      <c r="RRP4" s="627"/>
      <c r="RRQ4" s="627"/>
      <c r="RRR4" s="627"/>
      <c r="RRS4" s="600"/>
      <c r="RRT4" s="600"/>
      <c r="RRU4" s="600"/>
      <c r="RRV4" s="600"/>
      <c r="RRW4" s="600"/>
      <c r="RRX4" s="600"/>
      <c r="RRY4" s="627"/>
      <c r="RRZ4" s="627"/>
      <c r="RSA4" s="627"/>
      <c r="RSB4" s="600"/>
      <c r="RSC4" s="600"/>
      <c r="RSD4" s="600"/>
      <c r="RSE4" s="600"/>
      <c r="RSF4" s="600"/>
      <c r="RSG4" s="600"/>
      <c r="RSH4" s="627"/>
      <c r="RSI4" s="627"/>
      <c r="RSJ4" s="627"/>
      <c r="RSK4" s="600"/>
      <c r="RSL4" s="600"/>
      <c r="RSM4" s="600"/>
      <c r="RSN4" s="600"/>
      <c r="RSO4" s="600"/>
      <c r="RSP4" s="600"/>
      <c r="RSQ4" s="627"/>
      <c r="RSR4" s="627"/>
      <c r="RSS4" s="627"/>
      <c r="RST4" s="600"/>
      <c r="RSU4" s="600"/>
      <c r="RSV4" s="600"/>
      <c r="RSW4" s="600"/>
      <c r="RSX4" s="600"/>
      <c r="RSY4" s="600"/>
      <c r="RSZ4" s="627"/>
      <c r="RTA4" s="627"/>
      <c r="RTB4" s="627"/>
      <c r="RTC4" s="600"/>
      <c r="RTD4" s="600"/>
      <c r="RTE4" s="600"/>
      <c r="RTF4" s="600"/>
      <c r="RTG4" s="600"/>
      <c r="RTH4" s="600"/>
      <c r="RTI4" s="627"/>
      <c r="RTJ4" s="627"/>
      <c r="RTK4" s="627"/>
      <c r="RTL4" s="600"/>
      <c r="RTM4" s="600"/>
      <c r="RTN4" s="600"/>
      <c r="RTO4" s="600"/>
      <c r="RTP4" s="600"/>
      <c r="RTQ4" s="600"/>
      <c r="RTR4" s="627"/>
      <c r="RTS4" s="627"/>
      <c r="RTT4" s="627"/>
      <c r="RTU4" s="600"/>
      <c r="RTV4" s="600"/>
      <c r="RTW4" s="600"/>
      <c r="RTX4" s="600"/>
      <c r="RTY4" s="600"/>
      <c r="RTZ4" s="600"/>
      <c r="RUA4" s="627"/>
      <c r="RUB4" s="627"/>
      <c r="RUC4" s="627"/>
      <c r="RUD4" s="600"/>
      <c r="RUE4" s="600"/>
      <c r="RUF4" s="600"/>
      <c r="RUG4" s="600"/>
      <c r="RUH4" s="600"/>
      <c r="RUI4" s="600"/>
      <c r="RUJ4" s="627"/>
      <c r="RUK4" s="627"/>
      <c r="RUL4" s="627"/>
      <c r="RUM4" s="600"/>
      <c r="RUN4" s="600"/>
      <c r="RUO4" s="600"/>
      <c r="RUP4" s="600"/>
      <c r="RUQ4" s="600"/>
      <c r="RUR4" s="600"/>
      <c r="RUS4" s="627"/>
      <c r="RUT4" s="627"/>
      <c r="RUU4" s="627"/>
      <c r="RUV4" s="600"/>
      <c r="RUW4" s="600"/>
      <c r="RUX4" s="600"/>
      <c r="RUY4" s="600"/>
      <c r="RUZ4" s="600"/>
      <c r="RVA4" s="600"/>
      <c r="RVB4" s="627"/>
      <c r="RVC4" s="627"/>
      <c r="RVD4" s="627"/>
      <c r="RVE4" s="600"/>
      <c r="RVF4" s="600"/>
      <c r="RVG4" s="600"/>
      <c r="RVH4" s="600"/>
      <c r="RVI4" s="600"/>
      <c r="RVJ4" s="600"/>
      <c r="RVK4" s="627"/>
      <c r="RVL4" s="627"/>
      <c r="RVM4" s="627"/>
      <c r="RVN4" s="600"/>
      <c r="RVO4" s="600"/>
      <c r="RVP4" s="600"/>
      <c r="RVQ4" s="600"/>
      <c r="RVR4" s="600"/>
      <c r="RVS4" s="600"/>
      <c r="RVT4" s="627"/>
      <c r="RVU4" s="627"/>
      <c r="RVV4" s="627"/>
      <c r="RVW4" s="600"/>
      <c r="RVX4" s="600"/>
      <c r="RVY4" s="600"/>
      <c r="RVZ4" s="600"/>
      <c r="RWA4" s="600"/>
      <c r="RWB4" s="600"/>
      <c r="RWC4" s="627"/>
      <c r="RWD4" s="627"/>
      <c r="RWE4" s="627"/>
      <c r="RWF4" s="600"/>
      <c r="RWG4" s="600"/>
      <c r="RWH4" s="600"/>
      <c r="RWI4" s="600"/>
      <c r="RWJ4" s="600"/>
      <c r="RWK4" s="600"/>
      <c r="RWL4" s="627"/>
      <c r="RWM4" s="627"/>
      <c r="RWN4" s="627"/>
      <c r="RWO4" s="600"/>
      <c r="RWP4" s="600"/>
      <c r="RWQ4" s="600"/>
      <c r="RWR4" s="600"/>
      <c r="RWS4" s="600"/>
      <c r="RWT4" s="600"/>
      <c r="RWU4" s="627"/>
      <c r="RWV4" s="627"/>
      <c r="RWW4" s="627"/>
      <c r="RWX4" s="600"/>
      <c r="RWY4" s="600"/>
      <c r="RWZ4" s="600"/>
      <c r="RXA4" s="600"/>
      <c r="RXB4" s="600"/>
      <c r="RXC4" s="600"/>
      <c r="RXD4" s="627"/>
      <c r="RXE4" s="627"/>
      <c r="RXF4" s="627"/>
      <c r="RXG4" s="600"/>
      <c r="RXH4" s="600"/>
      <c r="RXI4" s="600"/>
      <c r="RXJ4" s="600"/>
      <c r="RXK4" s="600"/>
      <c r="RXL4" s="600"/>
      <c r="RXM4" s="627"/>
      <c r="RXN4" s="627"/>
      <c r="RXO4" s="627"/>
      <c r="RXP4" s="600"/>
      <c r="RXQ4" s="600"/>
      <c r="RXR4" s="600"/>
      <c r="RXS4" s="600"/>
      <c r="RXT4" s="600"/>
      <c r="RXU4" s="600"/>
      <c r="RXV4" s="627"/>
      <c r="RXW4" s="627"/>
      <c r="RXX4" s="627"/>
      <c r="RXY4" s="600"/>
      <c r="RXZ4" s="600"/>
      <c r="RYA4" s="600"/>
      <c r="RYB4" s="600"/>
      <c r="RYC4" s="600"/>
      <c r="RYD4" s="600"/>
      <c r="RYE4" s="627"/>
      <c r="RYF4" s="627"/>
      <c r="RYG4" s="627"/>
      <c r="RYH4" s="600"/>
      <c r="RYI4" s="600"/>
      <c r="RYJ4" s="600"/>
      <c r="RYK4" s="600"/>
      <c r="RYL4" s="600"/>
      <c r="RYM4" s="600"/>
      <c r="RYN4" s="627"/>
      <c r="RYO4" s="627"/>
      <c r="RYP4" s="627"/>
      <c r="RYQ4" s="600"/>
      <c r="RYR4" s="600"/>
      <c r="RYS4" s="600"/>
      <c r="RYT4" s="600"/>
      <c r="RYU4" s="600"/>
      <c r="RYV4" s="600"/>
      <c r="RYW4" s="627"/>
      <c r="RYX4" s="627"/>
      <c r="RYY4" s="627"/>
      <c r="RYZ4" s="600"/>
      <c r="RZA4" s="600"/>
      <c r="RZB4" s="600"/>
      <c r="RZC4" s="600"/>
      <c r="RZD4" s="600"/>
      <c r="RZE4" s="600"/>
      <c r="RZF4" s="627"/>
      <c r="RZG4" s="627"/>
      <c r="RZH4" s="627"/>
      <c r="RZI4" s="600"/>
      <c r="RZJ4" s="600"/>
      <c r="RZK4" s="600"/>
      <c r="RZL4" s="600"/>
      <c r="RZM4" s="600"/>
      <c r="RZN4" s="600"/>
      <c r="RZO4" s="627"/>
      <c r="RZP4" s="627"/>
      <c r="RZQ4" s="627"/>
      <c r="RZR4" s="600"/>
      <c r="RZS4" s="600"/>
      <c r="RZT4" s="600"/>
      <c r="RZU4" s="600"/>
      <c r="RZV4" s="600"/>
      <c r="RZW4" s="600"/>
      <c r="RZX4" s="627"/>
      <c r="RZY4" s="627"/>
      <c r="RZZ4" s="627"/>
      <c r="SAA4" s="600"/>
      <c r="SAB4" s="600"/>
      <c r="SAC4" s="600"/>
      <c r="SAD4" s="600"/>
      <c r="SAE4" s="600"/>
      <c r="SAF4" s="600"/>
      <c r="SAG4" s="627"/>
      <c r="SAH4" s="627"/>
      <c r="SAI4" s="627"/>
      <c r="SAJ4" s="600"/>
      <c r="SAK4" s="600"/>
      <c r="SAL4" s="600"/>
      <c r="SAM4" s="600"/>
      <c r="SAN4" s="600"/>
      <c r="SAO4" s="600"/>
      <c r="SAP4" s="627"/>
      <c r="SAQ4" s="627"/>
      <c r="SAR4" s="627"/>
      <c r="SAS4" s="600"/>
      <c r="SAT4" s="600"/>
      <c r="SAU4" s="600"/>
      <c r="SAV4" s="600"/>
      <c r="SAW4" s="600"/>
      <c r="SAX4" s="600"/>
      <c r="SAY4" s="627"/>
      <c r="SAZ4" s="627"/>
      <c r="SBA4" s="627"/>
      <c r="SBB4" s="600"/>
      <c r="SBC4" s="600"/>
      <c r="SBD4" s="600"/>
      <c r="SBE4" s="600"/>
      <c r="SBF4" s="600"/>
      <c r="SBG4" s="600"/>
      <c r="SBH4" s="627"/>
      <c r="SBI4" s="627"/>
      <c r="SBJ4" s="627"/>
      <c r="SBK4" s="600"/>
      <c r="SBL4" s="600"/>
      <c r="SBM4" s="600"/>
      <c r="SBN4" s="600"/>
      <c r="SBO4" s="600"/>
      <c r="SBP4" s="600"/>
      <c r="SBQ4" s="627"/>
      <c r="SBR4" s="627"/>
      <c r="SBS4" s="627"/>
      <c r="SBT4" s="600"/>
      <c r="SBU4" s="600"/>
      <c r="SBV4" s="600"/>
      <c r="SBW4" s="600"/>
      <c r="SBX4" s="600"/>
      <c r="SBY4" s="600"/>
      <c r="SBZ4" s="627"/>
      <c r="SCA4" s="627"/>
      <c r="SCB4" s="627"/>
      <c r="SCC4" s="600"/>
      <c r="SCD4" s="600"/>
      <c r="SCE4" s="600"/>
      <c r="SCF4" s="600"/>
      <c r="SCG4" s="600"/>
      <c r="SCH4" s="600"/>
      <c r="SCI4" s="627"/>
      <c r="SCJ4" s="627"/>
      <c r="SCK4" s="627"/>
      <c r="SCL4" s="600"/>
      <c r="SCM4" s="600"/>
      <c r="SCN4" s="600"/>
      <c r="SCO4" s="600"/>
      <c r="SCP4" s="600"/>
      <c r="SCQ4" s="600"/>
      <c r="SCR4" s="627"/>
      <c r="SCS4" s="627"/>
      <c r="SCT4" s="627"/>
      <c r="SCU4" s="600"/>
      <c r="SCV4" s="600"/>
      <c r="SCW4" s="600"/>
      <c r="SCX4" s="600"/>
      <c r="SCY4" s="600"/>
      <c r="SCZ4" s="600"/>
      <c r="SDA4" s="627"/>
      <c r="SDB4" s="627"/>
      <c r="SDC4" s="627"/>
      <c r="SDD4" s="600"/>
      <c r="SDE4" s="600"/>
      <c r="SDF4" s="600"/>
      <c r="SDG4" s="600"/>
      <c r="SDH4" s="600"/>
      <c r="SDI4" s="600"/>
      <c r="SDJ4" s="627"/>
      <c r="SDK4" s="627"/>
      <c r="SDL4" s="627"/>
      <c r="SDM4" s="600"/>
      <c r="SDN4" s="600"/>
      <c r="SDO4" s="600"/>
      <c r="SDP4" s="600"/>
      <c r="SDQ4" s="600"/>
      <c r="SDR4" s="600"/>
      <c r="SDS4" s="627"/>
      <c r="SDT4" s="627"/>
      <c r="SDU4" s="627"/>
      <c r="SDV4" s="600"/>
      <c r="SDW4" s="600"/>
      <c r="SDX4" s="600"/>
      <c r="SDY4" s="600"/>
      <c r="SDZ4" s="600"/>
      <c r="SEA4" s="600"/>
      <c r="SEB4" s="627"/>
      <c r="SEC4" s="627"/>
      <c r="SED4" s="627"/>
      <c r="SEE4" s="600"/>
      <c r="SEF4" s="600"/>
      <c r="SEG4" s="600"/>
      <c r="SEH4" s="600"/>
      <c r="SEI4" s="600"/>
      <c r="SEJ4" s="600"/>
      <c r="SEK4" s="627"/>
      <c r="SEL4" s="627"/>
      <c r="SEM4" s="627"/>
      <c r="SEN4" s="600"/>
      <c r="SEO4" s="600"/>
      <c r="SEP4" s="600"/>
      <c r="SEQ4" s="600"/>
      <c r="SER4" s="600"/>
      <c r="SES4" s="600"/>
      <c r="SET4" s="627"/>
      <c r="SEU4" s="627"/>
      <c r="SEV4" s="627"/>
      <c r="SEW4" s="600"/>
      <c r="SEX4" s="600"/>
      <c r="SEY4" s="600"/>
      <c r="SEZ4" s="600"/>
      <c r="SFA4" s="600"/>
      <c r="SFB4" s="600"/>
      <c r="SFC4" s="627"/>
      <c r="SFD4" s="627"/>
      <c r="SFE4" s="627"/>
      <c r="SFF4" s="600"/>
      <c r="SFG4" s="600"/>
      <c r="SFH4" s="600"/>
      <c r="SFI4" s="600"/>
      <c r="SFJ4" s="600"/>
      <c r="SFK4" s="600"/>
      <c r="SFL4" s="627"/>
      <c r="SFM4" s="627"/>
      <c r="SFN4" s="627"/>
      <c r="SFO4" s="600"/>
      <c r="SFP4" s="600"/>
      <c r="SFQ4" s="600"/>
      <c r="SFR4" s="600"/>
      <c r="SFS4" s="600"/>
      <c r="SFT4" s="600"/>
      <c r="SFU4" s="627"/>
      <c r="SFV4" s="627"/>
      <c r="SFW4" s="627"/>
      <c r="SFX4" s="600"/>
      <c r="SFY4" s="600"/>
      <c r="SFZ4" s="600"/>
      <c r="SGA4" s="600"/>
      <c r="SGB4" s="600"/>
      <c r="SGC4" s="600"/>
      <c r="SGD4" s="627"/>
      <c r="SGE4" s="627"/>
      <c r="SGF4" s="627"/>
      <c r="SGG4" s="600"/>
      <c r="SGH4" s="600"/>
      <c r="SGI4" s="600"/>
      <c r="SGJ4" s="600"/>
      <c r="SGK4" s="600"/>
      <c r="SGL4" s="600"/>
      <c r="SGM4" s="627"/>
      <c r="SGN4" s="627"/>
      <c r="SGO4" s="627"/>
      <c r="SGP4" s="600"/>
      <c r="SGQ4" s="600"/>
      <c r="SGR4" s="600"/>
      <c r="SGS4" s="600"/>
      <c r="SGT4" s="600"/>
      <c r="SGU4" s="600"/>
      <c r="SGV4" s="627"/>
      <c r="SGW4" s="627"/>
      <c r="SGX4" s="627"/>
      <c r="SGY4" s="600"/>
      <c r="SGZ4" s="600"/>
      <c r="SHA4" s="600"/>
      <c r="SHB4" s="600"/>
      <c r="SHC4" s="600"/>
      <c r="SHD4" s="600"/>
      <c r="SHE4" s="627"/>
      <c r="SHF4" s="627"/>
      <c r="SHG4" s="627"/>
      <c r="SHH4" s="600"/>
      <c r="SHI4" s="600"/>
      <c r="SHJ4" s="600"/>
      <c r="SHK4" s="600"/>
      <c r="SHL4" s="600"/>
      <c r="SHM4" s="600"/>
      <c r="SHN4" s="627"/>
      <c r="SHO4" s="627"/>
      <c r="SHP4" s="627"/>
      <c r="SHQ4" s="600"/>
      <c r="SHR4" s="600"/>
      <c r="SHS4" s="600"/>
      <c r="SHT4" s="600"/>
      <c r="SHU4" s="600"/>
      <c r="SHV4" s="600"/>
      <c r="SHW4" s="627"/>
      <c r="SHX4" s="627"/>
      <c r="SHY4" s="627"/>
      <c r="SHZ4" s="600"/>
      <c r="SIA4" s="600"/>
      <c r="SIB4" s="600"/>
      <c r="SIC4" s="600"/>
      <c r="SID4" s="600"/>
      <c r="SIE4" s="600"/>
      <c r="SIF4" s="627"/>
      <c r="SIG4" s="627"/>
      <c r="SIH4" s="627"/>
      <c r="SII4" s="600"/>
      <c r="SIJ4" s="600"/>
      <c r="SIK4" s="600"/>
      <c r="SIL4" s="600"/>
      <c r="SIM4" s="600"/>
      <c r="SIN4" s="600"/>
      <c r="SIO4" s="627"/>
      <c r="SIP4" s="627"/>
      <c r="SIQ4" s="627"/>
      <c r="SIR4" s="600"/>
      <c r="SIS4" s="600"/>
      <c r="SIT4" s="600"/>
      <c r="SIU4" s="600"/>
      <c r="SIV4" s="600"/>
      <c r="SIW4" s="600"/>
      <c r="SIX4" s="627"/>
      <c r="SIY4" s="627"/>
      <c r="SIZ4" s="627"/>
      <c r="SJA4" s="600"/>
      <c r="SJB4" s="600"/>
      <c r="SJC4" s="600"/>
      <c r="SJD4" s="600"/>
      <c r="SJE4" s="600"/>
      <c r="SJF4" s="600"/>
      <c r="SJG4" s="627"/>
      <c r="SJH4" s="627"/>
      <c r="SJI4" s="627"/>
      <c r="SJJ4" s="600"/>
      <c r="SJK4" s="600"/>
      <c r="SJL4" s="600"/>
      <c r="SJM4" s="600"/>
      <c r="SJN4" s="600"/>
      <c r="SJO4" s="600"/>
      <c r="SJP4" s="627"/>
      <c r="SJQ4" s="627"/>
      <c r="SJR4" s="627"/>
      <c r="SJS4" s="600"/>
      <c r="SJT4" s="600"/>
      <c r="SJU4" s="600"/>
      <c r="SJV4" s="600"/>
      <c r="SJW4" s="600"/>
      <c r="SJX4" s="600"/>
      <c r="SJY4" s="627"/>
      <c r="SJZ4" s="627"/>
      <c r="SKA4" s="627"/>
      <c r="SKB4" s="600"/>
      <c r="SKC4" s="600"/>
      <c r="SKD4" s="600"/>
      <c r="SKE4" s="600"/>
      <c r="SKF4" s="600"/>
      <c r="SKG4" s="600"/>
      <c r="SKH4" s="627"/>
      <c r="SKI4" s="627"/>
      <c r="SKJ4" s="627"/>
      <c r="SKK4" s="600"/>
      <c r="SKL4" s="600"/>
      <c r="SKM4" s="600"/>
      <c r="SKN4" s="600"/>
      <c r="SKO4" s="600"/>
      <c r="SKP4" s="600"/>
      <c r="SKQ4" s="627"/>
      <c r="SKR4" s="627"/>
      <c r="SKS4" s="627"/>
      <c r="SKT4" s="600"/>
      <c r="SKU4" s="600"/>
      <c r="SKV4" s="600"/>
      <c r="SKW4" s="600"/>
      <c r="SKX4" s="600"/>
      <c r="SKY4" s="600"/>
      <c r="SKZ4" s="627"/>
      <c r="SLA4" s="627"/>
      <c r="SLB4" s="627"/>
      <c r="SLC4" s="600"/>
      <c r="SLD4" s="600"/>
      <c r="SLE4" s="600"/>
      <c r="SLF4" s="600"/>
      <c r="SLG4" s="600"/>
      <c r="SLH4" s="600"/>
      <c r="SLI4" s="627"/>
      <c r="SLJ4" s="627"/>
      <c r="SLK4" s="627"/>
      <c r="SLL4" s="600"/>
      <c r="SLM4" s="600"/>
      <c r="SLN4" s="600"/>
      <c r="SLO4" s="600"/>
      <c r="SLP4" s="600"/>
      <c r="SLQ4" s="600"/>
      <c r="SLR4" s="627"/>
      <c r="SLS4" s="627"/>
      <c r="SLT4" s="627"/>
      <c r="SLU4" s="600"/>
      <c r="SLV4" s="600"/>
      <c r="SLW4" s="600"/>
      <c r="SLX4" s="600"/>
      <c r="SLY4" s="600"/>
      <c r="SLZ4" s="600"/>
      <c r="SMA4" s="627"/>
      <c r="SMB4" s="627"/>
      <c r="SMC4" s="627"/>
      <c r="SMD4" s="600"/>
      <c r="SME4" s="600"/>
      <c r="SMF4" s="600"/>
      <c r="SMG4" s="600"/>
      <c r="SMH4" s="600"/>
      <c r="SMI4" s="600"/>
      <c r="SMJ4" s="627"/>
      <c r="SMK4" s="627"/>
      <c r="SML4" s="627"/>
      <c r="SMM4" s="600"/>
      <c r="SMN4" s="600"/>
      <c r="SMO4" s="600"/>
      <c r="SMP4" s="600"/>
      <c r="SMQ4" s="600"/>
      <c r="SMR4" s="600"/>
      <c r="SMS4" s="627"/>
      <c r="SMT4" s="627"/>
      <c r="SMU4" s="627"/>
      <c r="SMV4" s="600"/>
      <c r="SMW4" s="600"/>
      <c r="SMX4" s="600"/>
      <c r="SMY4" s="600"/>
      <c r="SMZ4" s="600"/>
      <c r="SNA4" s="600"/>
      <c r="SNB4" s="627"/>
      <c r="SNC4" s="627"/>
      <c r="SND4" s="627"/>
      <c r="SNE4" s="600"/>
      <c r="SNF4" s="600"/>
      <c r="SNG4" s="600"/>
      <c r="SNH4" s="600"/>
      <c r="SNI4" s="600"/>
      <c r="SNJ4" s="600"/>
      <c r="SNK4" s="627"/>
      <c r="SNL4" s="627"/>
      <c r="SNM4" s="627"/>
      <c r="SNN4" s="600"/>
      <c r="SNO4" s="600"/>
      <c r="SNP4" s="600"/>
      <c r="SNQ4" s="600"/>
      <c r="SNR4" s="600"/>
      <c r="SNS4" s="600"/>
      <c r="SNT4" s="627"/>
      <c r="SNU4" s="627"/>
      <c r="SNV4" s="627"/>
      <c r="SNW4" s="600"/>
      <c r="SNX4" s="600"/>
      <c r="SNY4" s="600"/>
      <c r="SNZ4" s="600"/>
      <c r="SOA4" s="600"/>
      <c r="SOB4" s="600"/>
      <c r="SOC4" s="627"/>
      <c r="SOD4" s="627"/>
      <c r="SOE4" s="627"/>
      <c r="SOF4" s="600"/>
      <c r="SOG4" s="600"/>
      <c r="SOH4" s="600"/>
      <c r="SOI4" s="600"/>
      <c r="SOJ4" s="600"/>
      <c r="SOK4" s="600"/>
      <c r="SOL4" s="627"/>
      <c r="SOM4" s="627"/>
      <c r="SON4" s="627"/>
      <c r="SOO4" s="600"/>
      <c r="SOP4" s="600"/>
      <c r="SOQ4" s="600"/>
      <c r="SOR4" s="600"/>
      <c r="SOS4" s="600"/>
      <c r="SOT4" s="600"/>
      <c r="SOU4" s="627"/>
      <c r="SOV4" s="627"/>
      <c r="SOW4" s="627"/>
      <c r="SOX4" s="600"/>
      <c r="SOY4" s="600"/>
      <c r="SOZ4" s="600"/>
      <c r="SPA4" s="600"/>
      <c r="SPB4" s="600"/>
      <c r="SPC4" s="600"/>
      <c r="SPD4" s="627"/>
      <c r="SPE4" s="627"/>
      <c r="SPF4" s="627"/>
      <c r="SPG4" s="600"/>
      <c r="SPH4" s="600"/>
      <c r="SPI4" s="600"/>
      <c r="SPJ4" s="600"/>
      <c r="SPK4" s="600"/>
      <c r="SPL4" s="600"/>
      <c r="SPM4" s="627"/>
      <c r="SPN4" s="627"/>
      <c r="SPO4" s="627"/>
      <c r="SPP4" s="600"/>
      <c r="SPQ4" s="600"/>
      <c r="SPR4" s="600"/>
      <c r="SPS4" s="600"/>
      <c r="SPT4" s="600"/>
      <c r="SPU4" s="600"/>
      <c r="SPV4" s="627"/>
      <c r="SPW4" s="627"/>
      <c r="SPX4" s="627"/>
      <c r="SPY4" s="600"/>
      <c r="SPZ4" s="600"/>
      <c r="SQA4" s="600"/>
      <c r="SQB4" s="600"/>
      <c r="SQC4" s="600"/>
      <c r="SQD4" s="600"/>
      <c r="SQE4" s="627"/>
      <c r="SQF4" s="627"/>
      <c r="SQG4" s="627"/>
      <c r="SQH4" s="600"/>
      <c r="SQI4" s="600"/>
      <c r="SQJ4" s="600"/>
      <c r="SQK4" s="600"/>
      <c r="SQL4" s="600"/>
      <c r="SQM4" s="600"/>
      <c r="SQN4" s="627"/>
      <c r="SQO4" s="627"/>
      <c r="SQP4" s="627"/>
      <c r="SQQ4" s="600"/>
      <c r="SQR4" s="600"/>
      <c r="SQS4" s="600"/>
      <c r="SQT4" s="600"/>
      <c r="SQU4" s="600"/>
      <c r="SQV4" s="600"/>
      <c r="SQW4" s="627"/>
      <c r="SQX4" s="627"/>
      <c r="SQY4" s="627"/>
      <c r="SQZ4" s="600"/>
      <c r="SRA4" s="600"/>
      <c r="SRB4" s="600"/>
      <c r="SRC4" s="600"/>
      <c r="SRD4" s="600"/>
      <c r="SRE4" s="600"/>
      <c r="SRF4" s="627"/>
      <c r="SRG4" s="627"/>
      <c r="SRH4" s="627"/>
      <c r="SRI4" s="600"/>
      <c r="SRJ4" s="600"/>
      <c r="SRK4" s="600"/>
      <c r="SRL4" s="600"/>
      <c r="SRM4" s="600"/>
      <c r="SRN4" s="600"/>
      <c r="SRO4" s="627"/>
      <c r="SRP4" s="627"/>
      <c r="SRQ4" s="627"/>
      <c r="SRR4" s="600"/>
      <c r="SRS4" s="600"/>
      <c r="SRT4" s="600"/>
      <c r="SRU4" s="600"/>
      <c r="SRV4" s="600"/>
      <c r="SRW4" s="600"/>
      <c r="SRX4" s="627"/>
      <c r="SRY4" s="627"/>
      <c r="SRZ4" s="627"/>
      <c r="SSA4" s="600"/>
      <c r="SSB4" s="600"/>
      <c r="SSC4" s="600"/>
      <c r="SSD4" s="600"/>
      <c r="SSE4" s="600"/>
      <c r="SSF4" s="600"/>
      <c r="SSG4" s="627"/>
      <c r="SSH4" s="627"/>
      <c r="SSI4" s="627"/>
      <c r="SSJ4" s="600"/>
      <c r="SSK4" s="600"/>
      <c r="SSL4" s="600"/>
      <c r="SSM4" s="600"/>
      <c r="SSN4" s="600"/>
      <c r="SSO4" s="600"/>
      <c r="SSP4" s="627"/>
      <c r="SSQ4" s="627"/>
      <c r="SSR4" s="627"/>
      <c r="SSS4" s="600"/>
      <c r="SST4" s="600"/>
      <c r="SSU4" s="600"/>
      <c r="SSV4" s="600"/>
      <c r="SSW4" s="600"/>
      <c r="SSX4" s="600"/>
      <c r="SSY4" s="627"/>
      <c r="SSZ4" s="627"/>
      <c r="STA4" s="627"/>
      <c r="STB4" s="600"/>
      <c r="STC4" s="600"/>
      <c r="STD4" s="600"/>
      <c r="STE4" s="600"/>
      <c r="STF4" s="600"/>
      <c r="STG4" s="600"/>
      <c r="STH4" s="627"/>
      <c r="STI4" s="627"/>
      <c r="STJ4" s="627"/>
      <c r="STK4" s="600"/>
      <c r="STL4" s="600"/>
      <c r="STM4" s="600"/>
      <c r="STN4" s="600"/>
      <c r="STO4" s="600"/>
      <c r="STP4" s="600"/>
      <c r="STQ4" s="627"/>
      <c r="STR4" s="627"/>
      <c r="STS4" s="627"/>
      <c r="STT4" s="600"/>
      <c r="STU4" s="600"/>
      <c r="STV4" s="600"/>
      <c r="STW4" s="600"/>
      <c r="STX4" s="600"/>
      <c r="STY4" s="600"/>
      <c r="STZ4" s="627"/>
      <c r="SUA4" s="627"/>
      <c r="SUB4" s="627"/>
      <c r="SUC4" s="600"/>
      <c r="SUD4" s="600"/>
      <c r="SUE4" s="600"/>
      <c r="SUF4" s="600"/>
      <c r="SUG4" s="600"/>
      <c r="SUH4" s="600"/>
      <c r="SUI4" s="627"/>
      <c r="SUJ4" s="627"/>
      <c r="SUK4" s="627"/>
      <c r="SUL4" s="600"/>
      <c r="SUM4" s="600"/>
      <c r="SUN4" s="600"/>
      <c r="SUO4" s="600"/>
      <c r="SUP4" s="600"/>
      <c r="SUQ4" s="600"/>
      <c r="SUR4" s="627"/>
      <c r="SUS4" s="627"/>
      <c r="SUT4" s="627"/>
      <c r="SUU4" s="600"/>
      <c r="SUV4" s="600"/>
      <c r="SUW4" s="600"/>
      <c r="SUX4" s="600"/>
      <c r="SUY4" s="600"/>
      <c r="SUZ4" s="600"/>
      <c r="SVA4" s="627"/>
      <c r="SVB4" s="627"/>
      <c r="SVC4" s="627"/>
      <c r="SVD4" s="600"/>
      <c r="SVE4" s="600"/>
      <c r="SVF4" s="600"/>
      <c r="SVG4" s="600"/>
      <c r="SVH4" s="600"/>
      <c r="SVI4" s="600"/>
      <c r="SVJ4" s="627"/>
      <c r="SVK4" s="627"/>
      <c r="SVL4" s="627"/>
      <c r="SVM4" s="600"/>
      <c r="SVN4" s="600"/>
      <c r="SVO4" s="600"/>
      <c r="SVP4" s="600"/>
      <c r="SVQ4" s="600"/>
      <c r="SVR4" s="600"/>
      <c r="SVS4" s="627"/>
      <c r="SVT4" s="627"/>
      <c r="SVU4" s="627"/>
      <c r="SVV4" s="600"/>
      <c r="SVW4" s="600"/>
      <c r="SVX4" s="600"/>
      <c r="SVY4" s="600"/>
      <c r="SVZ4" s="600"/>
      <c r="SWA4" s="600"/>
      <c r="SWB4" s="627"/>
      <c r="SWC4" s="627"/>
      <c r="SWD4" s="627"/>
      <c r="SWE4" s="600"/>
      <c r="SWF4" s="600"/>
      <c r="SWG4" s="600"/>
      <c r="SWH4" s="600"/>
      <c r="SWI4" s="600"/>
      <c r="SWJ4" s="600"/>
      <c r="SWK4" s="627"/>
      <c r="SWL4" s="627"/>
      <c r="SWM4" s="627"/>
      <c r="SWN4" s="600"/>
      <c r="SWO4" s="600"/>
      <c r="SWP4" s="600"/>
      <c r="SWQ4" s="600"/>
      <c r="SWR4" s="600"/>
      <c r="SWS4" s="600"/>
      <c r="SWT4" s="627"/>
      <c r="SWU4" s="627"/>
      <c r="SWV4" s="627"/>
      <c r="SWW4" s="600"/>
      <c r="SWX4" s="600"/>
      <c r="SWY4" s="600"/>
      <c r="SWZ4" s="600"/>
      <c r="SXA4" s="600"/>
      <c r="SXB4" s="600"/>
      <c r="SXC4" s="627"/>
      <c r="SXD4" s="627"/>
      <c r="SXE4" s="627"/>
      <c r="SXF4" s="600"/>
      <c r="SXG4" s="600"/>
      <c r="SXH4" s="600"/>
      <c r="SXI4" s="600"/>
      <c r="SXJ4" s="600"/>
      <c r="SXK4" s="600"/>
      <c r="SXL4" s="627"/>
      <c r="SXM4" s="627"/>
      <c r="SXN4" s="627"/>
      <c r="SXO4" s="600"/>
      <c r="SXP4" s="600"/>
      <c r="SXQ4" s="600"/>
      <c r="SXR4" s="600"/>
      <c r="SXS4" s="600"/>
      <c r="SXT4" s="600"/>
      <c r="SXU4" s="627"/>
      <c r="SXV4" s="627"/>
      <c r="SXW4" s="627"/>
      <c r="SXX4" s="600"/>
      <c r="SXY4" s="600"/>
      <c r="SXZ4" s="600"/>
      <c r="SYA4" s="600"/>
      <c r="SYB4" s="600"/>
      <c r="SYC4" s="600"/>
      <c r="SYD4" s="627"/>
      <c r="SYE4" s="627"/>
      <c r="SYF4" s="627"/>
      <c r="SYG4" s="600"/>
      <c r="SYH4" s="600"/>
      <c r="SYI4" s="600"/>
      <c r="SYJ4" s="600"/>
      <c r="SYK4" s="600"/>
      <c r="SYL4" s="600"/>
      <c r="SYM4" s="627"/>
      <c r="SYN4" s="627"/>
      <c r="SYO4" s="627"/>
      <c r="SYP4" s="600"/>
      <c r="SYQ4" s="600"/>
      <c r="SYR4" s="600"/>
      <c r="SYS4" s="600"/>
      <c r="SYT4" s="600"/>
      <c r="SYU4" s="600"/>
      <c r="SYV4" s="627"/>
      <c r="SYW4" s="627"/>
      <c r="SYX4" s="627"/>
      <c r="SYY4" s="600"/>
      <c r="SYZ4" s="600"/>
      <c r="SZA4" s="600"/>
      <c r="SZB4" s="600"/>
      <c r="SZC4" s="600"/>
      <c r="SZD4" s="600"/>
      <c r="SZE4" s="627"/>
      <c r="SZF4" s="627"/>
      <c r="SZG4" s="627"/>
      <c r="SZH4" s="600"/>
      <c r="SZI4" s="600"/>
      <c r="SZJ4" s="600"/>
      <c r="SZK4" s="600"/>
      <c r="SZL4" s="600"/>
      <c r="SZM4" s="600"/>
      <c r="SZN4" s="627"/>
      <c r="SZO4" s="627"/>
      <c r="SZP4" s="627"/>
      <c r="SZQ4" s="600"/>
      <c r="SZR4" s="600"/>
      <c r="SZS4" s="600"/>
      <c r="SZT4" s="600"/>
      <c r="SZU4" s="600"/>
      <c r="SZV4" s="600"/>
      <c r="SZW4" s="627"/>
      <c r="SZX4" s="627"/>
      <c r="SZY4" s="627"/>
      <c r="SZZ4" s="600"/>
      <c r="TAA4" s="600"/>
      <c r="TAB4" s="600"/>
      <c r="TAC4" s="600"/>
      <c r="TAD4" s="600"/>
      <c r="TAE4" s="600"/>
      <c r="TAF4" s="627"/>
      <c r="TAG4" s="627"/>
      <c r="TAH4" s="627"/>
      <c r="TAI4" s="600"/>
      <c r="TAJ4" s="600"/>
      <c r="TAK4" s="600"/>
      <c r="TAL4" s="600"/>
      <c r="TAM4" s="600"/>
      <c r="TAN4" s="600"/>
      <c r="TAO4" s="627"/>
      <c r="TAP4" s="627"/>
      <c r="TAQ4" s="627"/>
      <c r="TAR4" s="600"/>
      <c r="TAS4" s="600"/>
      <c r="TAT4" s="600"/>
      <c r="TAU4" s="600"/>
      <c r="TAV4" s="600"/>
      <c r="TAW4" s="600"/>
      <c r="TAX4" s="627"/>
      <c r="TAY4" s="627"/>
      <c r="TAZ4" s="627"/>
      <c r="TBA4" s="600"/>
      <c r="TBB4" s="600"/>
      <c r="TBC4" s="600"/>
      <c r="TBD4" s="600"/>
      <c r="TBE4" s="600"/>
      <c r="TBF4" s="600"/>
      <c r="TBG4" s="627"/>
      <c r="TBH4" s="627"/>
      <c r="TBI4" s="627"/>
      <c r="TBJ4" s="600"/>
      <c r="TBK4" s="600"/>
      <c r="TBL4" s="600"/>
      <c r="TBM4" s="600"/>
      <c r="TBN4" s="600"/>
      <c r="TBO4" s="600"/>
      <c r="TBP4" s="627"/>
      <c r="TBQ4" s="627"/>
      <c r="TBR4" s="627"/>
      <c r="TBS4" s="600"/>
      <c r="TBT4" s="600"/>
      <c r="TBU4" s="600"/>
      <c r="TBV4" s="600"/>
      <c r="TBW4" s="600"/>
      <c r="TBX4" s="600"/>
      <c r="TBY4" s="627"/>
      <c r="TBZ4" s="627"/>
      <c r="TCA4" s="627"/>
      <c r="TCB4" s="600"/>
      <c r="TCC4" s="600"/>
      <c r="TCD4" s="600"/>
      <c r="TCE4" s="600"/>
      <c r="TCF4" s="600"/>
      <c r="TCG4" s="600"/>
      <c r="TCH4" s="627"/>
      <c r="TCI4" s="627"/>
      <c r="TCJ4" s="627"/>
      <c r="TCK4" s="600"/>
      <c r="TCL4" s="600"/>
      <c r="TCM4" s="600"/>
      <c r="TCN4" s="600"/>
      <c r="TCO4" s="600"/>
      <c r="TCP4" s="600"/>
      <c r="TCQ4" s="627"/>
      <c r="TCR4" s="627"/>
      <c r="TCS4" s="627"/>
      <c r="TCT4" s="600"/>
      <c r="TCU4" s="600"/>
      <c r="TCV4" s="600"/>
      <c r="TCW4" s="600"/>
      <c r="TCX4" s="600"/>
      <c r="TCY4" s="600"/>
      <c r="TCZ4" s="627"/>
      <c r="TDA4" s="627"/>
      <c r="TDB4" s="627"/>
      <c r="TDC4" s="600"/>
      <c r="TDD4" s="600"/>
      <c r="TDE4" s="600"/>
      <c r="TDF4" s="600"/>
      <c r="TDG4" s="600"/>
      <c r="TDH4" s="600"/>
      <c r="TDI4" s="627"/>
      <c r="TDJ4" s="627"/>
      <c r="TDK4" s="627"/>
      <c r="TDL4" s="600"/>
      <c r="TDM4" s="600"/>
      <c r="TDN4" s="600"/>
      <c r="TDO4" s="600"/>
      <c r="TDP4" s="600"/>
      <c r="TDQ4" s="600"/>
      <c r="TDR4" s="627"/>
      <c r="TDS4" s="627"/>
      <c r="TDT4" s="627"/>
      <c r="TDU4" s="600"/>
      <c r="TDV4" s="600"/>
      <c r="TDW4" s="600"/>
      <c r="TDX4" s="600"/>
      <c r="TDY4" s="600"/>
      <c r="TDZ4" s="600"/>
      <c r="TEA4" s="627"/>
      <c r="TEB4" s="627"/>
      <c r="TEC4" s="627"/>
      <c r="TED4" s="600"/>
      <c r="TEE4" s="600"/>
      <c r="TEF4" s="600"/>
      <c r="TEG4" s="600"/>
      <c r="TEH4" s="600"/>
      <c r="TEI4" s="600"/>
      <c r="TEJ4" s="627"/>
      <c r="TEK4" s="627"/>
      <c r="TEL4" s="627"/>
      <c r="TEM4" s="600"/>
      <c r="TEN4" s="600"/>
      <c r="TEO4" s="600"/>
      <c r="TEP4" s="600"/>
      <c r="TEQ4" s="600"/>
      <c r="TER4" s="600"/>
      <c r="TES4" s="627"/>
      <c r="TET4" s="627"/>
      <c r="TEU4" s="627"/>
      <c r="TEV4" s="600"/>
      <c r="TEW4" s="600"/>
      <c r="TEX4" s="600"/>
      <c r="TEY4" s="600"/>
      <c r="TEZ4" s="600"/>
      <c r="TFA4" s="600"/>
      <c r="TFB4" s="627"/>
      <c r="TFC4" s="627"/>
      <c r="TFD4" s="627"/>
      <c r="TFE4" s="600"/>
      <c r="TFF4" s="600"/>
      <c r="TFG4" s="600"/>
      <c r="TFH4" s="600"/>
      <c r="TFI4" s="600"/>
      <c r="TFJ4" s="600"/>
      <c r="TFK4" s="627"/>
      <c r="TFL4" s="627"/>
      <c r="TFM4" s="627"/>
      <c r="TFN4" s="600"/>
      <c r="TFO4" s="600"/>
      <c r="TFP4" s="600"/>
      <c r="TFQ4" s="600"/>
      <c r="TFR4" s="600"/>
      <c r="TFS4" s="600"/>
      <c r="TFT4" s="627"/>
      <c r="TFU4" s="627"/>
      <c r="TFV4" s="627"/>
      <c r="TFW4" s="600"/>
      <c r="TFX4" s="600"/>
      <c r="TFY4" s="600"/>
      <c r="TFZ4" s="600"/>
      <c r="TGA4" s="600"/>
      <c r="TGB4" s="600"/>
      <c r="TGC4" s="627"/>
      <c r="TGD4" s="627"/>
      <c r="TGE4" s="627"/>
      <c r="TGF4" s="600"/>
      <c r="TGG4" s="600"/>
      <c r="TGH4" s="600"/>
      <c r="TGI4" s="600"/>
      <c r="TGJ4" s="600"/>
      <c r="TGK4" s="600"/>
      <c r="TGL4" s="627"/>
      <c r="TGM4" s="627"/>
      <c r="TGN4" s="627"/>
      <c r="TGO4" s="600"/>
      <c r="TGP4" s="600"/>
      <c r="TGQ4" s="600"/>
      <c r="TGR4" s="600"/>
      <c r="TGS4" s="600"/>
      <c r="TGT4" s="600"/>
      <c r="TGU4" s="627"/>
      <c r="TGV4" s="627"/>
      <c r="TGW4" s="627"/>
      <c r="TGX4" s="600"/>
      <c r="TGY4" s="600"/>
      <c r="TGZ4" s="600"/>
      <c r="THA4" s="600"/>
      <c r="THB4" s="600"/>
      <c r="THC4" s="600"/>
      <c r="THD4" s="627"/>
      <c r="THE4" s="627"/>
      <c r="THF4" s="627"/>
      <c r="THG4" s="600"/>
      <c r="THH4" s="600"/>
      <c r="THI4" s="600"/>
      <c r="THJ4" s="600"/>
      <c r="THK4" s="600"/>
      <c r="THL4" s="600"/>
      <c r="THM4" s="627"/>
      <c r="THN4" s="627"/>
      <c r="THO4" s="627"/>
      <c r="THP4" s="600"/>
      <c r="THQ4" s="600"/>
      <c r="THR4" s="600"/>
      <c r="THS4" s="600"/>
      <c r="THT4" s="600"/>
      <c r="THU4" s="600"/>
      <c r="THV4" s="627"/>
      <c r="THW4" s="627"/>
      <c r="THX4" s="627"/>
      <c r="THY4" s="600"/>
      <c r="THZ4" s="600"/>
      <c r="TIA4" s="600"/>
      <c r="TIB4" s="600"/>
      <c r="TIC4" s="600"/>
      <c r="TID4" s="600"/>
      <c r="TIE4" s="627"/>
      <c r="TIF4" s="627"/>
      <c r="TIG4" s="627"/>
      <c r="TIH4" s="600"/>
      <c r="TII4" s="600"/>
      <c r="TIJ4" s="600"/>
      <c r="TIK4" s="600"/>
      <c r="TIL4" s="600"/>
      <c r="TIM4" s="600"/>
      <c r="TIN4" s="627"/>
      <c r="TIO4" s="627"/>
      <c r="TIP4" s="627"/>
      <c r="TIQ4" s="600"/>
      <c r="TIR4" s="600"/>
      <c r="TIS4" s="600"/>
      <c r="TIT4" s="600"/>
      <c r="TIU4" s="600"/>
      <c r="TIV4" s="600"/>
      <c r="TIW4" s="627"/>
      <c r="TIX4" s="627"/>
      <c r="TIY4" s="627"/>
      <c r="TIZ4" s="600"/>
      <c r="TJA4" s="600"/>
      <c r="TJB4" s="600"/>
      <c r="TJC4" s="600"/>
      <c r="TJD4" s="600"/>
      <c r="TJE4" s="600"/>
      <c r="TJF4" s="627"/>
      <c r="TJG4" s="627"/>
      <c r="TJH4" s="627"/>
      <c r="TJI4" s="600"/>
      <c r="TJJ4" s="600"/>
      <c r="TJK4" s="600"/>
      <c r="TJL4" s="600"/>
      <c r="TJM4" s="600"/>
      <c r="TJN4" s="600"/>
      <c r="TJO4" s="627"/>
      <c r="TJP4" s="627"/>
      <c r="TJQ4" s="627"/>
      <c r="TJR4" s="600"/>
      <c r="TJS4" s="600"/>
      <c r="TJT4" s="600"/>
      <c r="TJU4" s="600"/>
      <c r="TJV4" s="600"/>
      <c r="TJW4" s="600"/>
      <c r="TJX4" s="627"/>
      <c r="TJY4" s="627"/>
      <c r="TJZ4" s="627"/>
      <c r="TKA4" s="600"/>
      <c r="TKB4" s="600"/>
      <c r="TKC4" s="600"/>
      <c r="TKD4" s="600"/>
      <c r="TKE4" s="600"/>
      <c r="TKF4" s="600"/>
      <c r="TKG4" s="627"/>
      <c r="TKH4" s="627"/>
      <c r="TKI4" s="627"/>
      <c r="TKJ4" s="600"/>
      <c r="TKK4" s="600"/>
      <c r="TKL4" s="600"/>
      <c r="TKM4" s="600"/>
      <c r="TKN4" s="600"/>
      <c r="TKO4" s="600"/>
      <c r="TKP4" s="627"/>
      <c r="TKQ4" s="627"/>
      <c r="TKR4" s="627"/>
      <c r="TKS4" s="600"/>
      <c r="TKT4" s="600"/>
      <c r="TKU4" s="600"/>
      <c r="TKV4" s="600"/>
      <c r="TKW4" s="600"/>
      <c r="TKX4" s="600"/>
      <c r="TKY4" s="627"/>
      <c r="TKZ4" s="627"/>
      <c r="TLA4" s="627"/>
      <c r="TLB4" s="600"/>
      <c r="TLC4" s="600"/>
      <c r="TLD4" s="600"/>
      <c r="TLE4" s="600"/>
      <c r="TLF4" s="600"/>
      <c r="TLG4" s="600"/>
      <c r="TLH4" s="627"/>
      <c r="TLI4" s="627"/>
      <c r="TLJ4" s="627"/>
      <c r="TLK4" s="600"/>
      <c r="TLL4" s="600"/>
      <c r="TLM4" s="600"/>
      <c r="TLN4" s="600"/>
      <c r="TLO4" s="600"/>
      <c r="TLP4" s="600"/>
      <c r="TLQ4" s="627"/>
      <c r="TLR4" s="627"/>
      <c r="TLS4" s="627"/>
      <c r="TLT4" s="600"/>
      <c r="TLU4" s="600"/>
      <c r="TLV4" s="600"/>
      <c r="TLW4" s="600"/>
      <c r="TLX4" s="600"/>
      <c r="TLY4" s="600"/>
      <c r="TLZ4" s="627"/>
      <c r="TMA4" s="627"/>
      <c r="TMB4" s="627"/>
      <c r="TMC4" s="600"/>
      <c r="TMD4" s="600"/>
      <c r="TME4" s="600"/>
      <c r="TMF4" s="600"/>
      <c r="TMG4" s="600"/>
      <c r="TMH4" s="600"/>
      <c r="TMI4" s="627"/>
      <c r="TMJ4" s="627"/>
      <c r="TMK4" s="627"/>
      <c r="TML4" s="600"/>
      <c r="TMM4" s="600"/>
      <c r="TMN4" s="600"/>
      <c r="TMO4" s="600"/>
      <c r="TMP4" s="600"/>
      <c r="TMQ4" s="600"/>
      <c r="TMR4" s="627"/>
      <c r="TMS4" s="627"/>
      <c r="TMT4" s="627"/>
      <c r="TMU4" s="600"/>
      <c r="TMV4" s="600"/>
      <c r="TMW4" s="600"/>
      <c r="TMX4" s="600"/>
      <c r="TMY4" s="600"/>
      <c r="TMZ4" s="600"/>
      <c r="TNA4" s="627"/>
      <c r="TNB4" s="627"/>
      <c r="TNC4" s="627"/>
      <c r="TND4" s="600"/>
      <c r="TNE4" s="600"/>
      <c r="TNF4" s="600"/>
      <c r="TNG4" s="600"/>
      <c r="TNH4" s="600"/>
      <c r="TNI4" s="600"/>
      <c r="TNJ4" s="627"/>
      <c r="TNK4" s="627"/>
      <c r="TNL4" s="627"/>
      <c r="TNM4" s="600"/>
      <c r="TNN4" s="600"/>
      <c r="TNO4" s="600"/>
      <c r="TNP4" s="600"/>
      <c r="TNQ4" s="600"/>
      <c r="TNR4" s="600"/>
      <c r="TNS4" s="627"/>
      <c r="TNT4" s="627"/>
      <c r="TNU4" s="627"/>
      <c r="TNV4" s="600"/>
      <c r="TNW4" s="600"/>
      <c r="TNX4" s="600"/>
      <c r="TNY4" s="600"/>
      <c r="TNZ4" s="600"/>
      <c r="TOA4" s="600"/>
      <c r="TOB4" s="627"/>
      <c r="TOC4" s="627"/>
      <c r="TOD4" s="627"/>
      <c r="TOE4" s="600"/>
      <c r="TOF4" s="600"/>
      <c r="TOG4" s="600"/>
      <c r="TOH4" s="600"/>
      <c r="TOI4" s="600"/>
      <c r="TOJ4" s="600"/>
      <c r="TOK4" s="627"/>
      <c r="TOL4" s="627"/>
      <c r="TOM4" s="627"/>
      <c r="TON4" s="600"/>
      <c r="TOO4" s="600"/>
      <c r="TOP4" s="600"/>
      <c r="TOQ4" s="600"/>
      <c r="TOR4" s="600"/>
      <c r="TOS4" s="600"/>
      <c r="TOT4" s="627"/>
      <c r="TOU4" s="627"/>
      <c r="TOV4" s="627"/>
      <c r="TOW4" s="600"/>
      <c r="TOX4" s="600"/>
      <c r="TOY4" s="600"/>
      <c r="TOZ4" s="600"/>
      <c r="TPA4" s="600"/>
      <c r="TPB4" s="600"/>
      <c r="TPC4" s="627"/>
      <c r="TPD4" s="627"/>
      <c r="TPE4" s="627"/>
      <c r="TPF4" s="600"/>
      <c r="TPG4" s="600"/>
      <c r="TPH4" s="600"/>
      <c r="TPI4" s="600"/>
      <c r="TPJ4" s="600"/>
      <c r="TPK4" s="600"/>
      <c r="TPL4" s="627"/>
      <c r="TPM4" s="627"/>
      <c r="TPN4" s="627"/>
      <c r="TPO4" s="600"/>
      <c r="TPP4" s="600"/>
      <c r="TPQ4" s="600"/>
      <c r="TPR4" s="600"/>
      <c r="TPS4" s="600"/>
      <c r="TPT4" s="600"/>
      <c r="TPU4" s="627"/>
      <c r="TPV4" s="627"/>
      <c r="TPW4" s="627"/>
      <c r="TPX4" s="600"/>
      <c r="TPY4" s="600"/>
      <c r="TPZ4" s="600"/>
      <c r="TQA4" s="600"/>
      <c r="TQB4" s="600"/>
      <c r="TQC4" s="600"/>
      <c r="TQD4" s="627"/>
      <c r="TQE4" s="627"/>
      <c r="TQF4" s="627"/>
      <c r="TQG4" s="600"/>
      <c r="TQH4" s="600"/>
      <c r="TQI4" s="600"/>
      <c r="TQJ4" s="600"/>
      <c r="TQK4" s="600"/>
      <c r="TQL4" s="600"/>
      <c r="TQM4" s="627"/>
      <c r="TQN4" s="627"/>
      <c r="TQO4" s="627"/>
      <c r="TQP4" s="600"/>
      <c r="TQQ4" s="600"/>
      <c r="TQR4" s="600"/>
      <c r="TQS4" s="600"/>
      <c r="TQT4" s="600"/>
      <c r="TQU4" s="600"/>
      <c r="TQV4" s="627"/>
      <c r="TQW4" s="627"/>
      <c r="TQX4" s="627"/>
      <c r="TQY4" s="600"/>
      <c r="TQZ4" s="600"/>
      <c r="TRA4" s="600"/>
      <c r="TRB4" s="600"/>
      <c r="TRC4" s="600"/>
      <c r="TRD4" s="600"/>
      <c r="TRE4" s="627"/>
      <c r="TRF4" s="627"/>
      <c r="TRG4" s="627"/>
      <c r="TRH4" s="600"/>
      <c r="TRI4" s="600"/>
      <c r="TRJ4" s="600"/>
      <c r="TRK4" s="600"/>
      <c r="TRL4" s="600"/>
      <c r="TRM4" s="600"/>
      <c r="TRN4" s="627"/>
      <c r="TRO4" s="627"/>
      <c r="TRP4" s="627"/>
      <c r="TRQ4" s="600"/>
      <c r="TRR4" s="600"/>
      <c r="TRS4" s="600"/>
      <c r="TRT4" s="600"/>
      <c r="TRU4" s="600"/>
      <c r="TRV4" s="600"/>
      <c r="TRW4" s="627"/>
      <c r="TRX4" s="627"/>
      <c r="TRY4" s="627"/>
      <c r="TRZ4" s="600"/>
      <c r="TSA4" s="600"/>
      <c r="TSB4" s="600"/>
      <c r="TSC4" s="600"/>
      <c r="TSD4" s="600"/>
      <c r="TSE4" s="600"/>
      <c r="TSF4" s="627"/>
      <c r="TSG4" s="627"/>
      <c r="TSH4" s="627"/>
      <c r="TSI4" s="600"/>
      <c r="TSJ4" s="600"/>
      <c r="TSK4" s="600"/>
      <c r="TSL4" s="600"/>
      <c r="TSM4" s="600"/>
      <c r="TSN4" s="600"/>
      <c r="TSO4" s="627"/>
      <c r="TSP4" s="627"/>
      <c r="TSQ4" s="627"/>
      <c r="TSR4" s="600"/>
      <c r="TSS4" s="600"/>
      <c r="TST4" s="600"/>
      <c r="TSU4" s="600"/>
      <c r="TSV4" s="600"/>
      <c r="TSW4" s="600"/>
      <c r="TSX4" s="627"/>
      <c r="TSY4" s="627"/>
      <c r="TSZ4" s="627"/>
      <c r="TTA4" s="600"/>
      <c r="TTB4" s="600"/>
      <c r="TTC4" s="600"/>
      <c r="TTD4" s="600"/>
      <c r="TTE4" s="600"/>
      <c r="TTF4" s="600"/>
      <c r="TTG4" s="627"/>
      <c r="TTH4" s="627"/>
      <c r="TTI4" s="627"/>
      <c r="TTJ4" s="600"/>
      <c r="TTK4" s="600"/>
      <c r="TTL4" s="600"/>
      <c r="TTM4" s="600"/>
      <c r="TTN4" s="600"/>
      <c r="TTO4" s="600"/>
      <c r="TTP4" s="627"/>
      <c r="TTQ4" s="627"/>
      <c r="TTR4" s="627"/>
      <c r="TTS4" s="600"/>
      <c r="TTT4" s="600"/>
      <c r="TTU4" s="600"/>
      <c r="TTV4" s="600"/>
      <c r="TTW4" s="600"/>
      <c r="TTX4" s="600"/>
      <c r="TTY4" s="627"/>
      <c r="TTZ4" s="627"/>
      <c r="TUA4" s="627"/>
      <c r="TUB4" s="600"/>
      <c r="TUC4" s="600"/>
      <c r="TUD4" s="600"/>
      <c r="TUE4" s="600"/>
      <c r="TUF4" s="600"/>
      <c r="TUG4" s="600"/>
      <c r="TUH4" s="627"/>
      <c r="TUI4" s="627"/>
      <c r="TUJ4" s="627"/>
      <c r="TUK4" s="600"/>
      <c r="TUL4" s="600"/>
      <c r="TUM4" s="600"/>
      <c r="TUN4" s="600"/>
      <c r="TUO4" s="600"/>
      <c r="TUP4" s="600"/>
      <c r="TUQ4" s="627"/>
      <c r="TUR4" s="627"/>
      <c r="TUS4" s="627"/>
      <c r="TUT4" s="600"/>
      <c r="TUU4" s="600"/>
      <c r="TUV4" s="600"/>
      <c r="TUW4" s="600"/>
      <c r="TUX4" s="600"/>
      <c r="TUY4" s="600"/>
      <c r="TUZ4" s="627"/>
      <c r="TVA4" s="627"/>
      <c r="TVB4" s="627"/>
      <c r="TVC4" s="600"/>
      <c r="TVD4" s="600"/>
      <c r="TVE4" s="600"/>
      <c r="TVF4" s="600"/>
      <c r="TVG4" s="600"/>
      <c r="TVH4" s="600"/>
      <c r="TVI4" s="627"/>
      <c r="TVJ4" s="627"/>
      <c r="TVK4" s="627"/>
      <c r="TVL4" s="600"/>
      <c r="TVM4" s="600"/>
      <c r="TVN4" s="600"/>
      <c r="TVO4" s="600"/>
      <c r="TVP4" s="600"/>
      <c r="TVQ4" s="600"/>
      <c r="TVR4" s="627"/>
      <c r="TVS4" s="627"/>
      <c r="TVT4" s="627"/>
      <c r="TVU4" s="600"/>
      <c r="TVV4" s="600"/>
      <c r="TVW4" s="600"/>
      <c r="TVX4" s="600"/>
      <c r="TVY4" s="600"/>
      <c r="TVZ4" s="600"/>
      <c r="TWA4" s="627"/>
      <c r="TWB4" s="627"/>
      <c r="TWC4" s="627"/>
      <c r="TWD4" s="600"/>
      <c r="TWE4" s="600"/>
      <c r="TWF4" s="600"/>
      <c r="TWG4" s="600"/>
      <c r="TWH4" s="600"/>
      <c r="TWI4" s="600"/>
      <c r="TWJ4" s="627"/>
      <c r="TWK4" s="627"/>
      <c r="TWL4" s="627"/>
      <c r="TWM4" s="600"/>
      <c r="TWN4" s="600"/>
      <c r="TWO4" s="600"/>
      <c r="TWP4" s="600"/>
      <c r="TWQ4" s="600"/>
      <c r="TWR4" s="600"/>
      <c r="TWS4" s="627"/>
      <c r="TWT4" s="627"/>
      <c r="TWU4" s="627"/>
      <c r="TWV4" s="600"/>
      <c r="TWW4" s="600"/>
      <c r="TWX4" s="600"/>
      <c r="TWY4" s="600"/>
      <c r="TWZ4" s="600"/>
      <c r="TXA4" s="600"/>
      <c r="TXB4" s="627"/>
      <c r="TXC4" s="627"/>
      <c r="TXD4" s="627"/>
      <c r="TXE4" s="600"/>
      <c r="TXF4" s="600"/>
      <c r="TXG4" s="600"/>
      <c r="TXH4" s="600"/>
      <c r="TXI4" s="600"/>
      <c r="TXJ4" s="600"/>
      <c r="TXK4" s="627"/>
      <c r="TXL4" s="627"/>
      <c r="TXM4" s="627"/>
      <c r="TXN4" s="600"/>
      <c r="TXO4" s="600"/>
      <c r="TXP4" s="600"/>
      <c r="TXQ4" s="600"/>
      <c r="TXR4" s="600"/>
      <c r="TXS4" s="600"/>
      <c r="TXT4" s="627"/>
      <c r="TXU4" s="627"/>
      <c r="TXV4" s="627"/>
      <c r="TXW4" s="600"/>
      <c r="TXX4" s="600"/>
      <c r="TXY4" s="600"/>
      <c r="TXZ4" s="600"/>
      <c r="TYA4" s="600"/>
      <c r="TYB4" s="600"/>
      <c r="TYC4" s="627"/>
      <c r="TYD4" s="627"/>
      <c r="TYE4" s="627"/>
      <c r="TYF4" s="600"/>
      <c r="TYG4" s="600"/>
      <c r="TYH4" s="600"/>
      <c r="TYI4" s="600"/>
      <c r="TYJ4" s="600"/>
      <c r="TYK4" s="600"/>
      <c r="TYL4" s="627"/>
      <c r="TYM4" s="627"/>
      <c r="TYN4" s="627"/>
      <c r="TYO4" s="600"/>
      <c r="TYP4" s="600"/>
      <c r="TYQ4" s="600"/>
      <c r="TYR4" s="600"/>
      <c r="TYS4" s="600"/>
      <c r="TYT4" s="600"/>
      <c r="TYU4" s="627"/>
      <c r="TYV4" s="627"/>
      <c r="TYW4" s="627"/>
      <c r="TYX4" s="600"/>
      <c r="TYY4" s="600"/>
      <c r="TYZ4" s="600"/>
      <c r="TZA4" s="600"/>
      <c r="TZB4" s="600"/>
      <c r="TZC4" s="600"/>
      <c r="TZD4" s="627"/>
      <c r="TZE4" s="627"/>
      <c r="TZF4" s="627"/>
      <c r="TZG4" s="600"/>
      <c r="TZH4" s="600"/>
      <c r="TZI4" s="600"/>
      <c r="TZJ4" s="600"/>
      <c r="TZK4" s="600"/>
      <c r="TZL4" s="600"/>
      <c r="TZM4" s="627"/>
      <c r="TZN4" s="627"/>
      <c r="TZO4" s="627"/>
      <c r="TZP4" s="600"/>
      <c r="TZQ4" s="600"/>
      <c r="TZR4" s="600"/>
      <c r="TZS4" s="600"/>
      <c r="TZT4" s="600"/>
      <c r="TZU4" s="600"/>
      <c r="TZV4" s="627"/>
      <c r="TZW4" s="627"/>
      <c r="TZX4" s="627"/>
      <c r="TZY4" s="600"/>
      <c r="TZZ4" s="600"/>
      <c r="UAA4" s="600"/>
      <c r="UAB4" s="600"/>
      <c r="UAC4" s="600"/>
      <c r="UAD4" s="600"/>
      <c r="UAE4" s="627"/>
      <c r="UAF4" s="627"/>
      <c r="UAG4" s="627"/>
      <c r="UAH4" s="600"/>
      <c r="UAI4" s="600"/>
      <c r="UAJ4" s="600"/>
      <c r="UAK4" s="600"/>
      <c r="UAL4" s="600"/>
      <c r="UAM4" s="600"/>
      <c r="UAN4" s="627"/>
      <c r="UAO4" s="627"/>
      <c r="UAP4" s="627"/>
      <c r="UAQ4" s="600"/>
      <c r="UAR4" s="600"/>
      <c r="UAS4" s="600"/>
      <c r="UAT4" s="600"/>
      <c r="UAU4" s="600"/>
      <c r="UAV4" s="600"/>
      <c r="UAW4" s="627"/>
      <c r="UAX4" s="627"/>
      <c r="UAY4" s="627"/>
      <c r="UAZ4" s="600"/>
      <c r="UBA4" s="600"/>
      <c r="UBB4" s="600"/>
      <c r="UBC4" s="600"/>
      <c r="UBD4" s="600"/>
      <c r="UBE4" s="600"/>
      <c r="UBF4" s="627"/>
      <c r="UBG4" s="627"/>
      <c r="UBH4" s="627"/>
      <c r="UBI4" s="600"/>
      <c r="UBJ4" s="600"/>
      <c r="UBK4" s="600"/>
      <c r="UBL4" s="600"/>
      <c r="UBM4" s="600"/>
      <c r="UBN4" s="600"/>
      <c r="UBO4" s="627"/>
      <c r="UBP4" s="627"/>
      <c r="UBQ4" s="627"/>
      <c r="UBR4" s="600"/>
      <c r="UBS4" s="600"/>
      <c r="UBT4" s="600"/>
      <c r="UBU4" s="600"/>
      <c r="UBV4" s="600"/>
      <c r="UBW4" s="600"/>
      <c r="UBX4" s="627"/>
      <c r="UBY4" s="627"/>
      <c r="UBZ4" s="627"/>
      <c r="UCA4" s="600"/>
      <c r="UCB4" s="600"/>
      <c r="UCC4" s="600"/>
      <c r="UCD4" s="600"/>
      <c r="UCE4" s="600"/>
      <c r="UCF4" s="600"/>
      <c r="UCG4" s="627"/>
      <c r="UCH4" s="627"/>
      <c r="UCI4" s="627"/>
      <c r="UCJ4" s="600"/>
      <c r="UCK4" s="600"/>
      <c r="UCL4" s="600"/>
      <c r="UCM4" s="600"/>
      <c r="UCN4" s="600"/>
      <c r="UCO4" s="600"/>
      <c r="UCP4" s="627"/>
      <c r="UCQ4" s="627"/>
      <c r="UCR4" s="627"/>
      <c r="UCS4" s="600"/>
      <c r="UCT4" s="600"/>
      <c r="UCU4" s="600"/>
      <c r="UCV4" s="600"/>
      <c r="UCW4" s="600"/>
      <c r="UCX4" s="600"/>
      <c r="UCY4" s="627"/>
      <c r="UCZ4" s="627"/>
      <c r="UDA4" s="627"/>
      <c r="UDB4" s="600"/>
      <c r="UDC4" s="600"/>
      <c r="UDD4" s="600"/>
      <c r="UDE4" s="600"/>
      <c r="UDF4" s="600"/>
      <c r="UDG4" s="600"/>
      <c r="UDH4" s="627"/>
      <c r="UDI4" s="627"/>
      <c r="UDJ4" s="627"/>
      <c r="UDK4" s="600"/>
      <c r="UDL4" s="600"/>
      <c r="UDM4" s="600"/>
      <c r="UDN4" s="600"/>
      <c r="UDO4" s="600"/>
      <c r="UDP4" s="600"/>
      <c r="UDQ4" s="627"/>
      <c r="UDR4" s="627"/>
      <c r="UDS4" s="627"/>
      <c r="UDT4" s="600"/>
      <c r="UDU4" s="600"/>
      <c r="UDV4" s="600"/>
      <c r="UDW4" s="600"/>
      <c r="UDX4" s="600"/>
      <c r="UDY4" s="600"/>
      <c r="UDZ4" s="627"/>
      <c r="UEA4" s="627"/>
      <c r="UEB4" s="627"/>
      <c r="UEC4" s="600"/>
      <c r="UED4" s="600"/>
      <c r="UEE4" s="600"/>
      <c r="UEF4" s="600"/>
      <c r="UEG4" s="600"/>
      <c r="UEH4" s="600"/>
      <c r="UEI4" s="627"/>
      <c r="UEJ4" s="627"/>
      <c r="UEK4" s="627"/>
      <c r="UEL4" s="600"/>
      <c r="UEM4" s="600"/>
      <c r="UEN4" s="600"/>
      <c r="UEO4" s="600"/>
      <c r="UEP4" s="600"/>
      <c r="UEQ4" s="600"/>
      <c r="UER4" s="627"/>
      <c r="UES4" s="627"/>
      <c r="UET4" s="627"/>
      <c r="UEU4" s="600"/>
      <c r="UEV4" s="600"/>
      <c r="UEW4" s="600"/>
      <c r="UEX4" s="600"/>
      <c r="UEY4" s="600"/>
      <c r="UEZ4" s="600"/>
      <c r="UFA4" s="627"/>
      <c r="UFB4" s="627"/>
      <c r="UFC4" s="627"/>
      <c r="UFD4" s="600"/>
      <c r="UFE4" s="600"/>
      <c r="UFF4" s="600"/>
      <c r="UFG4" s="600"/>
      <c r="UFH4" s="600"/>
      <c r="UFI4" s="600"/>
      <c r="UFJ4" s="627"/>
      <c r="UFK4" s="627"/>
      <c r="UFL4" s="627"/>
      <c r="UFM4" s="600"/>
      <c r="UFN4" s="600"/>
      <c r="UFO4" s="600"/>
      <c r="UFP4" s="600"/>
      <c r="UFQ4" s="600"/>
      <c r="UFR4" s="600"/>
      <c r="UFS4" s="627"/>
      <c r="UFT4" s="627"/>
      <c r="UFU4" s="627"/>
      <c r="UFV4" s="600"/>
      <c r="UFW4" s="600"/>
      <c r="UFX4" s="600"/>
      <c r="UFY4" s="600"/>
      <c r="UFZ4" s="600"/>
      <c r="UGA4" s="600"/>
      <c r="UGB4" s="627"/>
      <c r="UGC4" s="627"/>
      <c r="UGD4" s="627"/>
      <c r="UGE4" s="600"/>
      <c r="UGF4" s="600"/>
      <c r="UGG4" s="600"/>
      <c r="UGH4" s="600"/>
      <c r="UGI4" s="600"/>
      <c r="UGJ4" s="600"/>
      <c r="UGK4" s="627"/>
      <c r="UGL4" s="627"/>
      <c r="UGM4" s="627"/>
      <c r="UGN4" s="600"/>
      <c r="UGO4" s="600"/>
      <c r="UGP4" s="600"/>
      <c r="UGQ4" s="600"/>
      <c r="UGR4" s="600"/>
      <c r="UGS4" s="600"/>
      <c r="UGT4" s="627"/>
      <c r="UGU4" s="627"/>
      <c r="UGV4" s="627"/>
      <c r="UGW4" s="600"/>
      <c r="UGX4" s="600"/>
      <c r="UGY4" s="600"/>
      <c r="UGZ4" s="600"/>
      <c r="UHA4" s="600"/>
      <c r="UHB4" s="600"/>
      <c r="UHC4" s="627"/>
      <c r="UHD4" s="627"/>
      <c r="UHE4" s="627"/>
      <c r="UHF4" s="600"/>
      <c r="UHG4" s="600"/>
      <c r="UHH4" s="600"/>
      <c r="UHI4" s="600"/>
      <c r="UHJ4" s="600"/>
      <c r="UHK4" s="600"/>
      <c r="UHL4" s="627"/>
      <c r="UHM4" s="627"/>
      <c r="UHN4" s="627"/>
      <c r="UHO4" s="600"/>
      <c r="UHP4" s="600"/>
      <c r="UHQ4" s="600"/>
      <c r="UHR4" s="600"/>
      <c r="UHS4" s="600"/>
      <c r="UHT4" s="600"/>
      <c r="UHU4" s="627"/>
      <c r="UHV4" s="627"/>
      <c r="UHW4" s="627"/>
      <c r="UHX4" s="600"/>
      <c r="UHY4" s="600"/>
      <c r="UHZ4" s="600"/>
      <c r="UIA4" s="600"/>
      <c r="UIB4" s="600"/>
      <c r="UIC4" s="600"/>
      <c r="UID4" s="627"/>
      <c r="UIE4" s="627"/>
      <c r="UIF4" s="627"/>
      <c r="UIG4" s="600"/>
      <c r="UIH4" s="600"/>
      <c r="UII4" s="600"/>
      <c r="UIJ4" s="600"/>
      <c r="UIK4" s="600"/>
      <c r="UIL4" s="600"/>
      <c r="UIM4" s="627"/>
      <c r="UIN4" s="627"/>
      <c r="UIO4" s="627"/>
      <c r="UIP4" s="600"/>
      <c r="UIQ4" s="600"/>
      <c r="UIR4" s="600"/>
      <c r="UIS4" s="600"/>
      <c r="UIT4" s="600"/>
      <c r="UIU4" s="600"/>
      <c r="UIV4" s="627"/>
      <c r="UIW4" s="627"/>
      <c r="UIX4" s="627"/>
      <c r="UIY4" s="600"/>
      <c r="UIZ4" s="600"/>
      <c r="UJA4" s="600"/>
      <c r="UJB4" s="600"/>
      <c r="UJC4" s="600"/>
      <c r="UJD4" s="600"/>
      <c r="UJE4" s="627"/>
      <c r="UJF4" s="627"/>
      <c r="UJG4" s="627"/>
      <c r="UJH4" s="600"/>
      <c r="UJI4" s="600"/>
      <c r="UJJ4" s="600"/>
      <c r="UJK4" s="600"/>
      <c r="UJL4" s="600"/>
      <c r="UJM4" s="600"/>
      <c r="UJN4" s="627"/>
      <c r="UJO4" s="627"/>
      <c r="UJP4" s="627"/>
      <c r="UJQ4" s="600"/>
      <c r="UJR4" s="600"/>
      <c r="UJS4" s="600"/>
      <c r="UJT4" s="600"/>
      <c r="UJU4" s="600"/>
      <c r="UJV4" s="600"/>
      <c r="UJW4" s="627"/>
      <c r="UJX4" s="627"/>
      <c r="UJY4" s="627"/>
      <c r="UJZ4" s="600"/>
      <c r="UKA4" s="600"/>
      <c r="UKB4" s="600"/>
      <c r="UKC4" s="600"/>
      <c r="UKD4" s="600"/>
      <c r="UKE4" s="600"/>
      <c r="UKF4" s="627"/>
      <c r="UKG4" s="627"/>
      <c r="UKH4" s="627"/>
      <c r="UKI4" s="600"/>
      <c r="UKJ4" s="600"/>
      <c r="UKK4" s="600"/>
      <c r="UKL4" s="600"/>
      <c r="UKM4" s="600"/>
      <c r="UKN4" s="600"/>
      <c r="UKO4" s="627"/>
      <c r="UKP4" s="627"/>
      <c r="UKQ4" s="627"/>
      <c r="UKR4" s="600"/>
      <c r="UKS4" s="600"/>
      <c r="UKT4" s="600"/>
      <c r="UKU4" s="600"/>
      <c r="UKV4" s="600"/>
      <c r="UKW4" s="600"/>
      <c r="UKX4" s="627"/>
      <c r="UKY4" s="627"/>
      <c r="UKZ4" s="627"/>
      <c r="ULA4" s="600"/>
      <c r="ULB4" s="600"/>
      <c r="ULC4" s="600"/>
      <c r="ULD4" s="600"/>
      <c r="ULE4" s="600"/>
      <c r="ULF4" s="600"/>
      <c r="ULG4" s="627"/>
      <c r="ULH4" s="627"/>
      <c r="ULI4" s="627"/>
      <c r="ULJ4" s="600"/>
      <c r="ULK4" s="600"/>
      <c r="ULL4" s="600"/>
      <c r="ULM4" s="600"/>
      <c r="ULN4" s="600"/>
      <c r="ULO4" s="600"/>
      <c r="ULP4" s="627"/>
      <c r="ULQ4" s="627"/>
      <c r="ULR4" s="627"/>
      <c r="ULS4" s="600"/>
      <c r="ULT4" s="600"/>
      <c r="ULU4" s="600"/>
      <c r="ULV4" s="600"/>
      <c r="ULW4" s="600"/>
      <c r="ULX4" s="600"/>
      <c r="ULY4" s="627"/>
      <c r="ULZ4" s="627"/>
      <c r="UMA4" s="627"/>
      <c r="UMB4" s="600"/>
      <c r="UMC4" s="600"/>
      <c r="UMD4" s="600"/>
      <c r="UME4" s="600"/>
      <c r="UMF4" s="600"/>
      <c r="UMG4" s="600"/>
      <c r="UMH4" s="627"/>
      <c r="UMI4" s="627"/>
      <c r="UMJ4" s="627"/>
      <c r="UMK4" s="600"/>
      <c r="UML4" s="600"/>
      <c r="UMM4" s="600"/>
      <c r="UMN4" s="600"/>
      <c r="UMO4" s="600"/>
      <c r="UMP4" s="600"/>
      <c r="UMQ4" s="627"/>
      <c r="UMR4" s="627"/>
      <c r="UMS4" s="627"/>
      <c r="UMT4" s="600"/>
      <c r="UMU4" s="600"/>
      <c r="UMV4" s="600"/>
      <c r="UMW4" s="600"/>
      <c r="UMX4" s="600"/>
      <c r="UMY4" s="600"/>
      <c r="UMZ4" s="627"/>
      <c r="UNA4" s="627"/>
      <c r="UNB4" s="627"/>
      <c r="UNC4" s="600"/>
      <c r="UND4" s="600"/>
      <c r="UNE4" s="600"/>
      <c r="UNF4" s="600"/>
      <c r="UNG4" s="600"/>
      <c r="UNH4" s="600"/>
      <c r="UNI4" s="627"/>
      <c r="UNJ4" s="627"/>
      <c r="UNK4" s="627"/>
      <c r="UNL4" s="600"/>
      <c r="UNM4" s="600"/>
      <c r="UNN4" s="600"/>
      <c r="UNO4" s="600"/>
      <c r="UNP4" s="600"/>
      <c r="UNQ4" s="600"/>
      <c r="UNR4" s="627"/>
      <c r="UNS4" s="627"/>
      <c r="UNT4" s="627"/>
      <c r="UNU4" s="600"/>
      <c r="UNV4" s="600"/>
      <c r="UNW4" s="600"/>
      <c r="UNX4" s="600"/>
      <c r="UNY4" s="600"/>
      <c r="UNZ4" s="600"/>
      <c r="UOA4" s="627"/>
      <c r="UOB4" s="627"/>
      <c r="UOC4" s="627"/>
      <c r="UOD4" s="600"/>
      <c r="UOE4" s="600"/>
      <c r="UOF4" s="600"/>
      <c r="UOG4" s="600"/>
      <c r="UOH4" s="600"/>
      <c r="UOI4" s="600"/>
      <c r="UOJ4" s="627"/>
      <c r="UOK4" s="627"/>
      <c r="UOL4" s="627"/>
      <c r="UOM4" s="600"/>
      <c r="UON4" s="600"/>
      <c r="UOO4" s="600"/>
      <c r="UOP4" s="600"/>
      <c r="UOQ4" s="600"/>
      <c r="UOR4" s="600"/>
      <c r="UOS4" s="627"/>
      <c r="UOT4" s="627"/>
      <c r="UOU4" s="627"/>
      <c r="UOV4" s="600"/>
      <c r="UOW4" s="600"/>
      <c r="UOX4" s="600"/>
      <c r="UOY4" s="600"/>
      <c r="UOZ4" s="600"/>
      <c r="UPA4" s="600"/>
      <c r="UPB4" s="627"/>
      <c r="UPC4" s="627"/>
      <c r="UPD4" s="627"/>
      <c r="UPE4" s="600"/>
      <c r="UPF4" s="600"/>
      <c r="UPG4" s="600"/>
      <c r="UPH4" s="600"/>
      <c r="UPI4" s="600"/>
      <c r="UPJ4" s="600"/>
      <c r="UPK4" s="627"/>
      <c r="UPL4" s="627"/>
      <c r="UPM4" s="627"/>
      <c r="UPN4" s="600"/>
      <c r="UPO4" s="600"/>
      <c r="UPP4" s="600"/>
      <c r="UPQ4" s="600"/>
      <c r="UPR4" s="600"/>
      <c r="UPS4" s="600"/>
      <c r="UPT4" s="627"/>
      <c r="UPU4" s="627"/>
      <c r="UPV4" s="627"/>
      <c r="UPW4" s="600"/>
      <c r="UPX4" s="600"/>
      <c r="UPY4" s="600"/>
      <c r="UPZ4" s="600"/>
      <c r="UQA4" s="600"/>
      <c r="UQB4" s="600"/>
      <c r="UQC4" s="627"/>
      <c r="UQD4" s="627"/>
      <c r="UQE4" s="627"/>
      <c r="UQF4" s="600"/>
      <c r="UQG4" s="600"/>
      <c r="UQH4" s="600"/>
      <c r="UQI4" s="600"/>
      <c r="UQJ4" s="600"/>
      <c r="UQK4" s="600"/>
      <c r="UQL4" s="627"/>
      <c r="UQM4" s="627"/>
      <c r="UQN4" s="627"/>
      <c r="UQO4" s="600"/>
      <c r="UQP4" s="600"/>
      <c r="UQQ4" s="600"/>
      <c r="UQR4" s="600"/>
      <c r="UQS4" s="600"/>
      <c r="UQT4" s="600"/>
      <c r="UQU4" s="627"/>
      <c r="UQV4" s="627"/>
      <c r="UQW4" s="627"/>
      <c r="UQX4" s="600"/>
      <c r="UQY4" s="600"/>
      <c r="UQZ4" s="600"/>
      <c r="URA4" s="600"/>
      <c r="URB4" s="600"/>
      <c r="URC4" s="600"/>
      <c r="URD4" s="627"/>
      <c r="URE4" s="627"/>
      <c r="URF4" s="627"/>
      <c r="URG4" s="600"/>
      <c r="URH4" s="600"/>
      <c r="URI4" s="600"/>
      <c r="URJ4" s="600"/>
      <c r="URK4" s="600"/>
      <c r="URL4" s="600"/>
      <c r="URM4" s="627"/>
      <c r="URN4" s="627"/>
      <c r="URO4" s="627"/>
      <c r="URP4" s="600"/>
      <c r="URQ4" s="600"/>
      <c r="URR4" s="600"/>
      <c r="URS4" s="600"/>
      <c r="URT4" s="600"/>
      <c r="URU4" s="600"/>
      <c r="URV4" s="627"/>
      <c r="URW4" s="627"/>
      <c r="URX4" s="627"/>
      <c r="URY4" s="600"/>
      <c r="URZ4" s="600"/>
      <c r="USA4" s="600"/>
      <c r="USB4" s="600"/>
      <c r="USC4" s="600"/>
      <c r="USD4" s="600"/>
      <c r="USE4" s="627"/>
      <c r="USF4" s="627"/>
      <c r="USG4" s="627"/>
      <c r="USH4" s="600"/>
      <c r="USI4" s="600"/>
      <c r="USJ4" s="600"/>
      <c r="USK4" s="600"/>
      <c r="USL4" s="600"/>
      <c r="USM4" s="600"/>
      <c r="USN4" s="627"/>
      <c r="USO4" s="627"/>
      <c r="USP4" s="627"/>
      <c r="USQ4" s="600"/>
      <c r="USR4" s="600"/>
      <c r="USS4" s="600"/>
      <c r="UST4" s="600"/>
      <c r="USU4" s="600"/>
      <c r="USV4" s="600"/>
      <c r="USW4" s="627"/>
      <c r="USX4" s="627"/>
      <c r="USY4" s="627"/>
      <c r="USZ4" s="600"/>
      <c r="UTA4" s="600"/>
      <c r="UTB4" s="600"/>
      <c r="UTC4" s="600"/>
      <c r="UTD4" s="600"/>
      <c r="UTE4" s="600"/>
      <c r="UTF4" s="627"/>
      <c r="UTG4" s="627"/>
      <c r="UTH4" s="627"/>
      <c r="UTI4" s="600"/>
      <c r="UTJ4" s="600"/>
      <c r="UTK4" s="600"/>
      <c r="UTL4" s="600"/>
      <c r="UTM4" s="600"/>
      <c r="UTN4" s="600"/>
      <c r="UTO4" s="627"/>
      <c r="UTP4" s="627"/>
      <c r="UTQ4" s="627"/>
      <c r="UTR4" s="600"/>
      <c r="UTS4" s="600"/>
      <c r="UTT4" s="600"/>
      <c r="UTU4" s="600"/>
      <c r="UTV4" s="600"/>
      <c r="UTW4" s="600"/>
      <c r="UTX4" s="627"/>
      <c r="UTY4" s="627"/>
      <c r="UTZ4" s="627"/>
      <c r="UUA4" s="600"/>
      <c r="UUB4" s="600"/>
      <c r="UUC4" s="600"/>
      <c r="UUD4" s="600"/>
      <c r="UUE4" s="600"/>
      <c r="UUF4" s="600"/>
      <c r="UUG4" s="627"/>
      <c r="UUH4" s="627"/>
      <c r="UUI4" s="627"/>
      <c r="UUJ4" s="600"/>
      <c r="UUK4" s="600"/>
      <c r="UUL4" s="600"/>
      <c r="UUM4" s="600"/>
      <c r="UUN4" s="600"/>
      <c r="UUO4" s="600"/>
      <c r="UUP4" s="627"/>
      <c r="UUQ4" s="627"/>
      <c r="UUR4" s="627"/>
      <c r="UUS4" s="600"/>
      <c r="UUT4" s="600"/>
      <c r="UUU4" s="600"/>
      <c r="UUV4" s="600"/>
      <c r="UUW4" s="600"/>
      <c r="UUX4" s="600"/>
      <c r="UUY4" s="627"/>
      <c r="UUZ4" s="627"/>
      <c r="UVA4" s="627"/>
      <c r="UVB4" s="600"/>
      <c r="UVC4" s="600"/>
      <c r="UVD4" s="600"/>
      <c r="UVE4" s="600"/>
      <c r="UVF4" s="600"/>
      <c r="UVG4" s="600"/>
      <c r="UVH4" s="627"/>
      <c r="UVI4" s="627"/>
      <c r="UVJ4" s="627"/>
      <c r="UVK4" s="600"/>
      <c r="UVL4" s="600"/>
      <c r="UVM4" s="600"/>
      <c r="UVN4" s="600"/>
      <c r="UVO4" s="600"/>
      <c r="UVP4" s="600"/>
      <c r="UVQ4" s="627"/>
      <c r="UVR4" s="627"/>
      <c r="UVS4" s="627"/>
      <c r="UVT4" s="600"/>
      <c r="UVU4" s="600"/>
      <c r="UVV4" s="600"/>
      <c r="UVW4" s="600"/>
      <c r="UVX4" s="600"/>
      <c r="UVY4" s="600"/>
      <c r="UVZ4" s="627"/>
      <c r="UWA4" s="627"/>
      <c r="UWB4" s="627"/>
      <c r="UWC4" s="600"/>
      <c r="UWD4" s="600"/>
      <c r="UWE4" s="600"/>
      <c r="UWF4" s="600"/>
      <c r="UWG4" s="600"/>
      <c r="UWH4" s="600"/>
      <c r="UWI4" s="627"/>
      <c r="UWJ4" s="627"/>
      <c r="UWK4" s="627"/>
      <c r="UWL4" s="600"/>
      <c r="UWM4" s="600"/>
      <c r="UWN4" s="600"/>
      <c r="UWO4" s="600"/>
      <c r="UWP4" s="600"/>
      <c r="UWQ4" s="600"/>
      <c r="UWR4" s="627"/>
      <c r="UWS4" s="627"/>
      <c r="UWT4" s="627"/>
      <c r="UWU4" s="600"/>
      <c r="UWV4" s="600"/>
      <c r="UWW4" s="600"/>
      <c r="UWX4" s="600"/>
      <c r="UWY4" s="600"/>
      <c r="UWZ4" s="600"/>
      <c r="UXA4" s="627"/>
      <c r="UXB4" s="627"/>
      <c r="UXC4" s="627"/>
      <c r="UXD4" s="600"/>
      <c r="UXE4" s="600"/>
      <c r="UXF4" s="600"/>
      <c r="UXG4" s="600"/>
      <c r="UXH4" s="600"/>
      <c r="UXI4" s="600"/>
      <c r="UXJ4" s="627"/>
      <c r="UXK4" s="627"/>
      <c r="UXL4" s="627"/>
      <c r="UXM4" s="600"/>
      <c r="UXN4" s="600"/>
      <c r="UXO4" s="600"/>
      <c r="UXP4" s="600"/>
      <c r="UXQ4" s="600"/>
      <c r="UXR4" s="600"/>
      <c r="UXS4" s="627"/>
      <c r="UXT4" s="627"/>
      <c r="UXU4" s="627"/>
      <c r="UXV4" s="600"/>
      <c r="UXW4" s="600"/>
      <c r="UXX4" s="600"/>
      <c r="UXY4" s="600"/>
      <c r="UXZ4" s="600"/>
      <c r="UYA4" s="600"/>
      <c r="UYB4" s="627"/>
      <c r="UYC4" s="627"/>
      <c r="UYD4" s="627"/>
      <c r="UYE4" s="600"/>
      <c r="UYF4" s="600"/>
      <c r="UYG4" s="600"/>
      <c r="UYH4" s="600"/>
      <c r="UYI4" s="600"/>
      <c r="UYJ4" s="600"/>
      <c r="UYK4" s="627"/>
      <c r="UYL4" s="627"/>
      <c r="UYM4" s="627"/>
      <c r="UYN4" s="600"/>
      <c r="UYO4" s="600"/>
      <c r="UYP4" s="600"/>
      <c r="UYQ4" s="600"/>
      <c r="UYR4" s="600"/>
      <c r="UYS4" s="600"/>
      <c r="UYT4" s="627"/>
      <c r="UYU4" s="627"/>
      <c r="UYV4" s="627"/>
      <c r="UYW4" s="600"/>
      <c r="UYX4" s="600"/>
      <c r="UYY4" s="600"/>
      <c r="UYZ4" s="600"/>
      <c r="UZA4" s="600"/>
      <c r="UZB4" s="600"/>
      <c r="UZC4" s="627"/>
      <c r="UZD4" s="627"/>
      <c r="UZE4" s="627"/>
      <c r="UZF4" s="600"/>
      <c r="UZG4" s="600"/>
      <c r="UZH4" s="600"/>
      <c r="UZI4" s="600"/>
      <c r="UZJ4" s="600"/>
      <c r="UZK4" s="600"/>
      <c r="UZL4" s="627"/>
      <c r="UZM4" s="627"/>
      <c r="UZN4" s="627"/>
      <c r="UZO4" s="600"/>
      <c r="UZP4" s="600"/>
      <c r="UZQ4" s="600"/>
      <c r="UZR4" s="600"/>
      <c r="UZS4" s="600"/>
      <c r="UZT4" s="600"/>
      <c r="UZU4" s="627"/>
      <c r="UZV4" s="627"/>
      <c r="UZW4" s="627"/>
      <c r="UZX4" s="600"/>
      <c r="UZY4" s="600"/>
      <c r="UZZ4" s="600"/>
      <c r="VAA4" s="600"/>
      <c r="VAB4" s="600"/>
      <c r="VAC4" s="600"/>
      <c r="VAD4" s="627"/>
      <c r="VAE4" s="627"/>
      <c r="VAF4" s="627"/>
      <c r="VAG4" s="600"/>
      <c r="VAH4" s="600"/>
      <c r="VAI4" s="600"/>
      <c r="VAJ4" s="600"/>
      <c r="VAK4" s="600"/>
      <c r="VAL4" s="600"/>
      <c r="VAM4" s="627"/>
      <c r="VAN4" s="627"/>
      <c r="VAO4" s="627"/>
      <c r="VAP4" s="600"/>
      <c r="VAQ4" s="600"/>
      <c r="VAR4" s="600"/>
      <c r="VAS4" s="600"/>
      <c r="VAT4" s="600"/>
      <c r="VAU4" s="600"/>
      <c r="VAV4" s="627"/>
      <c r="VAW4" s="627"/>
      <c r="VAX4" s="627"/>
      <c r="VAY4" s="600"/>
      <c r="VAZ4" s="600"/>
      <c r="VBA4" s="600"/>
      <c r="VBB4" s="600"/>
      <c r="VBC4" s="600"/>
      <c r="VBD4" s="600"/>
      <c r="VBE4" s="627"/>
      <c r="VBF4" s="627"/>
      <c r="VBG4" s="627"/>
      <c r="VBH4" s="600"/>
      <c r="VBI4" s="600"/>
      <c r="VBJ4" s="600"/>
      <c r="VBK4" s="600"/>
      <c r="VBL4" s="600"/>
      <c r="VBM4" s="600"/>
      <c r="VBN4" s="627"/>
      <c r="VBO4" s="627"/>
      <c r="VBP4" s="627"/>
      <c r="VBQ4" s="600"/>
      <c r="VBR4" s="600"/>
      <c r="VBS4" s="600"/>
      <c r="VBT4" s="600"/>
      <c r="VBU4" s="600"/>
      <c r="VBV4" s="600"/>
      <c r="VBW4" s="627"/>
      <c r="VBX4" s="627"/>
      <c r="VBY4" s="627"/>
      <c r="VBZ4" s="600"/>
      <c r="VCA4" s="600"/>
      <c r="VCB4" s="600"/>
      <c r="VCC4" s="600"/>
      <c r="VCD4" s="600"/>
      <c r="VCE4" s="600"/>
      <c r="VCF4" s="627"/>
      <c r="VCG4" s="627"/>
      <c r="VCH4" s="627"/>
      <c r="VCI4" s="600"/>
      <c r="VCJ4" s="600"/>
      <c r="VCK4" s="600"/>
      <c r="VCL4" s="600"/>
      <c r="VCM4" s="600"/>
      <c r="VCN4" s="600"/>
      <c r="VCO4" s="627"/>
      <c r="VCP4" s="627"/>
      <c r="VCQ4" s="627"/>
      <c r="VCR4" s="600"/>
      <c r="VCS4" s="600"/>
      <c r="VCT4" s="600"/>
      <c r="VCU4" s="600"/>
      <c r="VCV4" s="600"/>
      <c r="VCW4" s="600"/>
      <c r="VCX4" s="627"/>
      <c r="VCY4" s="627"/>
      <c r="VCZ4" s="627"/>
      <c r="VDA4" s="600"/>
      <c r="VDB4" s="600"/>
      <c r="VDC4" s="600"/>
      <c r="VDD4" s="600"/>
      <c r="VDE4" s="600"/>
      <c r="VDF4" s="600"/>
      <c r="VDG4" s="627"/>
      <c r="VDH4" s="627"/>
      <c r="VDI4" s="627"/>
      <c r="VDJ4" s="600"/>
      <c r="VDK4" s="600"/>
      <c r="VDL4" s="600"/>
      <c r="VDM4" s="600"/>
      <c r="VDN4" s="600"/>
      <c r="VDO4" s="600"/>
      <c r="VDP4" s="627"/>
      <c r="VDQ4" s="627"/>
      <c r="VDR4" s="627"/>
      <c r="VDS4" s="600"/>
      <c r="VDT4" s="600"/>
      <c r="VDU4" s="600"/>
      <c r="VDV4" s="600"/>
      <c r="VDW4" s="600"/>
      <c r="VDX4" s="600"/>
      <c r="VDY4" s="627"/>
      <c r="VDZ4" s="627"/>
      <c r="VEA4" s="627"/>
      <c r="VEB4" s="600"/>
      <c r="VEC4" s="600"/>
      <c r="VED4" s="600"/>
      <c r="VEE4" s="600"/>
      <c r="VEF4" s="600"/>
      <c r="VEG4" s="600"/>
      <c r="VEH4" s="627"/>
      <c r="VEI4" s="627"/>
      <c r="VEJ4" s="627"/>
      <c r="VEK4" s="600"/>
      <c r="VEL4" s="600"/>
      <c r="VEM4" s="600"/>
      <c r="VEN4" s="600"/>
      <c r="VEO4" s="600"/>
      <c r="VEP4" s="600"/>
      <c r="VEQ4" s="627"/>
      <c r="VER4" s="627"/>
      <c r="VES4" s="627"/>
      <c r="VET4" s="600"/>
      <c r="VEU4" s="600"/>
      <c r="VEV4" s="600"/>
      <c r="VEW4" s="600"/>
      <c r="VEX4" s="600"/>
      <c r="VEY4" s="600"/>
      <c r="VEZ4" s="627"/>
      <c r="VFA4" s="627"/>
      <c r="VFB4" s="627"/>
      <c r="VFC4" s="600"/>
      <c r="VFD4" s="600"/>
      <c r="VFE4" s="600"/>
      <c r="VFF4" s="600"/>
      <c r="VFG4" s="600"/>
      <c r="VFH4" s="600"/>
      <c r="VFI4" s="627"/>
      <c r="VFJ4" s="627"/>
      <c r="VFK4" s="627"/>
      <c r="VFL4" s="600"/>
      <c r="VFM4" s="600"/>
      <c r="VFN4" s="600"/>
      <c r="VFO4" s="600"/>
      <c r="VFP4" s="600"/>
      <c r="VFQ4" s="600"/>
      <c r="VFR4" s="627"/>
      <c r="VFS4" s="627"/>
      <c r="VFT4" s="627"/>
      <c r="VFU4" s="600"/>
      <c r="VFV4" s="600"/>
      <c r="VFW4" s="600"/>
      <c r="VFX4" s="600"/>
      <c r="VFY4" s="600"/>
      <c r="VFZ4" s="600"/>
      <c r="VGA4" s="627"/>
      <c r="VGB4" s="627"/>
      <c r="VGC4" s="627"/>
      <c r="VGD4" s="600"/>
      <c r="VGE4" s="600"/>
      <c r="VGF4" s="600"/>
      <c r="VGG4" s="600"/>
      <c r="VGH4" s="600"/>
      <c r="VGI4" s="600"/>
      <c r="VGJ4" s="627"/>
      <c r="VGK4" s="627"/>
      <c r="VGL4" s="627"/>
      <c r="VGM4" s="600"/>
      <c r="VGN4" s="600"/>
      <c r="VGO4" s="600"/>
      <c r="VGP4" s="600"/>
      <c r="VGQ4" s="600"/>
      <c r="VGR4" s="600"/>
      <c r="VGS4" s="627"/>
      <c r="VGT4" s="627"/>
      <c r="VGU4" s="627"/>
      <c r="VGV4" s="600"/>
      <c r="VGW4" s="600"/>
      <c r="VGX4" s="600"/>
      <c r="VGY4" s="600"/>
      <c r="VGZ4" s="600"/>
      <c r="VHA4" s="600"/>
      <c r="VHB4" s="627"/>
      <c r="VHC4" s="627"/>
      <c r="VHD4" s="627"/>
      <c r="VHE4" s="600"/>
      <c r="VHF4" s="600"/>
      <c r="VHG4" s="600"/>
      <c r="VHH4" s="600"/>
      <c r="VHI4" s="600"/>
      <c r="VHJ4" s="600"/>
      <c r="VHK4" s="627"/>
      <c r="VHL4" s="627"/>
      <c r="VHM4" s="627"/>
      <c r="VHN4" s="600"/>
      <c r="VHO4" s="600"/>
      <c r="VHP4" s="600"/>
      <c r="VHQ4" s="600"/>
      <c r="VHR4" s="600"/>
      <c r="VHS4" s="600"/>
      <c r="VHT4" s="627"/>
      <c r="VHU4" s="627"/>
      <c r="VHV4" s="627"/>
      <c r="VHW4" s="600"/>
      <c r="VHX4" s="600"/>
      <c r="VHY4" s="600"/>
      <c r="VHZ4" s="600"/>
      <c r="VIA4" s="600"/>
      <c r="VIB4" s="600"/>
      <c r="VIC4" s="627"/>
      <c r="VID4" s="627"/>
      <c r="VIE4" s="627"/>
      <c r="VIF4" s="600"/>
      <c r="VIG4" s="600"/>
      <c r="VIH4" s="600"/>
      <c r="VII4" s="600"/>
      <c r="VIJ4" s="600"/>
      <c r="VIK4" s="600"/>
      <c r="VIL4" s="627"/>
      <c r="VIM4" s="627"/>
      <c r="VIN4" s="627"/>
      <c r="VIO4" s="600"/>
      <c r="VIP4" s="600"/>
      <c r="VIQ4" s="600"/>
      <c r="VIR4" s="600"/>
      <c r="VIS4" s="600"/>
      <c r="VIT4" s="600"/>
      <c r="VIU4" s="627"/>
      <c r="VIV4" s="627"/>
      <c r="VIW4" s="627"/>
      <c r="VIX4" s="600"/>
      <c r="VIY4" s="600"/>
      <c r="VIZ4" s="600"/>
      <c r="VJA4" s="600"/>
      <c r="VJB4" s="600"/>
      <c r="VJC4" s="600"/>
      <c r="VJD4" s="627"/>
      <c r="VJE4" s="627"/>
      <c r="VJF4" s="627"/>
      <c r="VJG4" s="600"/>
      <c r="VJH4" s="600"/>
      <c r="VJI4" s="600"/>
      <c r="VJJ4" s="600"/>
      <c r="VJK4" s="600"/>
      <c r="VJL4" s="600"/>
      <c r="VJM4" s="627"/>
      <c r="VJN4" s="627"/>
      <c r="VJO4" s="627"/>
      <c r="VJP4" s="600"/>
      <c r="VJQ4" s="600"/>
      <c r="VJR4" s="600"/>
      <c r="VJS4" s="600"/>
      <c r="VJT4" s="600"/>
      <c r="VJU4" s="600"/>
      <c r="VJV4" s="627"/>
      <c r="VJW4" s="627"/>
      <c r="VJX4" s="627"/>
      <c r="VJY4" s="600"/>
      <c r="VJZ4" s="600"/>
      <c r="VKA4" s="600"/>
      <c r="VKB4" s="600"/>
      <c r="VKC4" s="600"/>
      <c r="VKD4" s="600"/>
      <c r="VKE4" s="627"/>
      <c r="VKF4" s="627"/>
      <c r="VKG4" s="627"/>
      <c r="VKH4" s="600"/>
      <c r="VKI4" s="600"/>
      <c r="VKJ4" s="600"/>
      <c r="VKK4" s="600"/>
      <c r="VKL4" s="600"/>
      <c r="VKM4" s="600"/>
      <c r="VKN4" s="627"/>
      <c r="VKO4" s="627"/>
      <c r="VKP4" s="627"/>
      <c r="VKQ4" s="600"/>
      <c r="VKR4" s="600"/>
      <c r="VKS4" s="600"/>
      <c r="VKT4" s="600"/>
      <c r="VKU4" s="600"/>
      <c r="VKV4" s="600"/>
      <c r="VKW4" s="627"/>
      <c r="VKX4" s="627"/>
      <c r="VKY4" s="627"/>
      <c r="VKZ4" s="600"/>
      <c r="VLA4" s="600"/>
      <c r="VLB4" s="600"/>
      <c r="VLC4" s="600"/>
      <c r="VLD4" s="600"/>
      <c r="VLE4" s="600"/>
      <c r="VLF4" s="627"/>
      <c r="VLG4" s="627"/>
      <c r="VLH4" s="627"/>
      <c r="VLI4" s="600"/>
      <c r="VLJ4" s="600"/>
      <c r="VLK4" s="600"/>
      <c r="VLL4" s="600"/>
      <c r="VLM4" s="600"/>
      <c r="VLN4" s="600"/>
      <c r="VLO4" s="627"/>
      <c r="VLP4" s="627"/>
      <c r="VLQ4" s="627"/>
      <c r="VLR4" s="600"/>
      <c r="VLS4" s="600"/>
      <c r="VLT4" s="600"/>
      <c r="VLU4" s="600"/>
      <c r="VLV4" s="600"/>
      <c r="VLW4" s="600"/>
      <c r="VLX4" s="627"/>
      <c r="VLY4" s="627"/>
      <c r="VLZ4" s="627"/>
      <c r="VMA4" s="600"/>
      <c r="VMB4" s="600"/>
      <c r="VMC4" s="600"/>
      <c r="VMD4" s="600"/>
      <c r="VME4" s="600"/>
      <c r="VMF4" s="600"/>
      <c r="VMG4" s="627"/>
      <c r="VMH4" s="627"/>
      <c r="VMI4" s="627"/>
      <c r="VMJ4" s="600"/>
      <c r="VMK4" s="600"/>
      <c r="VML4" s="600"/>
      <c r="VMM4" s="600"/>
      <c r="VMN4" s="600"/>
      <c r="VMO4" s="600"/>
      <c r="VMP4" s="627"/>
      <c r="VMQ4" s="627"/>
      <c r="VMR4" s="627"/>
      <c r="VMS4" s="600"/>
      <c r="VMT4" s="600"/>
      <c r="VMU4" s="600"/>
      <c r="VMV4" s="600"/>
      <c r="VMW4" s="600"/>
      <c r="VMX4" s="600"/>
      <c r="VMY4" s="627"/>
      <c r="VMZ4" s="627"/>
      <c r="VNA4" s="627"/>
      <c r="VNB4" s="600"/>
      <c r="VNC4" s="600"/>
      <c r="VND4" s="600"/>
      <c r="VNE4" s="600"/>
      <c r="VNF4" s="600"/>
      <c r="VNG4" s="600"/>
      <c r="VNH4" s="627"/>
      <c r="VNI4" s="627"/>
      <c r="VNJ4" s="627"/>
      <c r="VNK4" s="600"/>
      <c r="VNL4" s="600"/>
      <c r="VNM4" s="600"/>
      <c r="VNN4" s="600"/>
      <c r="VNO4" s="600"/>
      <c r="VNP4" s="600"/>
      <c r="VNQ4" s="627"/>
      <c r="VNR4" s="627"/>
      <c r="VNS4" s="627"/>
      <c r="VNT4" s="600"/>
      <c r="VNU4" s="600"/>
      <c r="VNV4" s="600"/>
      <c r="VNW4" s="600"/>
      <c r="VNX4" s="600"/>
      <c r="VNY4" s="600"/>
      <c r="VNZ4" s="627"/>
      <c r="VOA4" s="627"/>
      <c r="VOB4" s="627"/>
      <c r="VOC4" s="600"/>
      <c r="VOD4" s="600"/>
      <c r="VOE4" s="600"/>
      <c r="VOF4" s="600"/>
      <c r="VOG4" s="600"/>
      <c r="VOH4" s="600"/>
      <c r="VOI4" s="627"/>
      <c r="VOJ4" s="627"/>
      <c r="VOK4" s="627"/>
      <c r="VOL4" s="600"/>
      <c r="VOM4" s="600"/>
      <c r="VON4" s="600"/>
      <c r="VOO4" s="600"/>
      <c r="VOP4" s="600"/>
      <c r="VOQ4" s="600"/>
      <c r="VOR4" s="627"/>
      <c r="VOS4" s="627"/>
      <c r="VOT4" s="627"/>
      <c r="VOU4" s="600"/>
      <c r="VOV4" s="600"/>
      <c r="VOW4" s="600"/>
      <c r="VOX4" s="600"/>
      <c r="VOY4" s="600"/>
      <c r="VOZ4" s="600"/>
      <c r="VPA4" s="627"/>
      <c r="VPB4" s="627"/>
      <c r="VPC4" s="627"/>
      <c r="VPD4" s="600"/>
      <c r="VPE4" s="600"/>
      <c r="VPF4" s="600"/>
      <c r="VPG4" s="600"/>
      <c r="VPH4" s="600"/>
      <c r="VPI4" s="600"/>
      <c r="VPJ4" s="627"/>
      <c r="VPK4" s="627"/>
      <c r="VPL4" s="627"/>
      <c r="VPM4" s="600"/>
      <c r="VPN4" s="600"/>
      <c r="VPO4" s="600"/>
      <c r="VPP4" s="600"/>
      <c r="VPQ4" s="600"/>
      <c r="VPR4" s="600"/>
      <c r="VPS4" s="627"/>
      <c r="VPT4" s="627"/>
      <c r="VPU4" s="627"/>
      <c r="VPV4" s="600"/>
      <c r="VPW4" s="600"/>
      <c r="VPX4" s="600"/>
      <c r="VPY4" s="600"/>
      <c r="VPZ4" s="600"/>
      <c r="VQA4" s="600"/>
      <c r="VQB4" s="627"/>
      <c r="VQC4" s="627"/>
      <c r="VQD4" s="627"/>
      <c r="VQE4" s="600"/>
      <c r="VQF4" s="600"/>
      <c r="VQG4" s="600"/>
      <c r="VQH4" s="600"/>
      <c r="VQI4" s="600"/>
      <c r="VQJ4" s="600"/>
      <c r="VQK4" s="627"/>
      <c r="VQL4" s="627"/>
      <c r="VQM4" s="627"/>
      <c r="VQN4" s="600"/>
      <c r="VQO4" s="600"/>
      <c r="VQP4" s="600"/>
      <c r="VQQ4" s="600"/>
      <c r="VQR4" s="600"/>
      <c r="VQS4" s="600"/>
      <c r="VQT4" s="627"/>
      <c r="VQU4" s="627"/>
      <c r="VQV4" s="627"/>
      <c r="VQW4" s="600"/>
      <c r="VQX4" s="600"/>
      <c r="VQY4" s="600"/>
      <c r="VQZ4" s="600"/>
      <c r="VRA4" s="600"/>
      <c r="VRB4" s="600"/>
      <c r="VRC4" s="627"/>
      <c r="VRD4" s="627"/>
      <c r="VRE4" s="627"/>
      <c r="VRF4" s="600"/>
      <c r="VRG4" s="600"/>
      <c r="VRH4" s="600"/>
      <c r="VRI4" s="600"/>
      <c r="VRJ4" s="600"/>
      <c r="VRK4" s="600"/>
      <c r="VRL4" s="627"/>
      <c r="VRM4" s="627"/>
      <c r="VRN4" s="627"/>
      <c r="VRO4" s="600"/>
      <c r="VRP4" s="600"/>
      <c r="VRQ4" s="600"/>
      <c r="VRR4" s="600"/>
      <c r="VRS4" s="600"/>
      <c r="VRT4" s="600"/>
      <c r="VRU4" s="627"/>
      <c r="VRV4" s="627"/>
      <c r="VRW4" s="627"/>
      <c r="VRX4" s="600"/>
      <c r="VRY4" s="600"/>
      <c r="VRZ4" s="600"/>
      <c r="VSA4" s="600"/>
      <c r="VSB4" s="600"/>
      <c r="VSC4" s="600"/>
      <c r="VSD4" s="627"/>
      <c r="VSE4" s="627"/>
      <c r="VSF4" s="627"/>
      <c r="VSG4" s="600"/>
      <c r="VSH4" s="600"/>
      <c r="VSI4" s="600"/>
      <c r="VSJ4" s="600"/>
      <c r="VSK4" s="600"/>
      <c r="VSL4" s="600"/>
      <c r="VSM4" s="627"/>
      <c r="VSN4" s="627"/>
      <c r="VSO4" s="627"/>
      <c r="VSP4" s="600"/>
      <c r="VSQ4" s="600"/>
      <c r="VSR4" s="600"/>
      <c r="VSS4" s="600"/>
      <c r="VST4" s="600"/>
      <c r="VSU4" s="600"/>
      <c r="VSV4" s="627"/>
      <c r="VSW4" s="627"/>
      <c r="VSX4" s="627"/>
      <c r="VSY4" s="600"/>
      <c r="VSZ4" s="600"/>
      <c r="VTA4" s="600"/>
      <c r="VTB4" s="600"/>
      <c r="VTC4" s="600"/>
      <c r="VTD4" s="600"/>
      <c r="VTE4" s="627"/>
      <c r="VTF4" s="627"/>
      <c r="VTG4" s="627"/>
      <c r="VTH4" s="600"/>
      <c r="VTI4" s="600"/>
      <c r="VTJ4" s="600"/>
      <c r="VTK4" s="600"/>
      <c r="VTL4" s="600"/>
      <c r="VTM4" s="600"/>
      <c r="VTN4" s="627"/>
      <c r="VTO4" s="627"/>
      <c r="VTP4" s="627"/>
      <c r="VTQ4" s="600"/>
      <c r="VTR4" s="600"/>
      <c r="VTS4" s="600"/>
      <c r="VTT4" s="600"/>
      <c r="VTU4" s="600"/>
      <c r="VTV4" s="600"/>
      <c r="VTW4" s="627"/>
      <c r="VTX4" s="627"/>
      <c r="VTY4" s="627"/>
      <c r="VTZ4" s="600"/>
      <c r="VUA4" s="600"/>
      <c r="VUB4" s="600"/>
      <c r="VUC4" s="600"/>
      <c r="VUD4" s="600"/>
      <c r="VUE4" s="600"/>
      <c r="VUF4" s="627"/>
      <c r="VUG4" s="627"/>
      <c r="VUH4" s="627"/>
      <c r="VUI4" s="600"/>
      <c r="VUJ4" s="600"/>
      <c r="VUK4" s="600"/>
      <c r="VUL4" s="600"/>
      <c r="VUM4" s="600"/>
      <c r="VUN4" s="600"/>
      <c r="VUO4" s="627"/>
      <c r="VUP4" s="627"/>
      <c r="VUQ4" s="627"/>
      <c r="VUR4" s="600"/>
      <c r="VUS4" s="600"/>
      <c r="VUT4" s="600"/>
      <c r="VUU4" s="600"/>
      <c r="VUV4" s="600"/>
      <c r="VUW4" s="600"/>
      <c r="VUX4" s="627"/>
      <c r="VUY4" s="627"/>
      <c r="VUZ4" s="627"/>
      <c r="VVA4" s="600"/>
      <c r="VVB4" s="600"/>
      <c r="VVC4" s="600"/>
      <c r="VVD4" s="600"/>
      <c r="VVE4" s="600"/>
      <c r="VVF4" s="600"/>
      <c r="VVG4" s="627"/>
      <c r="VVH4" s="627"/>
      <c r="VVI4" s="627"/>
      <c r="VVJ4" s="600"/>
      <c r="VVK4" s="600"/>
      <c r="VVL4" s="600"/>
      <c r="VVM4" s="600"/>
      <c r="VVN4" s="600"/>
      <c r="VVO4" s="600"/>
      <c r="VVP4" s="627"/>
      <c r="VVQ4" s="627"/>
      <c r="VVR4" s="627"/>
      <c r="VVS4" s="600"/>
      <c r="VVT4" s="600"/>
      <c r="VVU4" s="600"/>
      <c r="VVV4" s="600"/>
      <c r="VVW4" s="600"/>
      <c r="VVX4" s="600"/>
      <c r="VVY4" s="627"/>
      <c r="VVZ4" s="627"/>
      <c r="VWA4" s="627"/>
      <c r="VWB4" s="600"/>
      <c r="VWC4" s="600"/>
      <c r="VWD4" s="600"/>
      <c r="VWE4" s="600"/>
      <c r="VWF4" s="600"/>
      <c r="VWG4" s="600"/>
      <c r="VWH4" s="627"/>
      <c r="VWI4" s="627"/>
      <c r="VWJ4" s="627"/>
      <c r="VWK4" s="600"/>
      <c r="VWL4" s="600"/>
      <c r="VWM4" s="600"/>
      <c r="VWN4" s="600"/>
      <c r="VWO4" s="600"/>
      <c r="VWP4" s="600"/>
      <c r="VWQ4" s="627"/>
      <c r="VWR4" s="627"/>
      <c r="VWS4" s="627"/>
      <c r="VWT4" s="600"/>
      <c r="VWU4" s="600"/>
      <c r="VWV4" s="600"/>
      <c r="VWW4" s="600"/>
      <c r="VWX4" s="600"/>
      <c r="VWY4" s="600"/>
      <c r="VWZ4" s="627"/>
      <c r="VXA4" s="627"/>
      <c r="VXB4" s="627"/>
      <c r="VXC4" s="600"/>
      <c r="VXD4" s="600"/>
      <c r="VXE4" s="600"/>
      <c r="VXF4" s="600"/>
      <c r="VXG4" s="600"/>
      <c r="VXH4" s="600"/>
      <c r="VXI4" s="627"/>
      <c r="VXJ4" s="627"/>
      <c r="VXK4" s="627"/>
      <c r="VXL4" s="600"/>
      <c r="VXM4" s="600"/>
      <c r="VXN4" s="600"/>
      <c r="VXO4" s="600"/>
      <c r="VXP4" s="600"/>
      <c r="VXQ4" s="600"/>
      <c r="VXR4" s="627"/>
      <c r="VXS4" s="627"/>
      <c r="VXT4" s="627"/>
      <c r="VXU4" s="600"/>
      <c r="VXV4" s="600"/>
      <c r="VXW4" s="600"/>
      <c r="VXX4" s="600"/>
      <c r="VXY4" s="600"/>
      <c r="VXZ4" s="600"/>
      <c r="VYA4" s="627"/>
      <c r="VYB4" s="627"/>
      <c r="VYC4" s="627"/>
      <c r="VYD4" s="600"/>
      <c r="VYE4" s="600"/>
      <c r="VYF4" s="600"/>
      <c r="VYG4" s="600"/>
      <c r="VYH4" s="600"/>
      <c r="VYI4" s="600"/>
      <c r="VYJ4" s="627"/>
      <c r="VYK4" s="627"/>
      <c r="VYL4" s="627"/>
      <c r="VYM4" s="600"/>
      <c r="VYN4" s="600"/>
      <c r="VYO4" s="600"/>
      <c r="VYP4" s="600"/>
      <c r="VYQ4" s="600"/>
      <c r="VYR4" s="600"/>
      <c r="VYS4" s="627"/>
      <c r="VYT4" s="627"/>
      <c r="VYU4" s="627"/>
      <c r="VYV4" s="600"/>
      <c r="VYW4" s="600"/>
      <c r="VYX4" s="600"/>
      <c r="VYY4" s="600"/>
      <c r="VYZ4" s="600"/>
      <c r="VZA4" s="600"/>
      <c r="VZB4" s="627"/>
      <c r="VZC4" s="627"/>
      <c r="VZD4" s="627"/>
      <c r="VZE4" s="600"/>
      <c r="VZF4" s="600"/>
      <c r="VZG4" s="600"/>
      <c r="VZH4" s="600"/>
      <c r="VZI4" s="600"/>
      <c r="VZJ4" s="600"/>
      <c r="VZK4" s="627"/>
      <c r="VZL4" s="627"/>
      <c r="VZM4" s="627"/>
      <c r="VZN4" s="600"/>
      <c r="VZO4" s="600"/>
      <c r="VZP4" s="600"/>
      <c r="VZQ4" s="600"/>
      <c r="VZR4" s="600"/>
      <c r="VZS4" s="600"/>
      <c r="VZT4" s="627"/>
      <c r="VZU4" s="627"/>
      <c r="VZV4" s="627"/>
      <c r="VZW4" s="600"/>
      <c r="VZX4" s="600"/>
      <c r="VZY4" s="600"/>
      <c r="VZZ4" s="600"/>
      <c r="WAA4" s="600"/>
      <c r="WAB4" s="600"/>
      <c r="WAC4" s="627"/>
      <c r="WAD4" s="627"/>
      <c r="WAE4" s="627"/>
      <c r="WAF4" s="600"/>
      <c r="WAG4" s="600"/>
      <c r="WAH4" s="600"/>
      <c r="WAI4" s="600"/>
      <c r="WAJ4" s="600"/>
      <c r="WAK4" s="600"/>
      <c r="WAL4" s="627"/>
      <c r="WAM4" s="627"/>
      <c r="WAN4" s="627"/>
      <c r="WAO4" s="600"/>
      <c r="WAP4" s="600"/>
      <c r="WAQ4" s="600"/>
      <c r="WAR4" s="600"/>
      <c r="WAS4" s="600"/>
      <c r="WAT4" s="600"/>
      <c r="WAU4" s="627"/>
      <c r="WAV4" s="627"/>
      <c r="WAW4" s="627"/>
      <c r="WAX4" s="600"/>
      <c r="WAY4" s="600"/>
      <c r="WAZ4" s="600"/>
      <c r="WBA4" s="600"/>
      <c r="WBB4" s="600"/>
      <c r="WBC4" s="600"/>
      <c r="WBD4" s="627"/>
      <c r="WBE4" s="627"/>
      <c r="WBF4" s="627"/>
      <c r="WBG4" s="600"/>
      <c r="WBH4" s="600"/>
      <c r="WBI4" s="600"/>
      <c r="WBJ4" s="600"/>
      <c r="WBK4" s="600"/>
      <c r="WBL4" s="600"/>
      <c r="WBM4" s="627"/>
      <c r="WBN4" s="627"/>
      <c r="WBO4" s="627"/>
      <c r="WBP4" s="600"/>
      <c r="WBQ4" s="600"/>
      <c r="WBR4" s="600"/>
      <c r="WBS4" s="600"/>
      <c r="WBT4" s="600"/>
      <c r="WBU4" s="600"/>
      <c r="WBV4" s="627"/>
      <c r="WBW4" s="627"/>
      <c r="WBX4" s="627"/>
      <c r="WBY4" s="600"/>
      <c r="WBZ4" s="600"/>
      <c r="WCA4" s="600"/>
      <c r="WCB4" s="600"/>
      <c r="WCC4" s="600"/>
      <c r="WCD4" s="600"/>
      <c r="WCE4" s="627"/>
      <c r="WCF4" s="627"/>
      <c r="WCG4" s="627"/>
      <c r="WCH4" s="600"/>
      <c r="WCI4" s="600"/>
      <c r="WCJ4" s="600"/>
      <c r="WCK4" s="600"/>
      <c r="WCL4" s="600"/>
      <c r="WCM4" s="600"/>
      <c r="WCN4" s="627"/>
      <c r="WCO4" s="627"/>
      <c r="WCP4" s="627"/>
      <c r="WCQ4" s="600"/>
      <c r="WCR4" s="600"/>
      <c r="WCS4" s="600"/>
      <c r="WCT4" s="600"/>
      <c r="WCU4" s="600"/>
      <c r="WCV4" s="600"/>
      <c r="WCW4" s="627"/>
      <c r="WCX4" s="627"/>
      <c r="WCY4" s="627"/>
      <c r="WCZ4" s="600"/>
      <c r="WDA4" s="600"/>
      <c r="WDB4" s="600"/>
      <c r="WDC4" s="600"/>
      <c r="WDD4" s="600"/>
      <c r="WDE4" s="600"/>
      <c r="WDF4" s="627"/>
      <c r="WDG4" s="627"/>
      <c r="WDH4" s="627"/>
      <c r="WDI4" s="600"/>
      <c r="WDJ4" s="600"/>
      <c r="WDK4" s="600"/>
      <c r="WDL4" s="600"/>
      <c r="WDM4" s="600"/>
      <c r="WDN4" s="600"/>
      <c r="WDO4" s="627"/>
      <c r="WDP4" s="627"/>
      <c r="WDQ4" s="627"/>
      <c r="WDR4" s="600"/>
      <c r="WDS4" s="600"/>
      <c r="WDT4" s="600"/>
      <c r="WDU4" s="600"/>
      <c r="WDV4" s="600"/>
      <c r="WDW4" s="600"/>
      <c r="WDX4" s="627"/>
      <c r="WDY4" s="627"/>
      <c r="WDZ4" s="627"/>
      <c r="WEA4" s="600"/>
      <c r="WEB4" s="600"/>
      <c r="WEC4" s="600"/>
      <c r="WED4" s="600"/>
      <c r="WEE4" s="600"/>
      <c r="WEF4" s="600"/>
      <c r="WEG4" s="627"/>
      <c r="WEH4" s="627"/>
      <c r="WEI4" s="627"/>
      <c r="WEJ4" s="600"/>
      <c r="WEK4" s="600"/>
      <c r="WEL4" s="600"/>
      <c r="WEM4" s="600"/>
      <c r="WEN4" s="600"/>
      <c r="WEO4" s="600"/>
      <c r="WEP4" s="627"/>
      <c r="WEQ4" s="627"/>
      <c r="WER4" s="627"/>
      <c r="WES4" s="600"/>
      <c r="WET4" s="600"/>
      <c r="WEU4" s="600"/>
      <c r="WEV4" s="600"/>
      <c r="WEW4" s="600"/>
      <c r="WEX4" s="600"/>
      <c r="WEY4" s="627"/>
      <c r="WEZ4" s="627"/>
      <c r="WFA4" s="627"/>
      <c r="WFB4" s="600"/>
      <c r="WFC4" s="600"/>
      <c r="WFD4" s="600"/>
      <c r="WFE4" s="600"/>
      <c r="WFF4" s="600"/>
      <c r="WFG4" s="600"/>
      <c r="WFH4" s="627"/>
      <c r="WFI4" s="627"/>
      <c r="WFJ4" s="627"/>
      <c r="WFK4" s="600"/>
      <c r="WFL4" s="600"/>
      <c r="WFM4" s="600"/>
      <c r="WFN4" s="600"/>
      <c r="WFO4" s="600"/>
      <c r="WFP4" s="600"/>
      <c r="WFQ4" s="627"/>
      <c r="WFR4" s="627"/>
      <c r="WFS4" s="627"/>
      <c r="WFT4" s="600"/>
      <c r="WFU4" s="600"/>
      <c r="WFV4" s="600"/>
      <c r="WFW4" s="600"/>
      <c r="WFX4" s="600"/>
      <c r="WFY4" s="600"/>
      <c r="WFZ4" s="627"/>
      <c r="WGA4" s="627"/>
      <c r="WGB4" s="627"/>
      <c r="WGC4" s="600"/>
      <c r="WGD4" s="600"/>
      <c r="WGE4" s="600"/>
      <c r="WGF4" s="600"/>
      <c r="WGG4" s="600"/>
      <c r="WGH4" s="600"/>
      <c r="WGI4" s="627"/>
      <c r="WGJ4" s="627"/>
      <c r="WGK4" s="627"/>
      <c r="WGL4" s="600"/>
      <c r="WGM4" s="600"/>
      <c r="WGN4" s="600"/>
      <c r="WGO4" s="600"/>
      <c r="WGP4" s="600"/>
      <c r="WGQ4" s="600"/>
      <c r="WGR4" s="627"/>
      <c r="WGS4" s="627"/>
      <c r="WGT4" s="627"/>
      <c r="WGU4" s="600"/>
      <c r="WGV4" s="600"/>
      <c r="WGW4" s="600"/>
      <c r="WGX4" s="600"/>
      <c r="WGY4" s="600"/>
      <c r="WGZ4" s="600"/>
      <c r="WHA4" s="627"/>
      <c r="WHB4" s="627"/>
      <c r="WHC4" s="627"/>
      <c r="WHD4" s="600"/>
      <c r="WHE4" s="600"/>
      <c r="WHF4" s="600"/>
      <c r="WHG4" s="600"/>
      <c r="WHH4" s="600"/>
      <c r="WHI4" s="600"/>
      <c r="WHJ4" s="627"/>
      <c r="WHK4" s="627"/>
      <c r="WHL4" s="627"/>
      <c r="WHM4" s="600"/>
      <c r="WHN4" s="600"/>
      <c r="WHO4" s="600"/>
      <c r="WHP4" s="600"/>
      <c r="WHQ4" s="600"/>
      <c r="WHR4" s="600"/>
      <c r="WHS4" s="627"/>
      <c r="WHT4" s="627"/>
      <c r="WHU4" s="627"/>
      <c r="WHV4" s="600"/>
      <c r="WHW4" s="600"/>
      <c r="WHX4" s="600"/>
      <c r="WHY4" s="600"/>
      <c r="WHZ4" s="600"/>
      <c r="WIA4" s="600"/>
      <c r="WIB4" s="627"/>
      <c r="WIC4" s="627"/>
      <c r="WID4" s="627"/>
      <c r="WIE4" s="600"/>
      <c r="WIF4" s="600"/>
      <c r="WIG4" s="600"/>
      <c r="WIH4" s="600"/>
      <c r="WII4" s="600"/>
      <c r="WIJ4" s="600"/>
      <c r="WIK4" s="627"/>
      <c r="WIL4" s="627"/>
      <c r="WIM4" s="627"/>
      <c r="WIN4" s="600"/>
      <c r="WIO4" s="600"/>
      <c r="WIP4" s="600"/>
      <c r="WIQ4" s="600"/>
      <c r="WIR4" s="600"/>
      <c r="WIS4" s="600"/>
      <c r="WIT4" s="627"/>
      <c r="WIU4" s="627"/>
      <c r="WIV4" s="627"/>
      <c r="WIW4" s="600"/>
      <c r="WIX4" s="600"/>
      <c r="WIY4" s="600"/>
      <c r="WIZ4" s="600"/>
      <c r="WJA4" s="600"/>
      <c r="WJB4" s="600"/>
      <c r="WJC4" s="627"/>
      <c r="WJD4" s="627"/>
      <c r="WJE4" s="627"/>
      <c r="WJF4" s="600"/>
      <c r="WJG4" s="600"/>
      <c r="WJH4" s="600"/>
      <c r="WJI4" s="600"/>
      <c r="WJJ4" s="600"/>
      <c r="WJK4" s="600"/>
      <c r="WJL4" s="627"/>
      <c r="WJM4" s="627"/>
      <c r="WJN4" s="627"/>
      <c r="WJO4" s="600"/>
      <c r="WJP4" s="600"/>
      <c r="WJQ4" s="600"/>
      <c r="WJR4" s="600"/>
      <c r="WJS4" s="600"/>
      <c r="WJT4" s="600"/>
      <c r="WJU4" s="627"/>
      <c r="WJV4" s="627"/>
      <c r="WJW4" s="627"/>
      <c r="WJX4" s="600"/>
      <c r="WJY4" s="600"/>
      <c r="WJZ4" s="600"/>
      <c r="WKA4" s="600"/>
      <c r="WKB4" s="600"/>
      <c r="WKC4" s="600"/>
      <c r="WKD4" s="627"/>
      <c r="WKE4" s="627"/>
      <c r="WKF4" s="627"/>
      <c r="WKG4" s="600"/>
      <c r="WKH4" s="600"/>
      <c r="WKI4" s="600"/>
      <c r="WKJ4" s="600"/>
      <c r="WKK4" s="600"/>
      <c r="WKL4" s="600"/>
      <c r="WKM4" s="627"/>
      <c r="WKN4" s="627"/>
      <c r="WKO4" s="627"/>
      <c r="WKP4" s="600"/>
      <c r="WKQ4" s="600"/>
      <c r="WKR4" s="600"/>
      <c r="WKS4" s="600"/>
      <c r="WKT4" s="600"/>
      <c r="WKU4" s="600"/>
      <c r="WKV4" s="627"/>
      <c r="WKW4" s="627"/>
      <c r="WKX4" s="627"/>
      <c r="WKY4" s="600"/>
      <c r="WKZ4" s="600"/>
      <c r="WLA4" s="600"/>
      <c r="WLB4" s="600"/>
      <c r="WLC4" s="600"/>
      <c r="WLD4" s="600"/>
      <c r="WLE4" s="627"/>
      <c r="WLF4" s="627"/>
      <c r="WLG4" s="627"/>
      <c r="WLH4" s="600"/>
      <c r="WLI4" s="600"/>
      <c r="WLJ4" s="600"/>
      <c r="WLK4" s="600"/>
      <c r="WLL4" s="600"/>
      <c r="WLM4" s="600"/>
      <c r="WLN4" s="627"/>
      <c r="WLO4" s="627"/>
      <c r="WLP4" s="627"/>
      <c r="WLQ4" s="600"/>
      <c r="WLR4" s="600"/>
      <c r="WLS4" s="600"/>
      <c r="WLT4" s="600"/>
      <c r="WLU4" s="600"/>
      <c r="WLV4" s="600"/>
      <c r="WLW4" s="627"/>
      <c r="WLX4" s="627"/>
      <c r="WLY4" s="627"/>
      <c r="WLZ4" s="600"/>
      <c r="WMA4" s="600"/>
      <c r="WMB4" s="600"/>
      <c r="WMC4" s="600"/>
      <c r="WMD4" s="600"/>
      <c r="WME4" s="600"/>
      <c r="WMF4" s="627"/>
      <c r="WMG4" s="627"/>
      <c r="WMH4" s="627"/>
      <c r="WMI4" s="600"/>
      <c r="WMJ4" s="600"/>
      <c r="WMK4" s="600"/>
      <c r="WML4" s="600"/>
      <c r="WMM4" s="600"/>
      <c r="WMN4" s="600"/>
      <c r="WMO4" s="627"/>
      <c r="WMP4" s="627"/>
      <c r="WMQ4" s="627"/>
      <c r="WMR4" s="600"/>
      <c r="WMS4" s="600"/>
      <c r="WMT4" s="600"/>
      <c r="WMU4" s="600"/>
      <c r="WMV4" s="600"/>
      <c r="WMW4" s="600"/>
      <c r="WMX4" s="627"/>
      <c r="WMY4" s="627"/>
      <c r="WMZ4" s="627"/>
      <c r="WNA4" s="600"/>
      <c r="WNB4" s="600"/>
      <c r="WNC4" s="600"/>
      <c r="WND4" s="600"/>
      <c r="WNE4" s="600"/>
      <c r="WNF4" s="600"/>
      <c r="WNG4" s="627"/>
      <c r="WNH4" s="627"/>
      <c r="WNI4" s="627"/>
      <c r="WNJ4" s="600"/>
      <c r="WNK4" s="600"/>
      <c r="WNL4" s="600"/>
      <c r="WNM4" s="600"/>
      <c r="WNN4" s="600"/>
      <c r="WNO4" s="600"/>
      <c r="WNP4" s="627"/>
      <c r="WNQ4" s="627"/>
      <c r="WNR4" s="627"/>
      <c r="WNS4" s="600"/>
      <c r="WNT4" s="600"/>
      <c r="WNU4" s="600"/>
      <c r="WNV4" s="600"/>
      <c r="WNW4" s="600"/>
      <c r="WNX4" s="600"/>
      <c r="WNY4" s="627"/>
      <c r="WNZ4" s="627"/>
      <c r="WOA4" s="627"/>
      <c r="WOB4" s="600"/>
      <c r="WOC4" s="600"/>
      <c r="WOD4" s="600"/>
      <c r="WOE4" s="600"/>
      <c r="WOF4" s="600"/>
      <c r="WOG4" s="600"/>
      <c r="WOH4" s="627"/>
      <c r="WOI4" s="627"/>
      <c r="WOJ4" s="627"/>
      <c r="WOK4" s="600"/>
      <c r="WOL4" s="600"/>
      <c r="WOM4" s="600"/>
      <c r="WON4" s="600"/>
      <c r="WOO4" s="600"/>
      <c r="WOP4" s="600"/>
      <c r="WOQ4" s="627"/>
      <c r="WOR4" s="627"/>
      <c r="WOS4" s="627"/>
      <c r="WOT4" s="600"/>
      <c r="WOU4" s="600"/>
      <c r="WOV4" s="600"/>
      <c r="WOW4" s="600"/>
      <c r="WOX4" s="600"/>
      <c r="WOY4" s="600"/>
      <c r="WOZ4" s="627"/>
      <c r="WPA4" s="627"/>
      <c r="WPB4" s="627"/>
      <c r="WPC4" s="600"/>
      <c r="WPD4" s="600"/>
      <c r="WPE4" s="600"/>
      <c r="WPF4" s="600"/>
      <c r="WPG4" s="600"/>
      <c r="WPH4" s="600"/>
      <c r="WPI4" s="627"/>
      <c r="WPJ4" s="627"/>
      <c r="WPK4" s="627"/>
      <c r="WPL4" s="600"/>
      <c r="WPM4" s="600"/>
      <c r="WPN4" s="600"/>
      <c r="WPO4" s="600"/>
      <c r="WPP4" s="600"/>
      <c r="WPQ4" s="600"/>
      <c r="WPR4" s="627"/>
      <c r="WPS4" s="627"/>
      <c r="WPT4" s="627"/>
      <c r="WPU4" s="600"/>
      <c r="WPV4" s="600"/>
      <c r="WPW4" s="600"/>
      <c r="WPX4" s="600"/>
      <c r="WPY4" s="600"/>
      <c r="WPZ4" s="600"/>
      <c r="WQA4" s="627"/>
      <c r="WQB4" s="627"/>
      <c r="WQC4" s="627"/>
      <c r="WQD4" s="600"/>
      <c r="WQE4" s="600"/>
      <c r="WQF4" s="600"/>
      <c r="WQG4" s="600"/>
      <c r="WQH4" s="600"/>
      <c r="WQI4" s="600"/>
      <c r="WQJ4" s="627"/>
      <c r="WQK4" s="627"/>
      <c r="WQL4" s="627"/>
      <c r="WQM4" s="600"/>
      <c r="WQN4" s="600"/>
      <c r="WQO4" s="600"/>
      <c r="WQP4" s="600"/>
      <c r="WQQ4" s="600"/>
      <c r="WQR4" s="600"/>
      <c r="WQS4" s="627"/>
      <c r="WQT4" s="627"/>
      <c r="WQU4" s="627"/>
      <c r="WQV4" s="600"/>
      <c r="WQW4" s="600"/>
      <c r="WQX4" s="600"/>
      <c r="WQY4" s="600"/>
      <c r="WQZ4" s="600"/>
      <c r="WRA4" s="600"/>
      <c r="WRB4" s="627"/>
      <c r="WRC4" s="627"/>
      <c r="WRD4" s="627"/>
      <c r="WRE4" s="600"/>
      <c r="WRF4" s="600"/>
      <c r="WRG4" s="600"/>
      <c r="WRH4" s="600"/>
      <c r="WRI4" s="600"/>
      <c r="WRJ4" s="600"/>
      <c r="WRK4" s="627"/>
      <c r="WRL4" s="627"/>
      <c r="WRM4" s="627"/>
      <c r="WRN4" s="600"/>
      <c r="WRO4" s="600"/>
      <c r="WRP4" s="600"/>
      <c r="WRQ4" s="600"/>
      <c r="WRR4" s="600"/>
      <c r="WRS4" s="600"/>
      <c r="WRT4" s="627"/>
      <c r="WRU4" s="627"/>
      <c r="WRV4" s="627"/>
      <c r="WRW4" s="600"/>
      <c r="WRX4" s="600"/>
      <c r="WRY4" s="600"/>
      <c r="WRZ4" s="600"/>
      <c r="WSA4" s="600"/>
      <c r="WSB4" s="600"/>
      <c r="WSC4" s="627"/>
      <c r="WSD4" s="627"/>
      <c r="WSE4" s="627"/>
      <c r="WSF4" s="600"/>
      <c r="WSG4" s="600"/>
      <c r="WSH4" s="600"/>
      <c r="WSI4" s="600"/>
      <c r="WSJ4" s="600"/>
      <c r="WSK4" s="600"/>
      <c r="WSL4" s="627"/>
      <c r="WSM4" s="627"/>
      <c r="WSN4" s="627"/>
      <c r="WSO4" s="600"/>
      <c r="WSP4" s="600"/>
      <c r="WSQ4" s="600"/>
      <c r="WSR4" s="600"/>
      <c r="WSS4" s="600"/>
      <c r="WST4" s="600"/>
      <c r="WSU4" s="627"/>
      <c r="WSV4" s="627"/>
      <c r="WSW4" s="627"/>
      <c r="WSX4" s="600"/>
      <c r="WSY4" s="600"/>
      <c r="WSZ4" s="600"/>
      <c r="WTA4" s="600"/>
      <c r="WTB4" s="600"/>
      <c r="WTC4" s="600"/>
      <c r="WTD4" s="627"/>
      <c r="WTE4" s="627"/>
      <c r="WTF4" s="627"/>
      <c r="WTG4" s="600"/>
      <c r="WTH4" s="600"/>
      <c r="WTI4" s="600"/>
      <c r="WTJ4" s="600"/>
      <c r="WTK4" s="600"/>
      <c r="WTL4" s="600"/>
      <c r="WTM4" s="627"/>
      <c r="WTN4" s="627"/>
      <c r="WTO4" s="627"/>
      <c r="WTP4" s="600"/>
      <c r="WTQ4" s="600"/>
      <c r="WTR4" s="600"/>
      <c r="WTS4" s="600"/>
      <c r="WTT4" s="600"/>
      <c r="WTU4" s="600"/>
      <c r="WTV4" s="627"/>
      <c r="WTW4" s="627"/>
      <c r="WTX4" s="627"/>
      <c r="WTY4" s="600"/>
      <c r="WTZ4" s="600"/>
      <c r="WUA4" s="600"/>
      <c r="WUB4" s="600"/>
      <c r="WUC4" s="600"/>
      <c r="WUD4" s="600"/>
      <c r="WUE4" s="627"/>
      <c r="WUF4" s="627"/>
      <c r="WUG4" s="627"/>
      <c r="WUH4" s="600"/>
      <c r="WUI4" s="600"/>
      <c r="WUJ4" s="600"/>
      <c r="WUK4" s="600"/>
      <c r="WUL4" s="600"/>
      <c r="WUM4" s="600"/>
      <c r="WUN4" s="627"/>
      <c r="WUO4" s="627"/>
      <c r="WUP4" s="627"/>
      <c r="WUQ4" s="600"/>
      <c r="WUR4" s="600"/>
      <c r="WUS4" s="600"/>
      <c r="WUT4" s="600"/>
      <c r="WUU4" s="600"/>
      <c r="WUV4" s="600"/>
      <c r="WUW4" s="627"/>
      <c r="WUX4" s="627"/>
      <c r="WUY4" s="627"/>
      <c r="WUZ4" s="600"/>
      <c r="WVA4" s="600"/>
      <c r="WVB4" s="600"/>
      <c r="WVC4" s="600"/>
      <c r="WVD4" s="600"/>
      <c r="WVE4" s="600"/>
      <c r="WVF4" s="627"/>
      <c r="WVG4" s="627"/>
      <c r="WVH4" s="627"/>
      <c r="WVI4" s="600"/>
      <c r="WVJ4" s="600"/>
      <c r="WVK4" s="600"/>
      <c r="WVL4" s="600"/>
      <c r="WVM4" s="600"/>
      <c r="WVN4" s="600"/>
      <c r="WVO4" s="627"/>
      <c r="WVP4" s="627"/>
      <c r="WVQ4" s="627"/>
      <c r="WVR4" s="600"/>
      <c r="WVS4" s="600"/>
      <c r="WVT4" s="600"/>
      <c r="WVU4" s="600"/>
      <c r="WVV4" s="600"/>
      <c r="WVW4" s="600"/>
      <c r="WVX4" s="627"/>
      <c r="WVY4" s="627"/>
      <c r="WVZ4" s="627"/>
      <c r="WWA4" s="600"/>
      <c r="WWB4" s="600"/>
      <c r="WWC4" s="600"/>
      <c r="WWD4" s="600"/>
      <c r="WWE4" s="600"/>
      <c r="WWF4" s="600"/>
      <c r="WWG4" s="627"/>
      <c r="WWH4" s="627"/>
      <c r="WWI4" s="627"/>
      <c r="WWJ4" s="600"/>
      <c r="WWK4" s="600"/>
      <c r="WWL4" s="600"/>
      <c r="WWM4" s="600"/>
      <c r="WWN4" s="600"/>
      <c r="WWO4" s="600"/>
      <c r="WWP4" s="627"/>
      <c r="WWQ4" s="627"/>
      <c r="WWR4" s="627"/>
      <c r="WWS4" s="600"/>
      <c r="WWT4" s="600"/>
      <c r="WWU4" s="600"/>
      <c r="WWV4" s="600"/>
      <c r="WWW4" s="600"/>
      <c r="WWX4" s="600"/>
      <c r="WWY4" s="627"/>
      <c r="WWZ4" s="627"/>
      <c r="WXA4" s="627"/>
      <c r="WXB4" s="600"/>
      <c r="WXC4" s="600"/>
      <c r="WXD4" s="600"/>
      <c r="WXE4" s="600"/>
      <c r="WXF4" s="600"/>
      <c r="WXG4" s="600"/>
      <c r="WXH4" s="627"/>
      <c r="WXI4" s="627"/>
      <c r="WXJ4" s="627"/>
      <c r="WXK4" s="600"/>
      <c r="WXL4" s="600"/>
      <c r="WXM4" s="600"/>
      <c r="WXN4" s="600"/>
      <c r="WXO4" s="600"/>
      <c r="WXP4" s="600"/>
      <c r="WXQ4" s="627"/>
      <c r="WXR4" s="627"/>
      <c r="WXS4" s="627"/>
      <c r="WXT4" s="600"/>
      <c r="WXU4" s="600"/>
      <c r="WXV4" s="600"/>
      <c r="WXW4" s="600"/>
      <c r="WXX4" s="600"/>
      <c r="WXY4" s="600"/>
      <c r="WXZ4" s="627"/>
      <c r="WYA4" s="627"/>
      <c r="WYB4" s="627"/>
      <c r="WYC4" s="600"/>
      <c r="WYD4" s="600"/>
      <c r="WYE4" s="600"/>
      <c r="WYF4" s="600"/>
      <c r="WYG4" s="600"/>
      <c r="WYH4" s="600"/>
      <c r="WYI4" s="627"/>
      <c r="WYJ4" s="627"/>
      <c r="WYK4" s="627"/>
      <c r="WYL4" s="600"/>
      <c r="WYM4" s="600"/>
      <c r="WYN4" s="600"/>
      <c r="WYO4" s="600"/>
      <c r="WYP4" s="600"/>
      <c r="WYQ4" s="600"/>
      <c r="WYR4" s="627"/>
      <c r="WYS4" s="627"/>
      <c r="WYT4" s="627"/>
      <c r="WYU4" s="600"/>
      <c r="WYV4" s="600"/>
      <c r="WYW4" s="600"/>
      <c r="WYX4" s="600"/>
      <c r="WYY4" s="600"/>
      <c r="WYZ4" s="600"/>
      <c r="WZA4" s="627"/>
      <c r="WZB4" s="627"/>
      <c r="WZC4" s="627"/>
      <c r="WZD4" s="600"/>
      <c r="WZE4" s="600"/>
      <c r="WZF4" s="600"/>
      <c r="WZG4" s="600"/>
      <c r="WZH4" s="600"/>
      <c r="WZI4" s="600"/>
      <c r="WZJ4" s="627"/>
      <c r="WZK4" s="627"/>
      <c r="WZL4" s="627"/>
      <c r="WZM4" s="600"/>
      <c r="WZN4" s="600"/>
      <c r="WZO4" s="600"/>
      <c r="WZP4" s="600"/>
      <c r="WZQ4" s="600"/>
      <c r="WZR4" s="600"/>
      <c r="WZS4" s="627"/>
      <c r="WZT4" s="627"/>
      <c r="WZU4" s="627"/>
      <c r="WZV4" s="600"/>
      <c r="WZW4" s="600"/>
      <c r="WZX4" s="600"/>
      <c r="WZY4" s="600"/>
      <c r="WZZ4" s="600"/>
      <c r="XAA4" s="600"/>
      <c r="XAB4" s="627"/>
      <c r="XAC4" s="627"/>
      <c r="XAD4" s="627"/>
      <c r="XAE4" s="600"/>
      <c r="XAF4" s="600"/>
      <c r="XAG4" s="600"/>
      <c r="XAH4" s="600"/>
      <c r="XAI4" s="600"/>
      <c r="XAJ4" s="600"/>
      <c r="XAK4" s="627"/>
      <c r="XAL4" s="627"/>
      <c r="XAM4" s="627"/>
      <c r="XAN4" s="600"/>
      <c r="XAO4" s="600"/>
      <c r="XAP4" s="600"/>
      <c r="XAQ4" s="600"/>
      <c r="XAR4" s="600"/>
      <c r="XAS4" s="600"/>
      <c r="XAT4" s="627"/>
      <c r="XAU4" s="627"/>
      <c r="XAV4" s="627"/>
      <c r="XAW4" s="600"/>
      <c r="XAX4" s="600"/>
      <c r="XAY4" s="600"/>
      <c r="XAZ4" s="600"/>
      <c r="XBA4" s="600"/>
      <c r="XBB4" s="600"/>
      <c r="XBC4" s="627"/>
      <c r="XBD4" s="627"/>
      <c r="XBE4" s="627"/>
      <c r="XBF4" s="600"/>
      <c r="XBG4" s="600"/>
      <c r="XBH4" s="600"/>
      <c r="XBI4" s="600"/>
      <c r="XBJ4" s="600"/>
      <c r="XBK4" s="600"/>
      <c r="XBL4" s="627"/>
      <c r="XBM4" s="627"/>
      <c r="XBN4" s="627"/>
      <c r="XBO4" s="600"/>
      <c r="XBP4" s="600"/>
      <c r="XBQ4" s="600"/>
      <c r="XBR4" s="600"/>
      <c r="XBS4" s="600"/>
      <c r="XBT4" s="600"/>
      <c r="XBU4" s="627"/>
      <c r="XBV4" s="627"/>
      <c r="XBW4" s="627"/>
      <c r="XBX4" s="600"/>
      <c r="XBY4" s="600"/>
      <c r="XBZ4" s="600"/>
      <c r="XCA4" s="600"/>
      <c r="XCB4" s="600"/>
      <c r="XCC4" s="600"/>
      <c r="XCD4" s="627"/>
      <c r="XCE4" s="627"/>
      <c r="XCF4" s="627"/>
      <c r="XCG4" s="600"/>
      <c r="XCH4" s="600"/>
      <c r="XCI4" s="600"/>
      <c r="XCJ4" s="600"/>
      <c r="XCK4" s="600"/>
      <c r="XCL4" s="600"/>
      <c r="XCM4" s="627"/>
      <c r="XCN4" s="627"/>
      <c r="XCO4" s="627"/>
      <c r="XCP4" s="600"/>
      <c r="XCQ4" s="600"/>
      <c r="XCR4" s="600"/>
      <c r="XCS4" s="600"/>
      <c r="XCT4" s="600"/>
      <c r="XCU4" s="600"/>
      <c r="XCV4" s="627"/>
      <c r="XCW4" s="627"/>
      <c r="XCX4" s="627"/>
      <c r="XCY4" s="600"/>
      <c r="XCZ4" s="600"/>
      <c r="XDA4" s="600"/>
      <c r="XDB4" s="600"/>
      <c r="XDC4" s="600"/>
      <c r="XDD4" s="600"/>
      <c r="XDE4" s="627"/>
      <c r="XDF4" s="627"/>
      <c r="XDG4" s="627"/>
      <c r="XDH4" s="600"/>
      <c r="XDI4" s="600"/>
      <c r="XDJ4" s="600"/>
      <c r="XDK4" s="600"/>
      <c r="XDL4" s="600"/>
      <c r="XDM4" s="600"/>
      <c r="XDN4" s="627"/>
      <c r="XDO4" s="627"/>
      <c r="XDP4" s="627"/>
      <c r="XDQ4" s="600"/>
      <c r="XDR4" s="600"/>
      <c r="XDS4" s="600"/>
      <c r="XDT4" s="600"/>
      <c r="XDU4" s="600"/>
      <c r="XDV4" s="600"/>
      <c r="XDW4" s="627"/>
      <c r="XDX4" s="627"/>
      <c r="XDY4" s="627"/>
      <c r="XDZ4" s="600"/>
      <c r="XEA4" s="600"/>
      <c r="XEB4" s="600"/>
      <c r="XEC4" s="600"/>
    </row>
    <row r="5" spans="1:16357" ht="11.25" x14ac:dyDescent="0.2">
      <c r="A5" s="628" t="s">
        <v>465</v>
      </c>
      <c r="B5" s="629"/>
      <c r="C5" s="629"/>
      <c r="D5" s="629"/>
      <c r="E5" s="629"/>
      <c r="F5" s="629"/>
      <c r="G5" s="629"/>
      <c r="H5" s="630"/>
      <c r="I5" s="631"/>
      <c r="K5" s="632" t="s">
        <v>466</v>
      </c>
      <c r="L5" s="633"/>
      <c r="M5" s="633"/>
      <c r="N5" s="633"/>
      <c r="O5" s="634"/>
      <c r="P5" s="634"/>
      <c r="Q5" s="635"/>
      <c r="R5" s="505"/>
      <c r="S5" s="646" t="s">
        <v>520</v>
      </c>
      <c r="T5" s="646"/>
      <c r="U5" s="646"/>
      <c r="V5" s="646"/>
      <c r="W5" s="646"/>
      <c r="X5" s="646"/>
      <c r="Y5" s="646"/>
      <c r="Z5" s="646"/>
      <c r="AA5" s="646"/>
      <c r="AB5" s="646"/>
      <c r="AC5" s="646"/>
      <c r="AD5" s="646"/>
      <c r="AE5" s="646"/>
      <c r="AF5" s="646"/>
      <c r="AG5" s="646"/>
      <c r="AH5" s="527"/>
      <c r="AI5" s="527"/>
      <c r="AJ5" s="527"/>
    </row>
    <row r="6" spans="1:16357" x14ac:dyDescent="0.25">
      <c r="A6" s="427"/>
      <c r="B6" s="427"/>
      <c r="C6" s="427"/>
      <c r="D6" s="427"/>
      <c r="E6" s="427"/>
      <c r="F6" s="427"/>
      <c r="G6" s="427"/>
      <c r="H6" s="492"/>
      <c r="I6" s="492"/>
      <c r="K6" s="427"/>
      <c r="L6" s="427"/>
      <c r="M6" s="427"/>
      <c r="N6" s="427"/>
      <c r="O6" s="427"/>
      <c r="P6" s="492"/>
      <c r="Q6" s="492"/>
      <c r="R6" s="505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527"/>
      <c r="AI6" s="527"/>
      <c r="AJ6" s="527"/>
    </row>
    <row r="7" spans="1:16357" x14ac:dyDescent="0.25">
      <c r="A7" s="6"/>
      <c r="B7" s="6"/>
      <c r="C7" s="427" t="s">
        <v>3</v>
      </c>
      <c r="D7" s="427" t="s">
        <v>4</v>
      </c>
      <c r="E7" s="427" t="s">
        <v>4</v>
      </c>
      <c r="F7" s="427" t="s">
        <v>3</v>
      </c>
      <c r="G7" s="427" t="s">
        <v>3</v>
      </c>
      <c r="H7" s="427" t="s">
        <v>4</v>
      </c>
      <c r="I7" s="427" t="s">
        <v>4</v>
      </c>
      <c r="J7" s="6"/>
      <c r="K7" s="427" t="s">
        <v>3</v>
      </c>
      <c r="L7" s="427" t="s">
        <v>4</v>
      </c>
      <c r="M7" s="427" t="s">
        <v>4</v>
      </c>
      <c r="N7" s="427" t="s">
        <v>3</v>
      </c>
      <c r="O7" s="427" t="s">
        <v>3</v>
      </c>
      <c r="P7" s="427" t="s">
        <v>4</v>
      </c>
      <c r="Q7" s="427" t="s">
        <v>4</v>
      </c>
      <c r="R7" s="505"/>
    </row>
    <row r="8" spans="1:16357" ht="33.75" x14ac:dyDescent="0.25">
      <c r="A8" s="285" t="s">
        <v>53</v>
      </c>
      <c r="B8" s="286"/>
      <c r="C8" s="244">
        <v>7</v>
      </c>
      <c r="D8" s="244" t="s">
        <v>7</v>
      </c>
      <c r="E8" s="284" t="s">
        <v>8</v>
      </c>
      <c r="F8" s="244">
        <v>40</v>
      </c>
      <c r="G8" s="244" t="s">
        <v>349</v>
      </c>
      <c r="H8" s="244" t="s">
        <v>24</v>
      </c>
      <c r="I8" s="244" t="s">
        <v>25</v>
      </c>
      <c r="J8" s="6"/>
      <c r="K8" s="244">
        <v>7</v>
      </c>
      <c r="L8" s="244" t="s">
        <v>7</v>
      </c>
      <c r="M8" s="284" t="s">
        <v>8</v>
      </c>
      <c r="N8" s="244">
        <v>40</v>
      </c>
      <c r="O8" s="244" t="s">
        <v>349</v>
      </c>
      <c r="P8" s="244" t="s">
        <v>24</v>
      </c>
      <c r="Q8" s="244" t="s">
        <v>25</v>
      </c>
      <c r="R8" s="505"/>
      <c r="T8" s="526" t="s">
        <v>519</v>
      </c>
      <c r="U8" s="524" t="s">
        <v>518</v>
      </c>
      <c r="V8" s="525" t="s">
        <v>517</v>
      </c>
      <c r="W8" s="524" t="s">
        <v>516</v>
      </c>
    </row>
    <row r="9" spans="1:16357" x14ac:dyDescent="0.25">
      <c r="A9" s="344">
        <v>1</v>
      </c>
      <c r="B9" s="344"/>
      <c r="C9" s="344"/>
      <c r="D9" s="344"/>
      <c r="E9" s="344"/>
      <c r="F9" s="344"/>
      <c r="G9" s="344"/>
      <c r="H9" s="6"/>
      <c r="I9" s="6"/>
      <c r="J9" s="6"/>
      <c r="K9" s="344"/>
      <c r="L9" s="344"/>
      <c r="M9" s="344"/>
      <c r="N9" s="344"/>
      <c r="O9" s="344"/>
      <c r="P9" s="6"/>
      <c r="Q9" s="6"/>
      <c r="R9" s="505"/>
      <c r="T9" s="523" t="s">
        <v>309</v>
      </c>
      <c r="U9" s="522">
        <f t="shared" ref="U9:U14" si="0">AG22</f>
        <v>0</v>
      </c>
      <c r="V9" s="518">
        <f t="shared" ref="V9:V15" si="1">-U9/$U$12</f>
        <v>0</v>
      </c>
      <c r="W9" s="521">
        <v>0</v>
      </c>
    </row>
    <row r="10" spans="1:16357" x14ac:dyDescent="0.25">
      <c r="A10" s="344">
        <f t="shared" ref="A10:A23" si="2">A9+1</f>
        <v>2</v>
      </c>
      <c r="B10" s="348" t="s">
        <v>467</v>
      </c>
      <c r="C10" s="344"/>
      <c r="D10" s="344"/>
      <c r="E10" s="344"/>
      <c r="F10" s="344"/>
      <c r="G10" s="344"/>
      <c r="H10" s="6"/>
      <c r="I10" s="6"/>
      <c r="J10" s="6"/>
      <c r="K10" s="344"/>
      <c r="L10" s="344"/>
      <c r="M10" s="344"/>
      <c r="N10" s="344"/>
      <c r="O10" s="344"/>
      <c r="P10" s="6"/>
      <c r="Q10" s="6"/>
      <c r="R10" s="505"/>
      <c r="T10" s="523" t="s">
        <v>515</v>
      </c>
      <c r="U10" s="522">
        <f t="shared" si="0"/>
        <v>853998</v>
      </c>
      <c r="V10" s="518">
        <f t="shared" si="1"/>
        <v>1.7120668053654249E-3</v>
      </c>
      <c r="W10" s="521">
        <v>8</v>
      </c>
    </row>
    <row r="11" spans="1:16357" x14ac:dyDescent="0.25">
      <c r="A11" s="344">
        <f t="shared" si="2"/>
        <v>3</v>
      </c>
      <c r="B11" s="343" t="s">
        <v>514</v>
      </c>
      <c r="C11" s="245">
        <v>4716273.7563808002</v>
      </c>
      <c r="D11" s="245">
        <v>3381018.2697387761</v>
      </c>
      <c r="E11" s="245">
        <v>1465250.8681191702</v>
      </c>
      <c r="F11" s="245">
        <v>1132993.3083763667</v>
      </c>
      <c r="G11" s="245">
        <v>0</v>
      </c>
      <c r="H11" s="245">
        <v>608705.64716749289</v>
      </c>
      <c r="I11" s="245">
        <v>904689.45481398911</v>
      </c>
      <c r="J11" s="6"/>
      <c r="K11" s="245">
        <v>1131160.3546204558</v>
      </c>
      <c r="L11" s="245">
        <v>2317052.9098155485</v>
      </c>
      <c r="M11" s="245">
        <v>-1798380.8402029288</v>
      </c>
      <c r="N11" s="245">
        <v>-14655.377672775807</v>
      </c>
      <c r="O11" s="245">
        <v>1302949.6444043482</v>
      </c>
      <c r="P11" s="245">
        <v>164560.18449120253</v>
      </c>
      <c r="Q11" s="245">
        <v>747708.01006686734</v>
      </c>
      <c r="R11" s="505"/>
      <c r="T11" s="523" t="s">
        <v>513</v>
      </c>
      <c r="U11" s="522">
        <f t="shared" si="0"/>
        <v>6794968</v>
      </c>
      <c r="V11" s="518">
        <f t="shared" si="1"/>
        <v>1.3622325996454665E-2</v>
      </c>
      <c r="W11" s="521">
        <v>12</v>
      </c>
    </row>
    <row r="12" spans="1:16357" x14ac:dyDescent="0.25">
      <c r="A12" s="344">
        <f t="shared" si="2"/>
        <v>4</v>
      </c>
      <c r="B12" s="343"/>
      <c r="C12" s="493">
        <f t="shared" ref="C12:I12" si="3">SUM(C11:C11)</f>
        <v>4716273.7563808002</v>
      </c>
      <c r="D12" s="493">
        <f t="shared" si="3"/>
        <v>3381018.2697387761</v>
      </c>
      <c r="E12" s="493">
        <f t="shared" si="3"/>
        <v>1465250.8681191702</v>
      </c>
      <c r="F12" s="493">
        <f t="shared" si="3"/>
        <v>1132993.3083763667</v>
      </c>
      <c r="G12" s="493">
        <f t="shared" si="3"/>
        <v>0</v>
      </c>
      <c r="H12" s="493">
        <f t="shared" si="3"/>
        <v>608705.64716749289</v>
      </c>
      <c r="I12" s="493">
        <f t="shared" si="3"/>
        <v>904689.45481398911</v>
      </c>
      <c r="J12" s="6"/>
      <c r="K12" s="493">
        <f t="shared" ref="K12:Q12" si="4">SUM(K11:K11)</f>
        <v>1131160.3546204558</v>
      </c>
      <c r="L12" s="493">
        <f t="shared" si="4"/>
        <v>2317052.9098155485</v>
      </c>
      <c r="M12" s="493">
        <f t="shared" si="4"/>
        <v>-1798380.8402029288</v>
      </c>
      <c r="N12" s="493">
        <f t="shared" si="4"/>
        <v>-14655.377672775807</v>
      </c>
      <c r="O12" s="493">
        <f t="shared" si="4"/>
        <v>1302949.6444043482</v>
      </c>
      <c r="P12" s="493">
        <f t="shared" si="4"/>
        <v>164560.18449120253</v>
      </c>
      <c r="Q12" s="493">
        <f t="shared" si="4"/>
        <v>747708.01006686734</v>
      </c>
      <c r="R12" s="505"/>
      <c r="T12" s="523" t="s">
        <v>486</v>
      </c>
      <c r="U12" s="522">
        <f t="shared" si="0"/>
        <v>-498811142.95520842</v>
      </c>
      <c r="V12" s="518">
        <f t="shared" si="1"/>
        <v>-1</v>
      </c>
      <c r="W12" s="521">
        <v>-129</v>
      </c>
    </row>
    <row r="13" spans="1:16357" x14ac:dyDescent="0.25">
      <c r="A13" s="344">
        <f t="shared" si="2"/>
        <v>5</v>
      </c>
      <c r="B13" s="343"/>
      <c r="C13" s="494"/>
      <c r="D13" s="494"/>
      <c r="E13" s="494"/>
      <c r="F13" s="494"/>
      <c r="G13" s="494"/>
      <c r="H13" s="494"/>
      <c r="I13" s="494"/>
      <c r="J13" s="6"/>
      <c r="K13" s="494"/>
      <c r="L13" s="494"/>
      <c r="M13" s="494"/>
      <c r="N13" s="494"/>
      <c r="O13" s="494"/>
      <c r="P13" s="494"/>
      <c r="Q13" s="494"/>
      <c r="R13" s="505"/>
      <c r="T13" s="523" t="s">
        <v>96</v>
      </c>
      <c r="U13" s="522">
        <f t="shared" si="0"/>
        <v>44108557</v>
      </c>
      <c r="V13" s="518">
        <f t="shared" si="1"/>
        <v>8.8427369001178868E-2</v>
      </c>
      <c r="W13" s="521">
        <v>10</v>
      </c>
    </row>
    <row r="14" spans="1:16357" x14ac:dyDescent="0.25">
      <c r="A14" s="344">
        <f t="shared" si="2"/>
        <v>6</v>
      </c>
      <c r="B14" s="343" t="s">
        <v>468</v>
      </c>
      <c r="C14" s="495">
        <f>'2019 GRC Conversion Factor'!E19</f>
        <v>0.95111500000000004</v>
      </c>
      <c r="D14" s="496">
        <f t="shared" ref="D14:I14" si="5">$C$14</f>
        <v>0.95111500000000004</v>
      </c>
      <c r="E14" s="496">
        <f t="shared" si="5"/>
        <v>0.95111500000000004</v>
      </c>
      <c r="F14" s="496">
        <f t="shared" si="5"/>
        <v>0.95111500000000004</v>
      </c>
      <c r="G14" s="496">
        <f t="shared" si="5"/>
        <v>0.95111500000000004</v>
      </c>
      <c r="H14" s="496">
        <f t="shared" si="5"/>
        <v>0.95111500000000004</v>
      </c>
      <c r="I14" s="496">
        <f t="shared" si="5"/>
        <v>0.95111500000000004</v>
      </c>
      <c r="J14" s="6"/>
      <c r="K14" s="496">
        <f t="shared" ref="K14:Q14" si="6">$C$14</f>
        <v>0.95111500000000004</v>
      </c>
      <c r="L14" s="496">
        <f t="shared" si="6"/>
        <v>0.95111500000000004</v>
      </c>
      <c r="M14" s="496">
        <f t="shared" si="6"/>
        <v>0.95111500000000004</v>
      </c>
      <c r="N14" s="496">
        <f t="shared" si="6"/>
        <v>0.95111500000000004</v>
      </c>
      <c r="O14" s="496">
        <f t="shared" si="6"/>
        <v>0.95111500000000004</v>
      </c>
      <c r="P14" s="496">
        <f t="shared" si="6"/>
        <v>0.95111500000000004</v>
      </c>
      <c r="Q14" s="496">
        <f t="shared" si="6"/>
        <v>0.95111500000000004</v>
      </c>
      <c r="R14" s="505"/>
      <c r="T14" s="523" t="s">
        <v>100</v>
      </c>
      <c r="U14" s="522">
        <f t="shared" si="0"/>
        <v>110833086</v>
      </c>
      <c r="V14" s="518">
        <f t="shared" si="1"/>
        <v>0.22219448696227792</v>
      </c>
      <c r="W14" s="521">
        <v>5</v>
      </c>
    </row>
    <row r="15" spans="1:16357" x14ac:dyDescent="0.25">
      <c r="A15" s="344">
        <f t="shared" si="2"/>
        <v>7</v>
      </c>
      <c r="B15" s="343"/>
      <c r="C15" s="76"/>
      <c r="D15" s="76"/>
      <c r="E15" s="76"/>
      <c r="F15" s="76"/>
      <c r="G15" s="76"/>
      <c r="H15" s="76"/>
      <c r="I15" s="76"/>
      <c r="J15" s="6"/>
      <c r="K15" s="76"/>
      <c r="L15" s="76"/>
      <c r="M15" s="76"/>
      <c r="N15" s="76"/>
      <c r="O15" s="76"/>
      <c r="P15" s="76"/>
      <c r="Q15" s="76"/>
      <c r="R15" s="505"/>
      <c r="T15" s="520" t="s">
        <v>362</v>
      </c>
      <c r="U15" s="519">
        <f>-AG28</f>
        <v>336220533.95520842</v>
      </c>
      <c r="V15" s="518">
        <f t="shared" si="1"/>
        <v>0.67404375123472315</v>
      </c>
      <c r="W15" s="517">
        <v>94</v>
      </c>
    </row>
    <row r="16" spans="1:16357" s="6" customFormat="1" x14ac:dyDescent="0.25">
      <c r="A16" s="344">
        <f t="shared" si="2"/>
        <v>8</v>
      </c>
      <c r="B16" s="348" t="s">
        <v>550</v>
      </c>
      <c r="C16" s="76"/>
      <c r="D16" s="76"/>
      <c r="E16" s="76"/>
      <c r="F16" s="76"/>
      <c r="G16" s="76"/>
      <c r="H16" s="76"/>
      <c r="I16" s="76"/>
      <c r="K16" s="76"/>
      <c r="L16" s="76"/>
      <c r="M16" s="76"/>
      <c r="N16" s="76"/>
      <c r="O16" s="76"/>
      <c r="P16" s="76"/>
      <c r="Q16" s="76"/>
      <c r="R16" s="505"/>
      <c r="S16"/>
      <c r="T16" s="516" t="s">
        <v>348</v>
      </c>
      <c r="U16" s="515">
        <f>SUM(U9:U15)</f>
        <v>0</v>
      </c>
      <c r="V16" s="515">
        <f>SUM(V9:V15)</f>
        <v>0</v>
      </c>
      <c r="W16" s="515">
        <f>SUM(W9:W15)</f>
        <v>0</v>
      </c>
      <c r="X16"/>
      <c r="Y16"/>
      <c r="Z16"/>
      <c r="AA16"/>
      <c r="AB16"/>
      <c r="AC16"/>
      <c r="AD16"/>
      <c r="AE16"/>
      <c r="AF16"/>
      <c r="AG16"/>
    </row>
    <row r="17" spans="1:33" s="6" customFormat="1" x14ac:dyDescent="0.25">
      <c r="A17" s="344">
        <f t="shared" si="2"/>
        <v>9</v>
      </c>
      <c r="B17" s="343" t="s">
        <v>469</v>
      </c>
      <c r="C17" s="497">
        <f t="shared" ref="C17:I17" si="7">C12*C14</f>
        <v>4485718.7138001248</v>
      </c>
      <c r="D17" s="497">
        <f t="shared" si="7"/>
        <v>3215737.1916225962</v>
      </c>
      <c r="E17" s="497">
        <f t="shared" si="7"/>
        <v>1393622.0794311645</v>
      </c>
      <c r="F17" s="497">
        <f t="shared" si="7"/>
        <v>1077606.9304963881</v>
      </c>
      <c r="G17" s="497">
        <f t="shared" si="7"/>
        <v>0</v>
      </c>
      <c r="H17" s="497">
        <f t="shared" si="7"/>
        <v>578949.07160571008</v>
      </c>
      <c r="I17" s="497">
        <f t="shared" si="7"/>
        <v>860463.71081540734</v>
      </c>
      <c r="J17" s="498"/>
      <c r="K17" s="497">
        <f t="shared" ref="K17:Q17" si="8">K12*K14</f>
        <v>1075863.5806848349</v>
      </c>
      <c r="L17" s="497">
        <f t="shared" si="8"/>
        <v>2203783.7783192154</v>
      </c>
      <c r="M17" s="497">
        <f t="shared" si="8"/>
        <v>-1710466.9928296087</v>
      </c>
      <c r="N17" s="497">
        <f t="shared" si="8"/>
        <v>-13938.949535242162</v>
      </c>
      <c r="O17" s="497">
        <f t="shared" si="8"/>
        <v>1239254.9510376416</v>
      </c>
      <c r="P17" s="497">
        <f t="shared" si="8"/>
        <v>156515.65987235011</v>
      </c>
      <c r="Q17" s="497">
        <f t="shared" si="8"/>
        <v>711156.30399474851</v>
      </c>
      <c r="R17" s="505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5.75" thickBot="1" x14ac:dyDescent="0.3">
      <c r="A18" s="344">
        <f t="shared" si="2"/>
        <v>10</v>
      </c>
      <c r="B18" s="343" t="s">
        <v>470</v>
      </c>
      <c r="C18" s="531">
        <f t="shared" ref="C18:I18" si="9">SUM(C17:C17)</f>
        <v>4485718.7138001248</v>
      </c>
      <c r="D18" s="531">
        <f t="shared" si="9"/>
        <v>3215737.1916225962</v>
      </c>
      <c r="E18" s="531">
        <f t="shared" si="9"/>
        <v>1393622.0794311645</v>
      </c>
      <c r="F18" s="531">
        <f t="shared" si="9"/>
        <v>1077606.9304963881</v>
      </c>
      <c r="G18" s="531">
        <f t="shared" si="9"/>
        <v>0</v>
      </c>
      <c r="H18" s="531">
        <f t="shared" si="9"/>
        <v>578949.07160571008</v>
      </c>
      <c r="I18" s="531">
        <f t="shared" si="9"/>
        <v>860463.71081540734</v>
      </c>
      <c r="J18" s="500"/>
      <c r="K18" s="513">
        <f t="shared" ref="K18:Q18" si="10">SUM(K17:K17)</f>
        <v>1075863.5806848349</v>
      </c>
      <c r="L18" s="513">
        <f t="shared" si="10"/>
        <v>2203783.7783192154</v>
      </c>
      <c r="M18" s="513">
        <f t="shared" si="10"/>
        <v>-1710466.9928296087</v>
      </c>
      <c r="N18" s="513">
        <f t="shared" si="10"/>
        <v>-13938.949535242162</v>
      </c>
      <c r="O18" s="513">
        <f t="shared" si="10"/>
        <v>1239254.9510376416</v>
      </c>
      <c r="P18" s="513">
        <f t="shared" si="10"/>
        <v>156515.65987235011</v>
      </c>
      <c r="Q18" s="513">
        <f t="shared" si="10"/>
        <v>711156.30399474851</v>
      </c>
      <c r="R18" s="505"/>
    </row>
    <row r="19" spans="1:33" ht="12" thickTop="1" x14ac:dyDescent="0.2">
      <c r="A19" s="344">
        <f t="shared" si="2"/>
        <v>11</v>
      </c>
      <c r="B19" s="343"/>
      <c r="F19" s="501"/>
      <c r="R19" s="505"/>
      <c r="S19" s="285" t="s">
        <v>53</v>
      </c>
      <c r="T19" s="285"/>
      <c r="U19" s="514" t="s">
        <v>512</v>
      </c>
      <c r="V19" s="514" t="s">
        <v>511</v>
      </c>
      <c r="W19" s="514" t="s">
        <v>510</v>
      </c>
      <c r="X19" s="514" t="s">
        <v>509</v>
      </c>
      <c r="Y19" s="514" t="s">
        <v>113</v>
      </c>
      <c r="Z19" s="514" t="s">
        <v>508</v>
      </c>
      <c r="AA19" s="514" t="s">
        <v>507</v>
      </c>
      <c r="AB19" s="514" t="s">
        <v>506</v>
      </c>
      <c r="AC19" s="514" t="s">
        <v>505</v>
      </c>
      <c r="AD19" s="514" t="s">
        <v>504</v>
      </c>
      <c r="AE19" s="514" t="s">
        <v>503</v>
      </c>
      <c r="AF19" s="514" t="s">
        <v>502</v>
      </c>
      <c r="AG19" s="285" t="s">
        <v>501</v>
      </c>
    </row>
    <row r="20" spans="1:33" ht="11.25" x14ac:dyDescent="0.2">
      <c r="A20" s="344">
        <f t="shared" si="2"/>
        <v>12</v>
      </c>
      <c r="B20" s="343" t="s">
        <v>500</v>
      </c>
      <c r="C20" s="509">
        <f>-$F$20*$V$9</f>
        <v>0</v>
      </c>
      <c r="D20" s="509">
        <f>-$F$20*$V$10</f>
        <v>1844.9350549345927</v>
      </c>
      <c r="E20" s="509">
        <f>-$F$20*$V$11</f>
        <v>14679.512903260662</v>
      </c>
      <c r="F20" s="293">
        <f>-F17</f>
        <v>-1077606.9304963881</v>
      </c>
      <c r="G20" s="509">
        <f>-$F$20*$V$15</f>
        <v>726354.21778832108</v>
      </c>
      <c r="H20" s="509">
        <f>-$F$20*$V$13</f>
        <v>95289.945681231824</v>
      </c>
      <c r="I20" s="509">
        <f>-$F$20*$V$14</f>
        <v>239438.31906864003</v>
      </c>
      <c r="K20" s="509">
        <f>-$N$20*$V$9</f>
        <v>0</v>
      </c>
      <c r="L20" s="509">
        <f>-$N$20*$V$10</f>
        <v>-23.864412800951921</v>
      </c>
      <c r="M20" s="509">
        <f>-$N$20*$V$11</f>
        <v>-189.88091461719895</v>
      </c>
      <c r="N20" s="293">
        <f>-N17</f>
        <v>13938.949535242162</v>
      </c>
      <c r="O20" s="509">
        <f>-$N$20*$V$15</f>
        <v>-9395.4618330061276</v>
      </c>
      <c r="P20" s="509">
        <f>-$N$20*$V$13</f>
        <v>-1232.5846340416692</v>
      </c>
      <c r="Q20" s="509">
        <f>-$N$20*$V$14</f>
        <v>-3097.1577407762143</v>
      </c>
      <c r="R20" s="505"/>
      <c r="S20" s="343"/>
      <c r="T20" s="343"/>
      <c r="U20" s="344" t="s">
        <v>11</v>
      </c>
      <c r="V20" s="344" t="s">
        <v>12</v>
      </c>
      <c r="W20" s="344" t="s">
        <v>13</v>
      </c>
      <c r="X20" s="344" t="s">
        <v>14</v>
      </c>
      <c r="Y20" s="344" t="s">
        <v>60</v>
      </c>
      <c r="Z20" s="344" t="s">
        <v>61</v>
      </c>
      <c r="AA20" s="344" t="s">
        <v>62</v>
      </c>
      <c r="AB20" s="344" t="s">
        <v>63</v>
      </c>
      <c r="AC20" s="344" t="s">
        <v>344</v>
      </c>
      <c r="AD20" s="344" t="s">
        <v>345</v>
      </c>
      <c r="AE20" s="344" t="s">
        <v>499</v>
      </c>
      <c r="AF20" s="344" t="s">
        <v>498</v>
      </c>
      <c r="AG20" s="344" t="s">
        <v>497</v>
      </c>
    </row>
    <row r="21" spans="1:33" ht="12" thickBot="1" x14ac:dyDescent="0.25">
      <c r="A21" s="344">
        <f t="shared" si="2"/>
        <v>13</v>
      </c>
      <c r="B21" s="343"/>
      <c r="C21" s="529">
        <f t="shared" ref="C21:I21" si="11">SUM(C20:C20)</f>
        <v>0</v>
      </c>
      <c r="D21" s="529">
        <f t="shared" si="11"/>
        <v>1844.9350549345927</v>
      </c>
      <c r="E21" s="529">
        <f t="shared" si="11"/>
        <v>14679.512903260662</v>
      </c>
      <c r="F21" s="529">
        <f t="shared" si="11"/>
        <v>-1077606.9304963881</v>
      </c>
      <c r="G21" s="529">
        <f t="shared" si="11"/>
        <v>726354.21778832108</v>
      </c>
      <c r="H21" s="529">
        <f t="shared" si="11"/>
        <v>95289.945681231824</v>
      </c>
      <c r="I21" s="529">
        <f t="shared" si="11"/>
        <v>239438.31906864003</v>
      </c>
      <c r="J21" s="500"/>
      <c r="K21" s="529">
        <f t="shared" ref="K21:Q21" si="12">SUM(K20:K20)</f>
        <v>0</v>
      </c>
      <c r="L21" s="529">
        <f t="shared" si="12"/>
        <v>-23.864412800951921</v>
      </c>
      <c r="M21" s="529">
        <f t="shared" si="12"/>
        <v>-189.88091461719895</v>
      </c>
      <c r="N21" s="529">
        <f t="shared" si="12"/>
        <v>13938.949535242162</v>
      </c>
      <c r="O21" s="529">
        <f t="shared" si="12"/>
        <v>-9395.4618330061276</v>
      </c>
      <c r="P21" s="529">
        <f t="shared" si="12"/>
        <v>-1232.5846340416692</v>
      </c>
      <c r="Q21" s="529">
        <f t="shared" si="12"/>
        <v>-3097.1577407762143</v>
      </c>
      <c r="R21" s="505"/>
      <c r="S21" s="344"/>
      <c r="T21" s="508" t="s">
        <v>487</v>
      </c>
      <c r="U21" s="344"/>
      <c r="V21" s="344"/>
      <c r="W21" s="344"/>
      <c r="X21" s="344"/>
      <c r="Y21" s="344"/>
      <c r="Z21" s="344"/>
      <c r="AA21" s="343"/>
      <c r="AB21" s="343"/>
      <c r="AC21" s="343"/>
      <c r="AD21" s="343"/>
      <c r="AE21" s="343"/>
      <c r="AF21" s="343"/>
      <c r="AG21" s="343"/>
    </row>
    <row r="22" spans="1:33" ht="12" thickTop="1" x14ac:dyDescent="0.2">
      <c r="A22" s="344">
        <f t="shared" si="2"/>
        <v>14</v>
      </c>
      <c r="B22" s="343"/>
      <c r="F22" s="501"/>
      <c r="H22" s="502" t="s">
        <v>477</v>
      </c>
      <c r="I22" s="292">
        <f>SUM(C21:I21)</f>
        <v>0</v>
      </c>
      <c r="P22" s="502" t="s">
        <v>477</v>
      </c>
      <c r="Q22" s="292">
        <f>SUM(K21:Q21)</f>
        <v>0</v>
      </c>
      <c r="R22" s="505"/>
      <c r="S22" s="344">
        <v>1</v>
      </c>
      <c r="T22" s="169" t="s">
        <v>309</v>
      </c>
      <c r="U22" s="360">
        <f t="shared" ref="U22:AF22" si="13">U31+U40+U49</f>
        <v>0</v>
      </c>
      <c r="V22" s="360">
        <f t="shared" si="13"/>
        <v>0</v>
      </c>
      <c r="W22" s="360">
        <f t="shared" si="13"/>
        <v>0</v>
      </c>
      <c r="X22" s="360">
        <f t="shared" si="13"/>
        <v>0</v>
      </c>
      <c r="Y22" s="360">
        <f t="shared" si="13"/>
        <v>0</v>
      </c>
      <c r="Z22" s="360">
        <f t="shared" si="13"/>
        <v>0</v>
      </c>
      <c r="AA22" s="360">
        <f t="shared" si="13"/>
        <v>0</v>
      </c>
      <c r="AB22" s="360">
        <f t="shared" si="13"/>
        <v>0</v>
      </c>
      <c r="AC22" s="360">
        <f t="shared" si="13"/>
        <v>0</v>
      </c>
      <c r="AD22" s="360">
        <f t="shared" si="13"/>
        <v>0</v>
      </c>
      <c r="AE22" s="360">
        <f t="shared" si="13"/>
        <v>0</v>
      </c>
      <c r="AF22" s="360">
        <f t="shared" si="13"/>
        <v>0</v>
      </c>
      <c r="AG22" s="506">
        <f t="shared" ref="AG22:AG27" si="14">SUM(U22:AF22)</f>
        <v>0</v>
      </c>
    </row>
    <row r="23" spans="1:33" ht="11.25" x14ac:dyDescent="0.2">
      <c r="A23" s="344">
        <f t="shared" si="2"/>
        <v>15</v>
      </c>
      <c r="B23" s="345" t="s">
        <v>496</v>
      </c>
      <c r="E23" s="502"/>
      <c r="F23" s="292"/>
      <c r="M23" s="502"/>
      <c r="N23" s="292"/>
      <c r="R23" s="505"/>
      <c r="S23" s="344">
        <f>S22+1</f>
        <v>2</v>
      </c>
      <c r="T23" s="169" t="s">
        <v>94</v>
      </c>
      <c r="U23" s="360">
        <f t="shared" ref="U23:AF23" si="15">U32+U41+U50</f>
        <v>76951</v>
      </c>
      <c r="V23" s="360">
        <f t="shared" si="15"/>
        <v>71313</v>
      </c>
      <c r="W23" s="360">
        <f t="shared" si="15"/>
        <v>67880</v>
      </c>
      <c r="X23" s="360">
        <f t="shared" si="15"/>
        <v>73636</v>
      </c>
      <c r="Y23" s="360">
        <f t="shared" si="15"/>
        <v>69340</v>
      </c>
      <c r="Z23" s="360">
        <f t="shared" si="15"/>
        <v>68861</v>
      </c>
      <c r="AA23" s="360">
        <f t="shared" si="15"/>
        <v>72721</v>
      </c>
      <c r="AB23" s="360">
        <f t="shared" si="15"/>
        <v>65921</v>
      </c>
      <c r="AC23" s="360">
        <f t="shared" si="15"/>
        <v>64921</v>
      </c>
      <c r="AD23" s="360">
        <f t="shared" si="15"/>
        <v>78619</v>
      </c>
      <c r="AE23" s="360">
        <f t="shared" si="15"/>
        <v>62969</v>
      </c>
      <c r="AF23" s="360">
        <f t="shared" si="15"/>
        <v>80866</v>
      </c>
      <c r="AG23" s="506">
        <f t="shared" si="14"/>
        <v>853998</v>
      </c>
    </row>
    <row r="24" spans="1:33" ht="11.25" x14ac:dyDescent="0.2">
      <c r="A24" s="344"/>
      <c r="R24" s="505"/>
      <c r="S24" s="344">
        <f>S23+1</f>
        <v>3</v>
      </c>
      <c r="T24" s="169" t="s">
        <v>95</v>
      </c>
      <c r="U24" s="360">
        <f t="shared" ref="U24:AF24" si="16">U33+U42+U51</f>
        <v>628016</v>
      </c>
      <c r="V24" s="360">
        <f t="shared" si="16"/>
        <v>560371</v>
      </c>
      <c r="W24" s="360">
        <f t="shared" si="16"/>
        <v>597200</v>
      </c>
      <c r="X24" s="360">
        <f t="shared" si="16"/>
        <v>595837</v>
      </c>
      <c r="Y24" s="360">
        <f t="shared" si="16"/>
        <v>558767</v>
      </c>
      <c r="Z24" s="360">
        <f t="shared" si="16"/>
        <v>581655</v>
      </c>
      <c r="AA24" s="360">
        <f t="shared" si="16"/>
        <v>550063</v>
      </c>
      <c r="AB24" s="360">
        <f t="shared" si="16"/>
        <v>558784</v>
      </c>
      <c r="AC24" s="360">
        <f t="shared" si="16"/>
        <v>568173</v>
      </c>
      <c r="AD24" s="360">
        <f t="shared" si="16"/>
        <v>660704</v>
      </c>
      <c r="AE24" s="360">
        <f t="shared" si="16"/>
        <v>386017</v>
      </c>
      <c r="AF24" s="360">
        <f t="shared" si="16"/>
        <v>549381</v>
      </c>
      <c r="AG24" s="506">
        <f t="shared" si="14"/>
        <v>6794968</v>
      </c>
    </row>
    <row r="25" spans="1:33" ht="11.25" x14ac:dyDescent="0.2">
      <c r="A25" s="512"/>
      <c r="B25" s="505"/>
      <c r="C25" s="505"/>
      <c r="D25" s="505"/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5"/>
      <c r="R25" s="505"/>
      <c r="S25" s="344">
        <f>S24+1</f>
        <v>4</v>
      </c>
      <c r="T25" s="169" t="s">
        <v>486</v>
      </c>
      <c r="U25" s="360">
        <f t="shared" ref="U25:AF25" si="17">U34+U43+U52</f>
        <v>-43421690.337666631</v>
      </c>
      <c r="V25" s="360">
        <f t="shared" si="17"/>
        <v>-39770859.813243046</v>
      </c>
      <c r="W25" s="360">
        <f t="shared" si="17"/>
        <v>-40691021.266715772</v>
      </c>
      <c r="X25" s="360">
        <f t="shared" si="17"/>
        <v>-44812756.65020173</v>
      </c>
      <c r="Y25" s="360">
        <f t="shared" si="17"/>
        <v>-41305704.634680897</v>
      </c>
      <c r="Z25" s="360">
        <f t="shared" si="17"/>
        <v>-38069359.050450101</v>
      </c>
      <c r="AA25" s="360">
        <f t="shared" si="17"/>
        <v>-47172300.154356733</v>
      </c>
      <c r="AB25" s="360">
        <f t="shared" si="17"/>
        <v>-41435305.091161713</v>
      </c>
      <c r="AC25" s="360">
        <f t="shared" si="17"/>
        <v>-41238478.553298205</v>
      </c>
      <c r="AD25" s="360">
        <f t="shared" si="17"/>
        <v>-40936795.783371694</v>
      </c>
      <c r="AE25" s="360">
        <f t="shared" si="17"/>
        <v>-36914197.8024823</v>
      </c>
      <c r="AF25" s="360">
        <f t="shared" si="17"/>
        <v>-43042673.817579545</v>
      </c>
      <c r="AG25" s="506">
        <f t="shared" si="14"/>
        <v>-498811142.95520842</v>
      </c>
    </row>
    <row r="26" spans="1:33" ht="11.25" x14ac:dyDescent="0.2">
      <c r="R26" s="505"/>
      <c r="S26" s="344">
        <f>S25+1</f>
        <v>5</v>
      </c>
      <c r="T26" s="169" t="s">
        <v>304</v>
      </c>
      <c r="U26" s="360">
        <f t="shared" ref="U26:AF26" si="18">U35+U44+U53</f>
        <v>3628684</v>
      </c>
      <c r="V26" s="360">
        <f t="shared" si="18"/>
        <v>3111482</v>
      </c>
      <c r="W26" s="360">
        <f t="shared" si="18"/>
        <v>3635261</v>
      </c>
      <c r="X26" s="360">
        <f t="shared" si="18"/>
        <v>3685634</v>
      </c>
      <c r="Y26" s="360">
        <f t="shared" si="18"/>
        <v>3652905</v>
      </c>
      <c r="Z26" s="360">
        <f t="shared" si="18"/>
        <v>2663433</v>
      </c>
      <c r="AA26" s="360">
        <f t="shared" si="18"/>
        <v>4896482</v>
      </c>
      <c r="AB26" s="360">
        <f t="shared" si="18"/>
        <v>3869720</v>
      </c>
      <c r="AC26" s="360">
        <f t="shared" si="18"/>
        <v>3926608</v>
      </c>
      <c r="AD26" s="360">
        <f t="shared" si="18"/>
        <v>4295234</v>
      </c>
      <c r="AE26" s="360">
        <f t="shared" si="18"/>
        <v>2631209</v>
      </c>
      <c r="AF26" s="360">
        <f t="shared" si="18"/>
        <v>4111905</v>
      </c>
      <c r="AG26" s="506">
        <f t="shared" si="14"/>
        <v>44108557</v>
      </c>
    </row>
    <row r="27" spans="1:33" ht="11.25" x14ac:dyDescent="0.2">
      <c r="A27" s="600" t="s">
        <v>0</v>
      </c>
      <c r="B27" s="600"/>
      <c r="C27" s="600"/>
      <c r="D27" s="600"/>
      <c r="E27" s="600"/>
      <c r="F27" s="600"/>
      <c r="G27" s="600"/>
      <c r="H27" s="600"/>
      <c r="I27" s="600"/>
      <c r="K27" s="605" t="str">
        <f>A27</f>
        <v>Puget Sound Energy</v>
      </c>
      <c r="L27" s="605"/>
      <c r="M27" s="605"/>
      <c r="N27" s="605"/>
      <c r="O27" s="644"/>
      <c r="P27" s="644"/>
      <c r="Q27" s="644"/>
      <c r="R27" s="505"/>
      <c r="S27" s="344">
        <f>S26+1</f>
        <v>6</v>
      </c>
      <c r="T27" s="169" t="s">
        <v>306</v>
      </c>
      <c r="U27" s="360">
        <f t="shared" ref="U27:AF27" si="19">U36+U45+U54</f>
        <v>8702235</v>
      </c>
      <c r="V27" s="360">
        <f t="shared" si="19"/>
        <v>10461958</v>
      </c>
      <c r="W27" s="360">
        <f t="shared" si="19"/>
        <v>6464735</v>
      </c>
      <c r="X27" s="360">
        <f t="shared" si="19"/>
        <v>9228146</v>
      </c>
      <c r="Y27" s="360">
        <f t="shared" si="19"/>
        <v>8936581</v>
      </c>
      <c r="Z27" s="360">
        <f t="shared" si="19"/>
        <v>6235730</v>
      </c>
      <c r="AA27" s="360">
        <f t="shared" si="19"/>
        <v>13195014</v>
      </c>
      <c r="AB27" s="360">
        <f t="shared" si="19"/>
        <v>8940116</v>
      </c>
      <c r="AC27" s="360">
        <f t="shared" si="19"/>
        <v>8158830</v>
      </c>
      <c r="AD27" s="360">
        <f t="shared" si="19"/>
        <v>15455162</v>
      </c>
      <c r="AE27" s="360">
        <f t="shared" si="19"/>
        <v>5679402</v>
      </c>
      <c r="AF27" s="360">
        <f t="shared" si="19"/>
        <v>9375177</v>
      </c>
      <c r="AG27" s="506">
        <f t="shared" si="14"/>
        <v>110833086</v>
      </c>
    </row>
    <row r="28" spans="1:33" ht="12" thickBot="1" x14ac:dyDescent="0.25">
      <c r="A28" s="601" t="str">
        <f>'Delivery Rate Change Calc'!A2:G2</f>
        <v>2021 Electric Decoupling Filing</v>
      </c>
      <c r="B28" s="601"/>
      <c r="C28" s="601"/>
      <c r="D28" s="601"/>
      <c r="E28" s="601"/>
      <c r="F28" s="601"/>
      <c r="G28" s="601"/>
      <c r="H28" s="601"/>
      <c r="I28" s="601"/>
      <c r="K28" s="605" t="str">
        <f>A28</f>
        <v>2021 Electric Decoupling Filing</v>
      </c>
      <c r="L28" s="605"/>
      <c r="M28" s="605"/>
      <c r="N28" s="605"/>
      <c r="O28" s="644"/>
      <c r="P28" s="644"/>
      <c r="Q28" s="644"/>
      <c r="R28" s="50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504">
        <f>SUM(AG22:AG27)</f>
        <v>-336220533.95520842</v>
      </c>
    </row>
    <row r="29" spans="1:33" ht="15.75" thickTop="1" x14ac:dyDescent="0.25">
      <c r="A29" s="622" t="s">
        <v>222</v>
      </c>
      <c r="B29" s="622"/>
      <c r="C29" s="622"/>
      <c r="D29" s="622"/>
      <c r="E29" s="622"/>
      <c r="F29" s="622"/>
      <c r="G29" s="622"/>
      <c r="H29" s="622"/>
      <c r="I29" s="622"/>
      <c r="K29" s="605" t="str">
        <f>A29</f>
        <v>Recovery of FPC Deferral Balance by Rate Group</v>
      </c>
      <c r="L29" s="605"/>
      <c r="M29" s="605"/>
      <c r="N29" s="605"/>
      <c r="O29" s="644"/>
      <c r="P29" s="644"/>
      <c r="Q29" s="644"/>
      <c r="R29" s="505"/>
      <c r="S29" t="s">
        <v>495</v>
      </c>
    </row>
    <row r="30" spans="1:33" ht="11.25" x14ac:dyDescent="0.2">
      <c r="A30" s="610" t="str">
        <f>'Delivery Rate Change Calc'!A4:G4</f>
        <v>Proposed Effective May 1, 2021</v>
      </c>
      <c r="B30" s="610"/>
      <c r="C30" s="610"/>
      <c r="D30" s="610"/>
      <c r="E30" s="610"/>
      <c r="F30" s="610"/>
      <c r="G30" s="610"/>
      <c r="H30" s="610"/>
      <c r="I30" s="610"/>
      <c r="K30" s="605" t="str">
        <f>A30</f>
        <v>Proposed Effective May 1, 2021</v>
      </c>
      <c r="L30" s="605"/>
      <c r="M30" s="605"/>
      <c r="N30" s="605"/>
      <c r="O30" s="644"/>
      <c r="P30" s="644"/>
      <c r="Q30" s="644"/>
      <c r="R30" s="505"/>
      <c r="S30" s="344"/>
      <c r="T30" s="508" t="s">
        <v>487</v>
      </c>
      <c r="U30" s="344"/>
      <c r="V30" s="344"/>
      <c r="W30" s="344"/>
      <c r="X30" s="344"/>
      <c r="Y30" s="344"/>
      <c r="Z30" s="344"/>
      <c r="AA30" s="343"/>
      <c r="AB30" s="343"/>
      <c r="AC30" s="343"/>
      <c r="AD30" s="343"/>
      <c r="AE30" s="343"/>
      <c r="AF30" s="343"/>
      <c r="AG30" s="343"/>
    </row>
    <row r="31" spans="1:33" ht="11.25" x14ac:dyDescent="0.2">
      <c r="R31" s="505"/>
      <c r="S31" s="344">
        <v>1</v>
      </c>
      <c r="T31" s="169" t="s">
        <v>309</v>
      </c>
      <c r="U31" s="507">
        <v>0</v>
      </c>
      <c r="V31" s="507">
        <v>0</v>
      </c>
      <c r="W31" s="507">
        <v>0</v>
      </c>
      <c r="X31" s="507">
        <v>0</v>
      </c>
      <c r="Y31" s="507">
        <v>0</v>
      </c>
      <c r="Z31" s="507">
        <v>0</v>
      </c>
      <c r="AA31" s="507">
        <v>0</v>
      </c>
      <c r="AB31" s="507">
        <v>0</v>
      </c>
      <c r="AC31" s="507">
        <v>0</v>
      </c>
      <c r="AD31" s="507">
        <v>0</v>
      </c>
      <c r="AE31" s="507">
        <v>0</v>
      </c>
      <c r="AF31" s="507">
        <v>0</v>
      </c>
      <c r="AG31" s="506">
        <f t="shared" ref="AG31:AG36" si="20">SUM(U31:AF31)</f>
        <v>0</v>
      </c>
    </row>
    <row r="32" spans="1:33" ht="11.25" x14ac:dyDescent="0.2">
      <c r="A32" s="636" t="s">
        <v>465</v>
      </c>
      <c r="B32" s="637"/>
      <c r="C32" s="637"/>
      <c r="D32" s="637"/>
      <c r="E32" s="637"/>
      <c r="F32" s="637"/>
      <c r="G32" s="637"/>
      <c r="H32" s="638"/>
      <c r="I32" s="639"/>
      <c r="K32" s="640" t="s">
        <v>466</v>
      </c>
      <c r="L32" s="641"/>
      <c r="M32" s="641"/>
      <c r="N32" s="641"/>
      <c r="O32" s="642"/>
      <c r="P32" s="642"/>
      <c r="Q32" s="643"/>
      <c r="R32" s="505"/>
      <c r="S32" s="344">
        <f>S31+1</f>
        <v>2</v>
      </c>
      <c r="T32" s="169" t="s">
        <v>94</v>
      </c>
      <c r="U32" s="507">
        <v>81070</v>
      </c>
      <c r="V32" s="507">
        <v>78770</v>
      </c>
      <c r="W32" s="507">
        <v>74240</v>
      </c>
      <c r="X32" s="507">
        <v>69920</v>
      </c>
      <c r="Y32" s="507">
        <v>70670</v>
      </c>
      <c r="Z32" s="507">
        <v>65940</v>
      </c>
      <c r="AA32" s="507">
        <v>75103</v>
      </c>
      <c r="AB32" s="507">
        <v>74291</v>
      </c>
      <c r="AC32" s="507">
        <v>68291</v>
      </c>
      <c r="AD32" s="507">
        <v>67306</v>
      </c>
      <c r="AE32" s="507">
        <v>80440</v>
      </c>
      <c r="AF32" s="507">
        <v>79411</v>
      </c>
      <c r="AG32" s="506">
        <f t="shared" si="20"/>
        <v>885452</v>
      </c>
    </row>
    <row r="33" spans="1:33" ht="11.25" x14ac:dyDescent="0.2">
      <c r="A33" s="427"/>
      <c r="B33" s="427"/>
      <c r="C33" s="427"/>
      <c r="D33" s="427"/>
      <c r="E33" s="427"/>
      <c r="F33" s="427"/>
      <c r="G33" s="427"/>
      <c r="H33" s="492"/>
      <c r="I33" s="492"/>
      <c r="K33" s="427"/>
      <c r="L33" s="427"/>
      <c r="M33" s="427"/>
      <c r="N33" s="427"/>
      <c r="O33" s="427"/>
      <c r="P33" s="492"/>
      <c r="Q33" s="492"/>
      <c r="R33" s="505"/>
      <c r="S33" s="344">
        <f>S32+1</f>
        <v>3</v>
      </c>
      <c r="T33" s="169" t="s">
        <v>95</v>
      </c>
      <c r="U33" s="507">
        <v>661629</v>
      </c>
      <c r="V33" s="507">
        <v>618970</v>
      </c>
      <c r="W33" s="507">
        <v>653150</v>
      </c>
      <c r="X33" s="507">
        <v>565765</v>
      </c>
      <c r="Y33" s="507">
        <v>569485</v>
      </c>
      <c r="Z33" s="507">
        <v>556980</v>
      </c>
      <c r="AA33" s="507">
        <v>568080</v>
      </c>
      <c r="AB33" s="507">
        <v>629730</v>
      </c>
      <c r="AC33" s="507">
        <v>597670</v>
      </c>
      <c r="AD33" s="507">
        <v>565630</v>
      </c>
      <c r="AE33" s="507">
        <v>493120</v>
      </c>
      <c r="AF33" s="507">
        <v>539490</v>
      </c>
      <c r="AG33" s="506">
        <f t="shared" si="20"/>
        <v>7019699</v>
      </c>
    </row>
    <row r="34" spans="1:33" ht="11.25" x14ac:dyDescent="0.2">
      <c r="A34" s="6"/>
      <c r="B34" s="6"/>
      <c r="C34" s="427" t="s">
        <v>3</v>
      </c>
      <c r="D34" s="427" t="s">
        <v>4</v>
      </c>
      <c r="E34" s="427" t="s">
        <v>4</v>
      </c>
      <c r="F34" s="427" t="s">
        <v>3</v>
      </c>
      <c r="G34" s="427" t="s">
        <v>3</v>
      </c>
      <c r="H34" s="427" t="s">
        <v>4</v>
      </c>
      <c r="I34" s="427" t="s">
        <v>4</v>
      </c>
      <c r="J34" s="6"/>
      <c r="K34" s="427" t="s">
        <v>3</v>
      </c>
      <c r="L34" s="427" t="s">
        <v>4</v>
      </c>
      <c r="M34" s="427" t="s">
        <v>4</v>
      </c>
      <c r="N34" s="427" t="s">
        <v>3</v>
      </c>
      <c r="O34" s="427" t="s">
        <v>3</v>
      </c>
      <c r="P34" s="427" t="s">
        <v>4</v>
      </c>
      <c r="Q34" s="427" t="s">
        <v>4</v>
      </c>
      <c r="R34" s="505"/>
      <c r="S34" s="344">
        <f>S33+1</f>
        <v>4</v>
      </c>
      <c r="T34" s="169" t="s">
        <v>486</v>
      </c>
      <c r="U34" s="507">
        <v>-45745727</v>
      </c>
      <c r="V34" s="507">
        <v>-43929830</v>
      </c>
      <c r="W34" s="507">
        <v>-44503268</v>
      </c>
      <c r="X34" s="507">
        <v>-42551052</v>
      </c>
      <c r="Y34" s="507">
        <v>-42098022</v>
      </c>
      <c r="Z34" s="507">
        <v>-36454392</v>
      </c>
      <c r="AA34" s="507">
        <v>-48717371</v>
      </c>
      <c r="AB34" s="507">
        <v>-46696149</v>
      </c>
      <c r="AC34" s="507">
        <v>-43379398</v>
      </c>
      <c r="AD34" s="507">
        <v>-35046087</v>
      </c>
      <c r="AE34" s="507">
        <v>-47156357</v>
      </c>
      <c r="AF34" s="507">
        <v>-42267794</v>
      </c>
      <c r="AG34" s="506">
        <f t="shared" si="20"/>
        <v>-518545447</v>
      </c>
    </row>
    <row r="35" spans="1:33" ht="22.5" x14ac:dyDescent="0.2">
      <c r="A35" s="285" t="s">
        <v>53</v>
      </c>
      <c r="B35" s="286"/>
      <c r="C35" s="244">
        <v>7</v>
      </c>
      <c r="D35" s="244" t="s">
        <v>7</v>
      </c>
      <c r="E35" s="284" t="s">
        <v>8</v>
      </c>
      <c r="F35" s="244">
        <v>40</v>
      </c>
      <c r="G35" s="244" t="s">
        <v>349</v>
      </c>
      <c r="H35" s="244" t="s">
        <v>24</v>
      </c>
      <c r="I35" s="244" t="s">
        <v>25</v>
      </c>
      <c r="J35" s="6"/>
      <c r="K35" s="244">
        <v>7</v>
      </c>
      <c r="L35" s="244" t="s">
        <v>7</v>
      </c>
      <c r="M35" s="284" t="s">
        <v>8</v>
      </c>
      <c r="N35" s="244">
        <v>40</v>
      </c>
      <c r="O35" s="244" t="s">
        <v>349</v>
      </c>
      <c r="P35" s="244" t="s">
        <v>24</v>
      </c>
      <c r="Q35" s="244" t="s">
        <v>25</v>
      </c>
      <c r="R35" s="505"/>
      <c r="S35" s="344">
        <f>S34+1</f>
        <v>5</v>
      </c>
      <c r="T35" s="169" t="s">
        <v>304</v>
      </c>
      <c r="U35" s="507">
        <v>3822900</v>
      </c>
      <c r="V35" s="507">
        <v>3436860</v>
      </c>
      <c r="W35" s="507">
        <v>3975840</v>
      </c>
      <c r="X35" s="507">
        <v>3499620</v>
      </c>
      <c r="Y35" s="507">
        <v>3722975</v>
      </c>
      <c r="Z35" s="507">
        <v>2550445</v>
      </c>
      <c r="AA35" s="507">
        <v>5056860</v>
      </c>
      <c r="AB35" s="507">
        <v>4361040</v>
      </c>
      <c r="AC35" s="507">
        <v>4130460</v>
      </c>
      <c r="AD35" s="507">
        <v>3677160</v>
      </c>
      <c r="AE35" s="507">
        <v>3361260</v>
      </c>
      <c r="AF35" s="507">
        <v>4037880</v>
      </c>
      <c r="AG35" s="506">
        <f t="shared" si="20"/>
        <v>45633300</v>
      </c>
    </row>
    <row r="36" spans="1:33" ht="11.25" x14ac:dyDescent="0.2">
      <c r="A36" s="344">
        <v>1</v>
      </c>
      <c r="B36" s="344"/>
      <c r="C36" s="344"/>
      <c r="D36" s="344"/>
      <c r="E36" s="344"/>
      <c r="F36" s="344"/>
      <c r="G36" s="344"/>
      <c r="H36" s="6"/>
      <c r="I36" s="6"/>
      <c r="J36" s="6"/>
      <c r="K36" s="344"/>
      <c r="L36" s="344"/>
      <c r="M36" s="344"/>
      <c r="N36" s="344"/>
      <c r="O36" s="344"/>
      <c r="P36" s="6"/>
      <c r="Q36" s="6"/>
      <c r="R36" s="505"/>
      <c r="S36" s="344">
        <f>S35+1</f>
        <v>6</v>
      </c>
      <c r="T36" s="169" t="s">
        <v>306</v>
      </c>
      <c r="U36" s="507">
        <v>9168000</v>
      </c>
      <c r="V36" s="507">
        <v>11556000</v>
      </c>
      <c r="W36" s="507">
        <v>7070400</v>
      </c>
      <c r="X36" s="507">
        <v>8762400</v>
      </c>
      <c r="Y36" s="507">
        <v>9108000</v>
      </c>
      <c r="Z36" s="507">
        <v>5971200</v>
      </c>
      <c r="AA36" s="507">
        <v>13627200</v>
      </c>
      <c r="AB36" s="507">
        <v>10075200</v>
      </c>
      <c r="AC36" s="507">
        <v>8582400</v>
      </c>
      <c r="AD36" s="507">
        <v>13231200</v>
      </c>
      <c r="AE36" s="507">
        <v>7255200</v>
      </c>
      <c r="AF36" s="507">
        <v>9206400</v>
      </c>
      <c r="AG36" s="506">
        <f t="shared" si="20"/>
        <v>113613600</v>
      </c>
    </row>
    <row r="37" spans="1:33" ht="12" thickBot="1" x14ac:dyDescent="0.25">
      <c r="A37" s="344">
        <f t="shared" ref="A37:A43" si="21">A36+1</f>
        <v>2</v>
      </c>
      <c r="B37" s="348" t="s">
        <v>494</v>
      </c>
      <c r="C37" s="344"/>
      <c r="D37" s="344"/>
      <c r="E37" s="344"/>
      <c r="F37" s="344"/>
      <c r="G37" s="344"/>
      <c r="H37" s="6"/>
      <c r="I37" s="6"/>
      <c r="J37" s="6"/>
      <c r="K37" s="344"/>
      <c r="L37" s="344"/>
      <c r="M37" s="344"/>
      <c r="N37" s="344"/>
      <c r="O37" s="344"/>
      <c r="P37" s="6"/>
      <c r="Q37" s="6"/>
      <c r="R37" s="50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504">
        <f>SUM(AG31:AG36)</f>
        <v>-351393396</v>
      </c>
    </row>
    <row r="38" spans="1:33" ht="15.75" thickTop="1" x14ac:dyDescent="0.25">
      <c r="A38" s="344">
        <f t="shared" si="21"/>
        <v>3</v>
      </c>
      <c r="B38" s="348"/>
      <c r="C38" s="344"/>
      <c r="D38" s="344"/>
      <c r="E38" s="344"/>
      <c r="F38" s="344"/>
      <c r="G38" s="344"/>
      <c r="H38" s="6"/>
      <c r="I38" s="6"/>
      <c r="J38" s="6"/>
      <c r="K38" s="344"/>
      <c r="L38" s="344"/>
      <c r="M38" s="344"/>
      <c r="N38" s="344"/>
      <c r="O38" s="344"/>
      <c r="P38" s="6"/>
      <c r="Q38" s="6"/>
      <c r="R38" s="505"/>
      <c r="S38" t="s">
        <v>493</v>
      </c>
    </row>
    <row r="39" spans="1:33" ht="11.25" x14ac:dyDescent="0.2">
      <c r="A39" s="344">
        <f t="shared" si="21"/>
        <v>4</v>
      </c>
      <c r="B39" s="343" t="s">
        <v>492</v>
      </c>
      <c r="C39" s="509">
        <f>-$F$39*$V$9</f>
        <v>0</v>
      </c>
      <c r="D39" s="509">
        <f>-$F$39*$V$10</f>
        <v>-178.75436128933208</v>
      </c>
      <c r="E39" s="509">
        <f>-$F$39*$V$11</f>
        <v>-1422.2868962473569</v>
      </c>
      <c r="F39" s="510">
        <f>SUM('Schedule SC'!K48:L48)</f>
        <v>104408.52</v>
      </c>
      <c r="G39" s="509">
        <f>-$F$39*$V$15</f>
        <v>-70375.910481665618</v>
      </c>
      <c r="H39" s="509">
        <f>-$F$39*$V$13</f>
        <v>-9232.5707249069637</v>
      </c>
      <c r="I39" s="509">
        <f>-$F$39*$V$14</f>
        <v>-23198.997535890736</v>
      </c>
      <c r="J39" s="511"/>
      <c r="K39" s="509">
        <f>-$N$39*$V$9</f>
        <v>0</v>
      </c>
      <c r="L39" s="509">
        <f>-$N$39*$V$10</f>
        <v>2.3931783425439517</v>
      </c>
      <c r="M39" s="509">
        <f>-$N$39*$V$11</f>
        <v>19.041695947624223</v>
      </c>
      <c r="N39" s="510">
        <f>SUM('FPC Sch 40'!K46:L46)</f>
        <v>-1397.83</v>
      </c>
      <c r="O39" s="509">
        <f>-$N$39*$V$15</f>
        <v>942.198576788433</v>
      </c>
      <c r="P39" s="509">
        <f>-$N$39*$V$13</f>
        <v>123.60642921091785</v>
      </c>
      <c r="Q39" s="509">
        <f>-$N$39*$V$14</f>
        <v>310.59011971048091</v>
      </c>
      <c r="R39" s="505"/>
      <c r="S39" s="344"/>
      <c r="T39" s="508" t="s">
        <v>487</v>
      </c>
      <c r="U39" s="344"/>
      <c r="V39" s="344"/>
      <c r="W39" s="344"/>
      <c r="X39" s="344"/>
      <c r="Y39" s="344"/>
      <c r="Z39" s="344"/>
      <c r="AA39" s="343"/>
      <c r="AB39" s="343"/>
      <c r="AC39" s="343"/>
      <c r="AD39" s="343"/>
      <c r="AE39" s="343"/>
      <c r="AF39" s="343"/>
      <c r="AG39" s="343"/>
    </row>
    <row r="40" spans="1:33" ht="11.25" x14ac:dyDescent="0.2">
      <c r="A40" s="344">
        <f t="shared" si="21"/>
        <v>5</v>
      </c>
      <c r="B40" s="343" t="s">
        <v>491</v>
      </c>
      <c r="C40" s="509">
        <f>-$F$40*$V$9</f>
        <v>0</v>
      </c>
      <c r="D40" s="509">
        <f>-$F$40*$V$10</f>
        <v>73.67254592506147</v>
      </c>
      <c r="E40" s="509">
        <f>-$F$40*$V$11</f>
        <v>586.18707776753945</v>
      </c>
      <c r="F40" s="510">
        <f>-SUM('Schedule SC'!$C$24:$L$24)</f>
        <v>-43031.35</v>
      </c>
      <c r="G40" s="509">
        <f>-$F$40*$V$15</f>
        <v>29005.012574694305</v>
      </c>
      <c r="H40" s="509">
        <f>-$F$40*$V$13</f>
        <v>3805.1490650688784</v>
      </c>
      <c r="I40" s="509">
        <f>-$F$40*$V$14</f>
        <v>9561.3287365442175</v>
      </c>
      <c r="J40" s="511"/>
      <c r="K40" s="509">
        <f>-$N$40*$V$9</f>
        <v>0</v>
      </c>
      <c r="L40" s="509">
        <f>-$N$40*$V$10</f>
        <v>-1.1497213424750965</v>
      </c>
      <c r="M40" s="509">
        <f>-$N$40*$V$11</f>
        <v>-9.1479367996591581</v>
      </c>
      <c r="N40" s="510">
        <f>-SUM('FPC Sch 40'!$C$22:$L$22)-SUM('Historic Account Balances'!CJ528:CM529)</f>
        <v>671.53999999999951</v>
      </c>
      <c r="O40" s="509">
        <f>-$N$40*$V$15</f>
        <v>-452.64734070416563</v>
      </c>
      <c r="P40" s="509">
        <f>-$N$40*$V$13</f>
        <v>-59.382515379051611</v>
      </c>
      <c r="Q40" s="509">
        <f>-$N$40*$V$14</f>
        <v>-149.212485774648</v>
      </c>
      <c r="R40" s="505"/>
      <c r="S40" s="344">
        <v>1</v>
      </c>
      <c r="T40" s="169" t="s">
        <v>309</v>
      </c>
      <c r="U40" s="507">
        <v>0</v>
      </c>
      <c r="V40" s="507">
        <v>0</v>
      </c>
      <c r="W40" s="507">
        <v>0</v>
      </c>
      <c r="X40" s="507">
        <v>0</v>
      </c>
      <c r="Y40" s="507">
        <v>0</v>
      </c>
      <c r="Z40" s="507">
        <v>0</v>
      </c>
      <c r="AA40" s="507">
        <v>0</v>
      </c>
      <c r="AB40" s="507">
        <v>0</v>
      </c>
      <c r="AC40" s="507">
        <v>0</v>
      </c>
      <c r="AD40" s="507">
        <v>0</v>
      </c>
      <c r="AE40" s="507">
        <v>0</v>
      </c>
      <c r="AF40" s="507">
        <v>0</v>
      </c>
      <c r="AG40" s="506">
        <f t="shared" ref="AG40:AG45" si="22">SUM(U40:AF40)</f>
        <v>0</v>
      </c>
    </row>
    <row r="41" spans="1:33" ht="11.25" x14ac:dyDescent="0.2">
      <c r="A41" s="344">
        <f t="shared" si="21"/>
        <v>6</v>
      </c>
      <c r="B41" s="343" t="s">
        <v>490</v>
      </c>
      <c r="C41" s="509">
        <f>-$F$41*$V$9</f>
        <v>0</v>
      </c>
      <c r="D41" s="509">
        <f>-$F$41*$V$10</f>
        <v>597.09946028183458</v>
      </c>
      <c r="E41" s="509">
        <f>-$F$41*$V$11</f>
        <v>4750.9147860209705</v>
      </c>
      <c r="F41" s="510">
        <f>-SUM('Schedule SC'!$C$46:$L$46)</f>
        <v>-348759.44</v>
      </c>
      <c r="G41" s="509">
        <f>-$F$41*$V$15</f>
        <v>235079.12121612136</v>
      </c>
      <c r="H41" s="509">
        <f>-$F$41*$V$13</f>
        <v>30839.879693524501</v>
      </c>
      <c r="I41" s="509">
        <f>-$F$41*$V$14</f>
        <v>77492.424844051347</v>
      </c>
      <c r="J41" s="511"/>
      <c r="K41" s="509">
        <f>-$N$41*$V$9</f>
        <v>0</v>
      </c>
      <c r="L41" s="509">
        <f>-$N$41*$V$10</f>
        <v>271.30119393477946</v>
      </c>
      <c r="M41" s="509">
        <f>-$N$41*$V$11</f>
        <v>2158.6501738278316</v>
      </c>
      <c r="N41" s="510">
        <f>-SUM('FPC Sch 40'!$C$44:$L$44)</f>
        <v>-158464.14000000001</v>
      </c>
      <c r="O41" s="509">
        <f>-$N$41*$V$15</f>
        <v>106811.76336178435</v>
      </c>
      <c r="P41" s="509">
        <f>-$N$41*$V$13</f>
        <v>14012.566981234469</v>
      </c>
      <c r="Q41" s="509">
        <f>-$N$41*$V$14</f>
        <v>35209.858289218588</v>
      </c>
      <c r="R41" s="505"/>
      <c r="S41" s="344">
        <f>S40+1</f>
        <v>2</v>
      </c>
      <c r="T41" s="169" t="s">
        <v>94</v>
      </c>
      <c r="U41" s="507">
        <v>-4692</v>
      </c>
      <c r="V41" s="507">
        <v>-7106</v>
      </c>
      <c r="W41" s="507">
        <v>-6331</v>
      </c>
      <c r="X41" s="507">
        <v>3659</v>
      </c>
      <c r="Y41" s="507">
        <v>-1331</v>
      </c>
      <c r="Z41" s="507">
        <v>3099</v>
      </c>
      <c r="AA41" s="507">
        <v>-718</v>
      </c>
      <c r="AB41" s="507">
        <v>-7471</v>
      </c>
      <c r="AC41" s="507">
        <v>-3428</v>
      </c>
      <c r="AD41" s="507">
        <v>11184</v>
      </c>
      <c r="AE41" s="507">
        <v>-18083</v>
      </c>
      <c r="AF41" s="507">
        <v>871</v>
      </c>
      <c r="AG41" s="506">
        <f t="shared" si="22"/>
        <v>-30347</v>
      </c>
    </row>
    <row r="42" spans="1:33" ht="11.25" x14ac:dyDescent="0.2">
      <c r="A42" s="344">
        <f t="shared" si="21"/>
        <v>7</v>
      </c>
      <c r="B42" s="343"/>
      <c r="F42" s="501"/>
      <c r="R42" s="505"/>
      <c r="S42" s="344">
        <f>S41+1</f>
        <v>3</v>
      </c>
      <c r="T42" s="169" t="s">
        <v>95</v>
      </c>
      <c r="U42" s="507">
        <v>-38289</v>
      </c>
      <c r="V42" s="507">
        <v>-55839</v>
      </c>
      <c r="W42" s="507">
        <v>-55698</v>
      </c>
      <c r="X42" s="507">
        <v>29609</v>
      </c>
      <c r="Y42" s="507">
        <v>-10727</v>
      </c>
      <c r="Z42" s="507">
        <v>26179</v>
      </c>
      <c r="AA42" s="507">
        <v>-5432</v>
      </c>
      <c r="AB42" s="507">
        <v>-63328</v>
      </c>
      <c r="AC42" s="507">
        <v>-30001</v>
      </c>
      <c r="AD42" s="507">
        <v>93989</v>
      </c>
      <c r="AE42" s="507">
        <v>-110856</v>
      </c>
      <c r="AF42" s="507">
        <v>5921</v>
      </c>
      <c r="AG42" s="506">
        <f t="shared" si="22"/>
        <v>-214472</v>
      </c>
    </row>
    <row r="43" spans="1:33" ht="12" thickBot="1" x14ac:dyDescent="0.25">
      <c r="A43" s="344">
        <f t="shared" si="21"/>
        <v>8</v>
      </c>
      <c r="B43" s="343" t="s">
        <v>489</v>
      </c>
      <c r="C43" s="499">
        <f t="shared" ref="C43:I43" si="23">SUM(C39:C41)</f>
        <v>0</v>
      </c>
      <c r="D43" s="499">
        <f t="shared" si="23"/>
        <v>492.01764491756398</v>
      </c>
      <c r="E43" s="499">
        <f t="shared" si="23"/>
        <v>3914.8149675411532</v>
      </c>
      <c r="F43" s="499">
        <f t="shared" si="23"/>
        <v>-287382.27</v>
      </c>
      <c r="G43" s="499">
        <f t="shared" si="23"/>
        <v>193708.22330915005</v>
      </c>
      <c r="H43" s="499">
        <f t="shared" si="23"/>
        <v>25412.458033686416</v>
      </c>
      <c r="I43" s="499">
        <f t="shared" si="23"/>
        <v>63854.756044704831</v>
      </c>
      <c r="J43" s="500"/>
      <c r="K43" s="499">
        <f t="shared" ref="K43:Q43" si="24">SUM(K39:K41)</f>
        <v>0</v>
      </c>
      <c r="L43" s="499">
        <f t="shared" si="24"/>
        <v>272.54465093484833</v>
      </c>
      <c r="M43" s="499">
        <f t="shared" si="24"/>
        <v>2168.5439329757969</v>
      </c>
      <c r="N43" s="499">
        <f t="shared" si="24"/>
        <v>-159190.43000000002</v>
      </c>
      <c r="O43" s="499">
        <f t="shared" si="24"/>
        <v>107301.31459786862</v>
      </c>
      <c r="P43" s="499">
        <f t="shared" si="24"/>
        <v>14076.790895066335</v>
      </c>
      <c r="Q43" s="499">
        <f t="shared" si="24"/>
        <v>35371.235923154418</v>
      </c>
      <c r="R43" s="505"/>
      <c r="S43" s="344">
        <f>S42+1</f>
        <v>4</v>
      </c>
      <c r="T43" s="169" t="s">
        <v>486</v>
      </c>
      <c r="U43" s="507">
        <v>2647329.3317060322</v>
      </c>
      <c r="V43" s="507">
        <v>3963059.3000909127</v>
      </c>
      <c r="W43" s="507">
        <v>3795085.7180909067</v>
      </c>
      <c r="X43" s="507">
        <v>-2226916.5209999997</v>
      </c>
      <c r="Y43" s="507">
        <v>792999.13918181881</v>
      </c>
      <c r="Z43" s="507">
        <v>-1713397.8181818184</v>
      </c>
      <c r="AA43" s="507">
        <v>465821</v>
      </c>
      <c r="AB43" s="507">
        <v>4695941</v>
      </c>
      <c r="AC43" s="507">
        <v>2177486</v>
      </c>
      <c r="AD43" s="507">
        <v>-5823482</v>
      </c>
      <c r="AE43" s="507">
        <v>10601011.454545453</v>
      </c>
      <c r="AF43" s="507">
        <v>-463866.5454545496</v>
      </c>
      <c r="AG43" s="506">
        <f t="shared" si="22"/>
        <v>18911070.058978755</v>
      </c>
    </row>
    <row r="44" spans="1:33" ht="12" thickTop="1" x14ac:dyDescent="0.2">
      <c r="A44" s="344"/>
      <c r="H44" s="502" t="s">
        <v>477</v>
      </c>
      <c r="I44" s="292">
        <f>SUM(C43:I43)</f>
        <v>0</v>
      </c>
      <c r="P44" s="502" t="s">
        <v>477</v>
      </c>
      <c r="Q44" s="292">
        <f>SUM(K43:Q43)</f>
        <v>0</v>
      </c>
      <c r="R44" s="505"/>
      <c r="S44" s="344">
        <f>S43+1</f>
        <v>5</v>
      </c>
      <c r="T44" s="169" t="s">
        <v>304</v>
      </c>
      <c r="U44" s="507">
        <v>-221233</v>
      </c>
      <c r="V44" s="507">
        <v>-310051</v>
      </c>
      <c r="W44" s="507">
        <v>-339046</v>
      </c>
      <c r="X44" s="507">
        <v>183153</v>
      </c>
      <c r="Y44" s="507">
        <v>-70130</v>
      </c>
      <c r="Z44" s="507">
        <v>119874</v>
      </c>
      <c r="AA44" s="507">
        <v>-48352</v>
      </c>
      <c r="AB44" s="507">
        <v>-438563</v>
      </c>
      <c r="AC44" s="507">
        <v>-207334</v>
      </c>
      <c r="AD44" s="507">
        <v>611020</v>
      </c>
      <c r="AE44" s="507">
        <v>-755630</v>
      </c>
      <c r="AF44" s="507">
        <v>44314</v>
      </c>
      <c r="AG44" s="506">
        <f t="shared" si="22"/>
        <v>-1431978</v>
      </c>
    </row>
    <row r="45" spans="1:33" ht="11.25" x14ac:dyDescent="0.2">
      <c r="B45" s="345" t="s">
        <v>524</v>
      </c>
      <c r="R45" s="505"/>
      <c r="S45" s="344">
        <f>S44+1</f>
        <v>6</v>
      </c>
      <c r="T45" s="169" t="s">
        <v>306</v>
      </c>
      <c r="U45" s="507">
        <v>-530557</v>
      </c>
      <c r="V45" s="507">
        <v>-1042506</v>
      </c>
      <c r="W45" s="507">
        <v>-602939</v>
      </c>
      <c r="X45" s="507">
        <v>458582</v>
      </c>
      <c r="Y45" s="507">
        <v>-171567</v>
      </c>
      <c r="Z45" s="507">
        <v>280653</v>
      </c>
      <c r="AA45" s="507">
        <v>-130299</v>
      </c>
      <c r="AB45" s="507">
        <v>-1013200</v>
      </c>
      <c r="AC45" s="507">
        <v>-430805</v>
      </c>
      <c r="AD45" s="507">
        <v>2198581</v>
      </c>
      <c r="AE45" s="507">
        <v>-1631009</v>
      </c>
      <c r="AF45" s="507">
        <v>101035</v>
      </c>
      <c r="AG45" s="506">
        <f t="shared" si="22"/>
        <v>-2514031</v>
      </c>
    </row>
    <row r="46" spans="1:33" ht="12" thickBot="1" x14ac:dyDescent="0.25">
      <c r="N46" s="501"/>
      <c r="R46" s="505"/>
      <c r="S46" s="345"/>
      <c r="T46" s="345"/>
      <c r="U46" s="345"/>
      <c r="V46" s="345"/>
      <c r="W46" s="345"/>
      <c r="X46" s="345"/>
      <c r="Y46" s="345"/>
      <c r="Z46" s="345"/>
      <c r="AA46" s="345"/>
      <c r="AB46" s="345"/>
      <c r="AC46" s="345"/>
      <c r="AD46" s="345"/>
      <c r="AE46" s="345"/>
      <c r="AF46" s="345"/>
      <c r="AG46" s="504">
        <f>SUM(AG40:AG45)</f>
        <v>14720242.058978755</v>
      </c>
    </row>
    <row r="47" spans="1:33" ht="15.75" thickTop="1" x14ac:dyDescent="0.25">
      <c r="R47" s="505"/>
      <c r="S47" t="s">
        <v>488</v>
      </c>
    </row>
    <row r="48" spans="1:33" ht="11.25" x14ac:dyDescent="0.2">
      <c r="R48" s="505"/>
      <c r="S48" s="344"/>
      <c r="T48" s="508" t="s">
        <v>487</v>
      </c>
      <c r="U48" s="344"/>
      <c r="V48" s="344"/>
      <c r="W48" s="344"/>
      <c r="X48" s="344"/>
      <c r="Y48" s="344"/>
      <c r="Z48" s="344"/>
      <c r="AA48" s="343"/>
      <c r="AB48" s="343"/>
      <c r="AC48" s="343"/>
      <c r="AD48" s="343"/>
      <c r="AE48" s="343"/>
      <c r="AF48" s="343"/>
      <c r="AG48" s="343"/>
    </row>
    <row r="49" spans="18:33" ht="11.25" x14ac:dyDescent="0.2">
      <c r="R49" s="505"/>
      <c r="S49" s="344">
        <v>1</v>
      </c>
      <c r="T49" s="169" t="s">
        <v>309</v>
      </c>
      <c r="U49" s="507">
        <v>0</v>
      </c>
      <c r="V49" s="507">
        <v>0</v>
      </c>
      <c r="W49" s="507">
        <v>0</v>
      </c>
      <c r="X49" s="507">
        <v>0</v>
      </c>
      <c r="Y49" s="507">
        <v>0</v>
      </c>
      <c r="Z49" s="507">
        <v>0</v>
      </c>
      <c r="AA49" s="507">
        <v>0</v>
      </c>
      <c r="AB49" s="507">
        <v>0</v>
      </c>
      <c r="AC49" s="507">
        <v>0</v>
      </c>
      <c r="AD49" s="507">
        <v>0</v>
      </c>
      <c r="AE49" s="507">
        <v>0</v>
      </c>
      <c r="AF49" s="507">
        <v>0</v>
      </c>
      <c r="AG49" s="506">
        <f t="shared" ref="AG49:AG54" si="25">SUM(U49:AF49)</f>
        <v>0</v>
      </c>
    </row>
    <row r="50" spans="18:33" ht="11.25" x14ac:dyDescent="0.2">
      <c r="R50" s="505"/>
      <c r="S50" s="344">
        <f>S49+1</f>
        <v>2</v>
      </c>
      <c r="T50" s="169" t="s">
        <v>94</v>
      </c>
      <c r="U50" s="507">
        <v>573</v>
      </c>
      <c r="V50" s="507">
        <v>-351</v>
      </c>
      <c r="W50" s="507">
        <v>-29</v>
      </c>
      <c r="X50" s="507">
        <v>57</v>
      </c>
      <c r="Y50" s="507">
        <v>1</v>
      </c>
      <c r="Z50" s="507">
        <v>-178</v>
      </c>
      <c r="AA50" s="507">
        <v>-1664</v>
      </c>
      <c r="AB50" s="507">
        <v>-899</v>
      </c>
      <c r="AC50" s="507">
        <v>58</v>
      </c>
      <c r="AD50" s="507">
        <v>129</v>
      </c>
      <c r="AE50" s="507">
        <v>612</v>
      </c>
      <c r="AF50" s="507">
        <v>584</v>
      </c>
      <c r="AG50" s="506">
        <f t="shared" si="25"/>
        <v>-1107</v>
      </c>
    </row>
    <row r="51" spans="18:33" ht="11.25" x14ac:dyDescent="0.2">
      <c r="R51" s="505"/>
      <c r="S51" s="344">
        <f>S50+1</f>
        <v>3</v>
      </c>
      <c r="T51" s="169" t="s">
        <v>95</v>
      </c>
      <c r="U51" s="507">
        <v>4676</v>
      </c>
      <c r="V51" s="507">
        <v>-2760</v>
      </c>
      <c r="W51" s="507">
        <v>-252</v>
      </c>
      <c r="X51" s="507">
        <v>463</v>
      </c>
      <c r="Y51" s="507">
        <v>9</v>
      </c>
      <c r="Z51" s="507">
        <v>-1504</v>
      </c>
      <c r="AA51" s="507">
        <v>-12585</v>
      </c>
      <c r="AB51" s="507">
        <v>-7618</v>
      </c>
      <c r="AC51" s="507">
        <v>504</v>
      </c>
      <c r="AD51" s="507">
        <v>1085</v>
      </c>
      <c r="AE51" s="507">
        <v>3753</v>
      </c>
      <c r="AF51" s="507">
        <v>3970</v>
      </c>
      <c r="AG51" s="506">
        <f t="shared" si="25"/>
        <v>-10259</v>
      </c>
    </row>
    <row r="52" spans="18:33" ht="11.25" x14ac:dyDescent="0.2">
      <c r="R52" s="505"/>
      <c r="S52" s="344">
        <f>S51+1</f>
        <v>4</v>
      </c>
      <c r="T52" s="169" t="s">
        <v>486</v>
      </c>
      <c r="U52" s="507">
        <v>-323292.66937266284</v>
      </c>
      <c r="V52" s="507">
        <v>195910.88666604593</v>
      </c>
      <c r="W52" s="507">
        <v>17161.015193317213</v>
      </c>
      <c r="X52" s="507">
        <v>-34788.129201732998</v>
      </c>
      <c r="Y52" s="507">
        <v>-681.77386271700243</v>
      </c>
      <c r="Z52" s="507">
        <v>98430.767731719243</v>
      </c>
      <c r="AA52" s="507">
        <v>1079249.845643267</v>
      </c>
      <c r="AB52" s="507">
        <v>564902.90883828513</v>
      </c>
      <c r="AC52" s="507">
        <v>-36566.553298201485</v>
      </c>
      <c r="AD52" s="507">
        <v>-67226.783371692174</v>
      </c>
      <c r="AE52" s="507">
        <v>-358852.25702775602</v>
      </c>
      <c r="AF52" s="507">
        <v>-311013.27212499623</v>
      </c>
      <c r="AG52" s="506">
        <f t="shared" si="25"/>
        <v>823233.98581287614</v>
      </c>
    </row>
    <row r="53" spans="18:33" ht="11.25" x14ac:dyDescent="0.2">
      <c r="R53" s="505"/>
      <c r="S53" s="344">
        <f>S52+1</f>
        <v>5</v>
      </c>
      <c r="T53" s="169" t="s">
        <v>304</v>
      </c>
      <c r="U53" s="507">
        <v>27017</v>
      </c>
      <c r="V53" s="507">
        <v>-15327</v>
      </c>
      <c r="W53" s="507">
        <v>-1533</v>
      </c>
      <c r="X53" s="507">
        <v>2861</v>
      </c>
      <c r="Y53" s="507">
        <v>60</v>
      </c>
      <c r="Z53" s="507">
        <v>-6886</v>
      </c>
      <c r="AA53" s="507">
        <v>-112026</v>
      </c>
      <c r="AB53" s="507">
        <v>-52757</v>
      </c>
      <c r="AC53" s="507">
        <v>3482</v>
      </c>
      <c r="AD53" s="507">
        <v>7054</v>
      </c>
      <c r="AE53" s="507">
        <v>25579</v>
      </c>
      <c r="AF53" s="507">
        <v>29711</v>
      </c>
      <c r="AG53" s="506">
        <f t="shared" si="25"/>
        <v>-92765</v>
      </c>
    </row>
    <row r="54" spans="18:33" ht="11.25" x14ac:dyDescent="0.2">
      <c r="R54" s="505"/>
      <c r="S54" s="344">
        <f>S53+1</f>
        <v>6</v>
      </c>
      <c r="T54" s="169" t="s">
        <v>306</v>
      </c>
      <c r="U54" s="507">
        <v>64792</v>
      </c>
      <c r="V54" s="507">
        <v>-51536</v>
      </c>
      <c r="W54" s="507">
        <v>-2726</v>
      </c>
      <c r="X54" s="507">
        <v>7164</v>
      </c>
      <c r="Y54" s="507">
        <v>148</v>
      </c>
      <c r="Z54" s="507">
        <v>-16123</v>
      </c>
      <c r="AA54" s="507">
        <v>-301887</v>
      </c>
      <c r="AB54" s="507">
        <v>-121884</v>
      </c>
      <c r="AC54" s="507">
        <v>7235</v>
      </c>
      <c r="AD54" s="507">
        <v>25381</v>
      </c>
      <c r="AE54" s="507">
        <v>55211</v>
      </c>
      <c r="AF54" s="507">
        <v>67742</v>
      </c>
      <c r="AG54" s="506">
        <f t="shared" si="25"/>
        <v>-266483</v>
      </c>
    </row>
    <row r="55" spans="18:33" ht="12" thickBot="1" x14ac:dyDescent="0.25">
      <c r="R55" s="50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504">
        <f>SUM(AG49:AG54)</f>
        <v>452619.98581287614</v>
      </c>
    </row>
    <row r="56" spans="18:33" ht="15.75" thickTop="1" x14ac:dyDescent="0.25"/>
  </sheetData>
  <mergeCells count="1839">
    <mergeCell ref="A32:I32"/>
    <mergeCell ref="K32:Q32"/>
    <mergeCell ref="A27:I27"/>
    <mergeCell ref="A28:I28"/>
    <mergeCell ref="A29:I29"/>
    <mergeCell ref="K3:Q3"/>
    <mergeCell ref="A4:I4"/>
    <mergeCell ref="K4:Q4"/>
    <mergeCell ref="AK4:AS4"/>
    <mergeCell ref="AT4:BB4"/>
    <mergeCell ref="BC4:BK4"/>
    <mergeCell ref="A30:I30"/>
    <mergeCell ref="K27:Q27"/>
    <mergeCell ref="K28:Q28"/>
    <mergeCell ref="K29:Q29"/>
    <mergeCell ref="K30:Q30"/>
    <mergeCell ref="A1:I1"/>
    <mergeCell ref="K1:Q1"/>
    <mergeCell ref="A2:I2"/>
    <mergeCell ref="K2:Q2"/>
    <mergeCell ref="A3:I3"/>
    <mergeCell ref="S1:AG1"/>
    <mergeCell ref="S2:AG2"/>
    <mergeCell ref="S3:AG3"/>
    <mergeCell ref="S4:AG4"/>
    <mergeCell ref="S5:AG5"/>
    <mergeCell ref="FP4:FX4"/>
    <mergeCell ref="FY4:GG4"/>
    <mergeCell ref="GH4:GP4"/>
    <mergeCell ref="GQ4:GY4"/>
    <mergeCell ref="GZ4:HH4"/>
    <mergeCell ref="HI4:HQ4"/>
    <mergeCell ref="DN4:DV4"/>
    <mergeCell ref="DW4:EE4"/>
    <mergeCell ref="EF4:EN4"/>
    <mergeCell ref="EO4:EW4"/>
    <mergeCell ref="EX4:FF4"/>
    <mergeCell ref="FG4:FO4"/>
    <mergeCell ref="BL4:BT4"/>
    <mergeCell ref="BU4:CC4"/>
    <mergeCell ref="CD4:CL4"/>
    <mergeCell ref="CM4:CU4"/>
    <mergeCell ref="CV4:DD4"/>
    <mergeCell ref="DE4:DM4"/>
    <mergeCell ref="LV4:MD4"/>
    <mergeCell ref="ME4:MM4"/>
    <mergeCell ref="MN4:MV4"/>
    <mergeCell ref="MW4:NE4"/>
    <mergeCell ref="NF4:NN4"/>
    <mergeCell ref="NO4:NW4"/>
    <mergeCell ref="JT4:KB4"/>
    <mergeCell ref="KC4:KK4"/>
    <mergeCell ref="KL4:KT4"/>
    <mergeCell ref="KU4:LC4"/>
    <mergeCell ref="LD4:LL4"/>
    <mergeCell ref="LM4:LU4"/>
    <mergeCell ref="HR4:HZ4"/>
    <mergeCell ref="IA4:II4"/>
    <mergeCell ref="IJ4:IR4"/>
    <mergeCell ref="IS4:JA4"/>
    <mergeCell ref="JB4:JJ4"/>
    <mergeCell ref="JK4:JS4"/>
    <mergeCell ref="SB4:SJ4"/>
    <mergeCell ref="SK4:SS4"/>
    <mergeCell ref="ST4:TB4"/>
    <mergeCell ref="TC4:TK4"/>
    <mergeCell ref="TL4:TT4"/>
    <mergeCell ref="TU4:UC4"/>
    <mergeCell ref="PZ4:QH4"/>
    <mergeCell ref="QI4:QQ4"/>
    <mergeCell ref="QR4:QZ4"/>
    <mergeCell ref="RA4:RI4"/>
    <mergeCell ref="RJ4:RR4"/>
    <mergeCell ref="RS4:SA4"/>
    <mergeCell ref="NX4:OF4"/>
    <mergeCell ref="OG4:OO4"/>
    <mergeCell ref="OP4:OX4"/>
    <mergeCell ref="OY4:PG4"/>
    <mergeCell ref="PH4:PP4"/>
    <mergeCell ref="PQ4:PY4"/>
    <mergeCell ref="YH4:YP4"/>
    <mergeCell ref="YQ4:YY4"/>
    <mergeCell ref="YZ4:ZH4"/>
    <mergeCell ref="ZI4:ZQ4"/>
    <mergeCell ref="ZR4:ZZ4"/>
    <mergeCell ref="AAA4:AAI4"/>
    <mergeCell ref="WF4:WN4"/>
    <mergeCell ref="WO4:WW4"/>
    <mergeCell ref="WX4:XF4"/>
    <mergeCell ref="XG4:XO4"/>
    <mergeCell ref="XP4:XX4"/>
    <mergeCell ref="XY4:YG4"/>
    <mergeCell ref="UD4:UL4"/>
    <mergeCell ref="UM4:UU4"/>
    <mergeCell ref="UV4:VD4"/>
    <mergeCell ref="VE4:VM4"/>
    <mergeCell ref="VN4:VV4"/>
    <mergeCell ref="VW4:WE4"/>
    <mergeCell ref="AEN4:AEV4"/>
    <mergeCell ref="AEW4:AFE4"/>
    <mergeCell ref="AFF4:AFN4"/>
    <mergeCell ref="AFO4:AFW4"/>
    <mergeCell ref="AFX4:AGF4"/>
    <mergeCell ref="AGG4:AGO4"/>
    <mergeCell ref="ACL4:ACT4"/>
    <mergeCell ref="ACU4:ADC4"/>
    <mergeCell ref="ADD4:ADL4"/>
    <mergeCell ref="ADM4:ADU4"/>
    <mergeCell ref="ADV4:AED4"/>
    <mergeCell ref="AEE4:AEM4"/>
    <mergeCell ref="AAJ4:AAR4"/>
    <mergeCell ref="AAS4:ABA4"/>
    <mergeCell ref="ABB4:ABJ4"/>
    <mergeCell ref="ABK4:ABS4"/>
    <mergeCell ref="ABT4:ACB4"/>
    <mergeCell ref="ACC4:ACK4"/>
    <mergeCell ref="AKT4:ALB4"/>
    <mergeCell ref="ALC4:ALK4"/>
    <mergeCell ref="ALL4:ALT4"/>
    <mergeCell ref="ALU4:AMC4"/>
    <mergeCell ref="AMD4:AML4"/>
    <mergeCell ref="AMM4:AMU4"/>
    <mergeCell ref="AIR4:AIZ4"/>
    <mergeCell ref="AJA4:AJI4"/>
    <mergeCell ref="AJJ4:AJR4"/>
    <mergeCell ref="AJS4:AKA4"/>
    <mergeCell ref="AKB4:AKJ4"/>
    <mergeCell ref="AKK4:AKS4"/>
    <mergeCell ref="AGP4:AGX4"/>
    <mergeCell ref="AGY4:AHG4"/>
    <mergeCell ref="AHH4:AHP4"/>
    <mergeCell ref="AHQ4:AHY4"/>
    <mergeCell ref="AHZ4:AIH4"/>
    <mergeCell ref="AII4:AIQ4"/>
    <mergeCell ref="AQZ4:ARH4"/>
    <mergeCell ref="ARI4:ARQ4"/>
    <mergeCell ref="ARR4:ARZ4"/>
    <mergeCell ref="ASA4:ASI4"/>
    <mergeCell ref="ASJ4:ASR4"/>
    <mergeCell ref="ASS4:ATA4"/>
    <mergeCell ref="AOX4:APF4"/>
    <mergeCell ref="APG4:APO4"/>
    <mergeCell ref="APP4:APX4"/>
    <mergeCell ref="APY4:AQG4"/>
    <mergeCell ref="AQH4:AQP4"/>
    <mergeCell ref="AQQ4:AQY4"/>
    <mergeCell ref="AMV4:AND4"/>
    <mergeCell ref="ANE4:ANM4"/>
    <mergeCell ref="ANN4:ANV4"/>
    <mergeCell ref="ANW4:AOE4"/>
    <mergeCell ref="AOF4:AON4"/>
    <mergeCell ref="AOO4:AOW4"/>
    <mergeCell ref="AXF4:AXN4"/>
    <mergeCell ref="AXO4:AXW4"/>
    <mergeCell ref="AXX4:AYF4"/>
    <mergeCell ref="AYG4:AYO4"/>
    <mergeCell ref="AYP4:AYX4"/>
    <mergeCell ref="AYY4:AZG4"/>
    <mergeCell ref="AVD4:AVL4"/>
    <mergeCell ref="AVM4:AVU4"/>
    <mergeCell ref="AVV4:AWD4"/>
    <mergeCell ref="AWE4:AWM4"/>
    <mergeCell ref="AWN4:AWV4"/>
    <mergeCell ref="AWW4:AXE4"/>
    <mergeCell ref="ATB4:ATJ4"/>
    <mergeCell ref="ATK4:ATS4"/>
    <mergeCell ref="ATT4:AUB4"/>
    <mergeCell ref="AUC4:AUK4"/>
    <mergeCell ref="AUL4:AUT4"/>
    <mergeCell ref="AUU4:AVC4"/>
    <mergeCell ref="BDL4:BDT4"/>
    <mergeCell ref="BDU4:BEC4"/>
    <mergeCell ref="BED4:BEL4"/>
    <mergeCell ref="BEM4:BEU4"/>
    <mergeCell ref="BEV4:BFD4"/>
    <mergeCell ref="BFE4:BFM4"/>
    <mergeCell ref="BBJ4:BBR4"/>
    <mergeCell ref="BBS4:BCA4"/>
    <mergeCell ref="BCB4:BCJ4"/>
    <mergeCell ref="BCK4:BCS4"/>
    <mergeCell ref="BCT4:BDB4"/>
    <mergeCell ref="BDC4:BDK4"/>
    <mergeCell ref="AZH4:AZP4"/>
    <mergeCell ref="AZQ4:AZY4"/>
    <mergeCell ref="AZZ4:BAH4"/>
    <mergeCell ref="BAI4:BAQ4"/>
    <mergeCell ref="BAR4:BAZ4"/>
    <mergeCell ref="BBA4:BBI4"/>
    <mergeCell ref="BJR4:BJZ4"/>
    <mergeCell ref="BKA4:BKI4"/>
    <mergeCell ref="BKJ4:BKR4"/>
    <mergeCell ref="BKS4:BLA4"/>
    <mergeCell ref="BLB4:BLJ4"/>
    <mergeCell ref="BLK4:BLS4"/>
    <mergeCell ref="BHP4:BHX4"/>
    <mergeCell ref="BHY4:BIG4"/>
    <mergeCell ref="BIH4:BIP4"/>
    <mergeCell ref="BIQ4:BIY4"/>
    <mergeCell ref="BIZ4:BJH4"/>
    <mergeCell ref="BJI4:BJQ4"/>
    <mergeCell ref="BFN4:BFV4"/>
    <mergeCell ref="BFW4:BGE4"/>
    <mergeCell ref="BGF4:BGN4"/>
    <mergeCell ref="BGO4:BGW4"/>
    <mergeCell ref="BGX4:BHF4"/>
    <mergeCell ref="BHG4:BHO4"/>
    <mergeCell ref="BPX4:BQF4"/>
    <mergeCell ref="BQG4:BQO4"/>
    <mergeCell ref="BQP4:BQX4"/>
    <mergeCell ref="BQY4:BRG4"/>
    <mergeCell ref="BRH4:BRP4"/>
    <mergeCell ref="BRQ4:BRY4"/>
    <mergeCell ref="BNV4:BOD4"/>
    <mergeCell ref="BOE4:BOM4"/>
    <mergeCell ref="BON4:BOV4"/>
    <mergeCell ref="BOW4:BPE4"/>
    <mergeCell ref="BPF4:BPN4"/>
    <mergeCell ref="BPO4:BPW4"/>
    <mergeCell ref="BLT4:BMB4"/>
    <mergeCell ref="BMC4:BMK4"/>
    <mergeCell ref="BML4:BMT4"/>
    <mergeCell ref="BMU4:BNC4"/>
    <mergeCell ref="BND4:BNL4"/>
    <mergeCell ref="BNM4:BNU4"/>
    <mergeCell ref="BWD4:BWL4"/>
    <mergeCell ref="BWM4:BWU4"/>
    <mergeCell ref="BWV4:BXD4"/>
    <mergeCell ref="BXE4:BXM4"/>
    <mergeCell ref="BXN4:BXV4"/>
    <mergeCell ref="BXW4:BYE4"/>
    <mergeCell ref="BUB4:BUJ4"/>
    <mergeCell ref="BUK4:BUS4"/>
    <mergeCell ref="BUT4:BVB4"/>
    <mergeCell ref="BVC4:BVK4"/>
    <mergeCell ref="BVL4:BVT4"/>
    <mergeCell ref="BVU4:BWC4"/>
    <mergeCell ref="BRZ4:BSH4"/>
    <mergeCell ref="BSI4:BSQ4"/>
    <mergeCell ref="BSR4:BSZ4"/>
    <mergeCell ref="BTA4:BTI4"/>
    <mergeCell ref="BTJ4:BTR4"/>
    <mergeCell ref="BTS4:BUA4"/>
    <mergeCell ref="CCJ4:CCR4"/>
    <mergeCell ref="CCS4:CDA4"/>
    <mergeCell ref="CDB4:CDJ4"/>
    <mergeCell ref="CDK4:CDS4"/>
    <mergeCell ref="CDT4:CEB4"/>
    <mergeCell ref="CEC4:CEK4"/>
    <mergeCell ref="CAH4:CAP4"/>
    <mergeCell ref="CAQ4:CAY4"/>
    <mergeCell ref="CAZ4:CBH4"/>
    <mergeCell ref="CBI4:CBQ4"/>
    <mergeCell ref="CBR4:CBZ4"/>
    <mergeCell ref="CCA4:CCI4"/>
    <mergeCell ref="BYF4:BYN4"/>
    <mergeCell ref="BYO4:BYW4"/>
    <mergeCell ref="BYX4:BZF4"/>
    <mergeCell ref="BZG4:BZO4"/>
    <mergeCell ref="BZP4:BZX4"/>
    <mergeCell ref="BZY4:CAG4"/>
    <mergeCell ref="CIP4:CIX4"/>
    <mergeCell ref="CIY4:CJG4"/>
    <mergeCell ref="CJH4:CJP4"/>
    <mergeCell ref="CJQ4:CJY4"/>
    <mergeCell ref="CJZ4:CKH4"/>
    <mergeCell ref="CKI4:CKQ4"/>
    <mergeCell ref="CGN4:CGV4"/>
    <mergeCell ref="CGW4:CHE4"/>
    <mergeCell ref="CHF4:CHN4"/>
    <mergeCell ref="CHO4:CHW4"/>
    <mergeCell ref="CHX4:CIF4"/>
    <mergeCell ref="CIG4:CIO4"/>
    <mergeCell ref="CEL4:CET4"/>
    <mergeCell ref="CEU4:CFC4"/>
    <mergeCell ref="CFD4:CFL4"/>
    <mergeCell ref="CFM4:CFU4"/>
    <mergeCell ref="CFV4:CGD4"/>
    <mergeCell ref="CGE4:CGM4"/>
    <mergeCell ref="COV4:CPD4"/>
    <mergeCell ref="CPE4:CPM4"/>
    <mergeCell ref="CPN4:CPV4"/>
    <mergeCell ref="CPW4:CQE4"/>
    <mergeCell ref="CQF4:CQN4"/>
    <mergeCell ref="CQO4:CQW4"/>
    <mergeCell ref="CMT4:CNB4"/>
    <mergeCell ref="CNC4:CNK4"/>
    <mergeCell ref="CNL4:CNT4"/>
    <mergeCell ref="CNU4:COC4"/>
    <mergeCell ref="COD4:COL4"/>
    <mergeCell ref="COM4:COU4"/>
    <mergeCell ref="CKR4:CKZ4"/>
    <mergeCell ref="CLA4:CLI4"/>
    <mergeCell ref="CLJ4:CLR4"/>
    <mergeCell ref="CLS4:CMA4"/>
    <mergeCell ref="CMB4:CMJ4"/>
    <mergeCell ref="CMK4:CMS4"/>
    <mergeCell ref="CVB4:CVJ4"/>
    <mergeCell ref="CVK4:CVS4"/>
    <mergeCell ref="CVT4:CWB4"/>
    <mergeCell ref="CWC4:CWK4"/>
    <mergeCell ref="CWL4:CWT4"/>
    <mergeCell ref="CWU4:CXC4"/>
    <mergeCell ref="CSZ4:CTH4"/>
    <mergeCell ref="CTI4:CTQ4"/>
    <mergeCell ref="CTR4:CTZ4"/>
    <mergeCell ref="CUA4:CUI4"/>
    <mergeCell ref="CUJ4:CUR4"/>
    <mergeCell ref="CUS4:CVA4"/>
    <mergeCell ref="CQX4:CRF4"/>
    <mergeCell ref="CRG4:CRO4"/>
    <mergeCell ref="CRP4:CRX4"/>
    <mergeCell ref="CRY4:CSG4"/>
    <mergeCell ref="CSH4:CSP4"/>
    <mergeCell ref="CSQ4:CSY4"/>
    <mergeCell ref="DBH4:DBP4"/>
    <mergeCell ref="DBQ4:DBY4"/>
    <mergeCell ref="DBZ4:DCH4"/>
    <mergeCell ref="DCI4:DCQ4"/>
    <mergeCell ref="DCR4:DCZ4"/>
    <mergeCell ref="DDA4:DDI4"/>
    <mergeCell ref="CZF4:CZN4"/>
    <mergeCell ref="CZO4:CZW4"/>
    <mergeCell ref="CZX4:DAF4"/>
    <mergeCell ref="DAG4:DAO4"/>
    <mergeCell ref="DAP4:DAX4"/>
    <mergeCell ref="DAY4:DBG4"/>
    <mergeCell ref="CXD4:CXL4"/>
    <mergeCell ref="CXM4:CXU4"/>
    <mergeCell ref="CXV4:CYD4"/>
    <mergeCell ref="CYE4:CYM4"/>
    <mergeCell ref="CYN4:CYV4"/>
    <mergeCell ref="CYW4:CZE4"/>
    <mergeCell ref="DHN4:DHV4"/>
    <mergeCell ref="DHW4:DIE4"/>
    <mergeCell ref="DIF4:DIN4"/>
    <mergeCell ref="DIO4:DIW4"/>
    <mergeCell ref="DIX4:DJF4"/>
    <mergeCell ref="DJG4:DJO4"/>
    <mergeCell ref="DFL4:DFT4"/>
    <mergeCell ref="DFU4:DGC4"/>
    <mergeCell ref="DGD4:DGL4"/>
    <mergeCell ref="DGM4:DGU4"/>
    <mergeCell ref="DGV4:DHD4"/>
    <mergeCell ref="DHE4:DHM4"/>
    <mergeCell ref="DDJ4:DDR4"/>
    <mergeCell ref="DDS4:DEA4"/>
    <mergeCell ref="DEB4:DEJ4"/>
    <mergeCell ref="DEK4:DES4"/>
    <mergeCell ref="DET4:DFB4"/>
    <mergeCell ref="DFC4:DFK4"/>
    <mergeCell ref="DNT4:DOB4"/>
    <mergeCell ref="DOC4:DOK4"/>
    <mergeCell ref="DOL4:DOT4"/>
    <mergeCell ref="DOU4:DPC4"/>
    <mergeCell ref="DPD4:DPL4"/>
    <mergeCell ref="DPM4:DPU4"/>
    <mergeCell ref="DLR4:DLZ4"/>
    <mergeCell ref="DMA4:DMI4"/>
    <mergeCell ref="DMJ4:DMR4"/>
    <mergeCell ref="DMS4:DNA4"/>
    <mergeCell ref="DNB4:DNJ4"/>
    <mergeCell ref="DNK4:DNS4"/>
    <mergeCell ref="DJP4:DJX4"/>
    <mergeCell ref="DJY4:DKG4"/>
    <mergeCell ref="DKH4:DKP4"/>
    <mergeCell ref="DKQ4:DKY4"/>
    <mergeCell ref="DKZ4:DLH4"/>
    <mergeCell ref="DLI4:DLQ4"/>
    <mergeCell ref="DTZ4:DUH4"/>
    <mergeCell ref="DUI4:DUQ4"/>
    <mergeCell ref="DUR4:DUZ4"/>
    <mergeCell ref="DVA4:DVI4"/>
    <mergeCell ref="DVJ4:DVR4"/>
    <mergeCell ref="DVS4:DWA4"/>
    <mergeCell ref="DRX4:DSF4"/>
    <mergeCell ref="DSG4:DSO4"/>
    <mergeCell ref="DSP4:DSX4"/>
    <mergeCell ref="DSY4:DTG4"/>
    <mergeCell ref="DTH4:DTP4"/>
    <mergeCell ref="DTQ4:DTY4"/>
    <mergeCell ref="DPV4:DQD4"/>
    <mergeCell ref="DQE4:DQM4"/>
    <mergeCell ref="DQN4:DQV4"/>
    <mergeCell ref="DQW4:DRE4"/>
    <mergeCell ref="DRF4:DRN4"/>
    <mergeCell ref="DRO4:DRW4"/>
    <mergeCell ref="EAF4:EAN4"/>
    <mergeCell ref="EAO4:EAW4"/>
    <mergeCell ref="EAX4:EBF4"/>
    <mergeCell ref="EBG4:EBO4"/>
    <mergeCell ref="EBP4:EBX4"/>
    <mergeCell ref="EBY4:ECG4"/>
    <mergeCell ref="DYD4:DYL4"/>
    <mergeCell ref="DYM4:DYU4"/>
    <mergeCell ref="DYV4:DZD4"/>
    <mergeCell ref="DZE4:DZM4"/>
    <mergeCell ref="DZN4:DZV4"/>
    <mergeCell ref="DZW4:EAE4"/>
    <mergeCell ref="DWB4:DWJ4"/>
    <mergeCell ref="DWK4:DWS4"/>
    <mergeCell ref="DWT4:DXB4"/>
    <mergeCell ref="DXC4:DXK4"/>
    <mergeCell ref="DXL4:DXT4"/>
    <mergeCell ref="DXU4:DYC4"/>
    <mergeCell ref="EGL4:EGT4"/>
    <mergeCell ref="EGU4:EHC4"/>
    <mergeCell ref="EHD4:EHL4"/>
    <mergeCell ref="EHM4:EHU4"/>
    <mergeCell ref="EHV4:EID4"/>
    <mergeCell ref="EIE4:EIM4"/>
    <mergeCell ref="EEJ4:EER4"/>
    <mergeCell ref="EES4:EFA4"/>
    <mergeCell ref="EFB4:EFJ4"/>
    <mergeCell ref="EFK4:EFS4"/>
    <mergeCell ref="EFT4:EGB4"/>
    <mergeCell ref="EGC4:EGK4"/>
    <mergeCell ref="ECH4:ECP4"/>
    <mergeCell ref="ECQ4:ECY4"/>
    <mergeCell ref="ECZ4:EDH4"/>
    <mergeCell ref="EDI4:EDQ4"/>
    <mergeCell ref="EDR4:EDZ4"/>
    <mergeCell ref="EEA4:EEI4"/>
    <mergeCell ref="EMR4:EMZ4"/>
    <mergeCell ref="ENA4:ENI4"/>
    <mergeCell ref="ENJ4:ENR4"/>
    <mergeCell ref="ENS4:EOA4"/>
    <mergeCell ref="EOB4:EOJ4"/>
    <mergeCell ref="EOK4:EOS4"/>
    <mergeCell ref="EKP4:EKX4"/>
    <mergeCell ref="EKY4:ELG4"/>
    <mergeCell ref="ELH4:ELP4"/>
    <mergeCell ref="ELQ4:ELY4"/>
    <mergeCell ref="ELZ4:EMH4"/>
    <mergeCell ref="EMI4:EMQ4"/>
    <mergeCell ref="EIN4:EIV4"/>
    <mergeCell ref="EIW4:EJE4"/>
    <mergeCell ref="EJF4:EJN4"/>
    <mergeCell ref="EJO4:EJW4"/>
    <mergeCell ref="EJX4:EKF4"/>
    <mergeCell ref="EKG4:EKO4"/>
    <mergeCell ref="ESX4:ETF4"/>
    <mergeCell ref="ETG4:ETO4"/>
    <mergeCell ref="ETP4:ETX4"/>
    <mergeCell ref="ETY4:EUG4"/>
    <mergeCell ref="EUH4:EUP4"/>
    <mergeCell ref="EUQ4:EUY4"/>
    <mergeCell ref="EQV4:ERD4"/>
    <mergeCell ref="ERE4:ERM4"/>
    <mergeCell ref="ERN4:ERV4"/>
    <mergeCell ref="ERW4:ESE4"/>
    <mergeCell ref="ESF4:ESN4"/>
    <mergeCell ref="ESO4:ESW4"/>
    <mergeCell ref="EOT4:EPB4"/>
    <mergeCell ref="EPC4:EPK4"/>
    <mergeCell ref="EPL4:EPT4"/>
    <mergeCell ref="EPU4:EQC4"/>
    <mergeCell ref="EQD4:EQL4"/>
    <mergeCell ref="EQM4:EQU4"/>
    <mergeCell ref="EZD4:EZL4"/>
    <mergeCell ref="EZM4:EZU4"/>
    <mergeCell ref="EZV4:FAD4"/>
    <mergeCell ref="FAE4:FAM4"/>
    <mergeCell ref="FAN4:FAV4"/>
    <mergeCell ref="FAW4:FBE4"/>
    <mergeCell ref="EXB4:EXJ4"/>
    <mergeCell ref="EXK4:EXS4"/>
    <mergeCell ref="EXT4:EYB4"/>
    <mergeCell ref="EYC4:EYK4"/>
    <mergeCell ref="EYL4:EYT4"/>
    <mergeCell ref="EYU4:EZC4"/>
    <mergeCell ref="EUZ4:EVH4"/>
    <mergeCell ref="EVI4:EVQ4"/>
    <mergeCell ref="EVR4:EVZ4"/>
    <mergeCell ref="EWA4:EWI4"/>
    <mergeCell ref="EWJ4:EWR4"/>
    <mergeCell ref="EWS4:EXA4"/>
    <mergeCell ref="FFJ4:FFR4"/>
    <mergeCell ref="FFS4:FGA4"/>
    <mergeCell ref="FGB4:FGJ4"/>
    <mergeCell ref="FGK4:FGS4"/>
    <mergeCell ref="FGT4:FHB4"/>
    <mergeCell ref="FHC4:FHK4"/>
    <mergeCell ref="FDH4:FDP4"/>
    <mergeCell ref="FDQ4:FDY4"/>
    <mergeCell ref="FDZ4:FEH4"/>
    <mergeCell ref="FEI4:FEQ4"/>
    <mergeCell ref="FER4:FEZ4"/>
    <mergeCell ref="FFA4:FFI4"/>
    <mergeCell ref="FBF4:FBN4"/>
    <mergeCell ref="FBO4:FBW4"/>
    <mergeCell ref="FBX4:FCF4"/>
    <mergeCell ref="FCG4:FCO4"/>
    <mergeCell ref="FCP4:FCX4"/>
    <mergeCell ref="FCY4:FDG4"/>
    <mergeCell ref="FLP4:FLX4"/>
    <mergeCell ref="FLY4:FMG4"/>
    <mergeCell ref="FMH4:FMP4"/>
    <mergeCell ref="FMQ4:FMY4"/>
    <mergeCell ref="FMZ4:FNH4"/>
    <mergeCell ref="FNI4:FNQ4"/>
    <mergeCell ref="FJN4:FJV4"/>
    <mergeCell ref="FJW4:FKE4"/>
    <mergeCell ref="FKF4:FKN4"/>
    <mergeCell ref="FKO4:FKW4"/>
    <mergeCell ref="FKX4:FLF4"/>
    <mergeCell ref="FLG4:FLO4"/>
    <mergeCell ref="FHL4:FHT4"/>
    <mergeCell ref="FHU4:FIC4"/>
    <mergeCell ref="FID4:FIL4"/>
    <mergeCell ref="FIM4:FIU4"/>
    <mergeCell ref="FIV4:FJD4"/>
    <mergeCell ref="FJE4:FJM4"/>
    <mergeCell ref="FRV4:FSD4"/>
    <mergeCell ref="FSE4:FSM4"/>
    <mergeCell ref="FSN4:FSV4"/>
    <mergeCell ref="FSW4:FTE4"/>
    <mergeCell ref="FTF4:FTN4"/>
    <mergeCell ref="FTO4:FTW4"/>
    <mergeCell ref="FPT4:FQB4"/>
    <mergeCell ref="FQC4:FQK4"/>
    <mergeCell ref="FQL4:FQT4"/>
    <mergeCell ref="FQU4:FRC4"/>
    <mergeCell ref="FRD4:FRL4"/>
    <mergeCell ref="FRM4:FRU4"/>
    <mergeCell ref="FNR4:FNZ4"/>
    <mergeCell ref="FOA4:FOI4"/>
    <mergeCell ref="FOJ4:FOR4"/>
    <mergeCell ref="FOS4:FPA4"/>
    <mergeCell ref="FPB4:FPJ4"/>
    <mergeCell ref="FPK4:FPS4"/>
    <mergeCell ref="FYB4:FYJ4"/>
    <mergeCell ref="FYK4:FYS4"/>
    <mergeCell ref="FYT4:FZB4"/>
    <mergeCell ref="FZC4:FZK4"/>
    <mergeCell ref="FZL4:FZT4"/>
    <mergeCell ref="FZU4:GAC4"/>
    <mergeCell ref="FVZ4:FWH4"/>
    <mergeCell ref="FWI4:FWQ4"/>
    <mergeCell ref="FWR4:FWZ4"/>
    <mergeCell ref="FXA4:FXI4"/>
    <mergeCell ref="FXJ4:FXR4"/>
    <mergeCell ref="FXS4:FYA4"/>
    <mergeCell ref="FTX4:FUF4"/>
    <mergeCell ref="FUG4:FUO4"/>
    <mergeCell ref="FUP4:FUX4"/>
    <mergeCell ref="FUY4:FVG4"/>
    <mergeCell ref="FVH4:FVP4"/>
    <mergeCell ref="FVQ4:FVY4"/>
    <mergeCell ref="GEH4:GEP4"/>
    <mergeCell ref="GEQ4:GEY4"/>
    <mergeCell ref="GEZ4:GFH4"/>
    <mergeCell ref="GFI4:GFQ4"/>
    <mergeCell ref="GFR4:GFZ4"/>
    <mergeCell ref="GGA4:GGI4"/>
    <mergeCell ref="GCF4:GCN4"/>
    <mergeCell ref="GCO4:GCW4"/>
    <mergeCell ref="GCX4:GDF4"/>
    <mergeCell ref="GDG4:GDO4"/>
    <mergeCell ref="GDP4:GDX4"/>
    <mergeCell ref="GDY4:GEG4"/>
    <mergeCell ref="GAD4:GAL4"/>
    <mergeCell ref="GAM4:GAU4"/>
    <mergeCell ref="GAV4:GBD4"/>
    <mergeCell ref="GBE4:GBM4"/>
    <mergeCell ref="GBN4:GBV4"/>
    <mergeCell ref="GBW4:GCE4"/>
    <mergeCell ref="GKN4:GKV4"/>
    <mergeCell ref="GKW4:GLE4"/>
    <mergeCell ref="GLF4:GLN4"/>
    <mergeCell ref="GLO4:GLW4"/>
    <mergeCell ref="GLX4:GMF4"/>
    <mergeCell ref="GMG4:GMO4"/>
    <mergeCell ref="GIL4:GIT4"/>
    <mergeCell ref="GIU4:GJC4"/>
    <mergeCell ref="GJD4:GJL4"/>
    <mergeCell ref="GJM4:GJU4"/>
    <mergeCell ref="GJV4:GKD4"/>
    <mergeCell ref="GKE4:GKM4"/>
    <mergeCell ref="GGJ4:GGR4"/>
    <mergeCell ref="GGS4:GHA4"/>
    <mergeCell ref="GHB4:GHJ4"/>
    <mergeCell ref="GHK4:GHS4"/>
    <mergeCell ref="GHT4:GIB4"/>
    <mergeCell ref="GIC4:GIK4"/>
    <mergeCell ref="GQT4:GRB4"/>
    <mergeCell ref="GRC4:GRK4"/>
    <mergeCell ref="GRL4:GRT4"/>
    <mergeCell ref="GRU4:GSC4"/>
    <mergeCell ref="GSD4:GSL4"/>
    <mergeCell ref="GSM4:GSU4"/>
    <mergeCell ref="GOR4:GOZ4"/>
    <mergeCell ref="GPA4:GPI4"/>
    <mergeCell ref="GPJ4:GPR4"/>
    <mergeCell ref="GPS4:GQA4"/>
    <mergeCell ref="GQB4:GQJ4"/>
    <mergeCell ref="GQK4:GQS4"/>
    <mergeCell ref="GMP4:GMX4"/>
    <mergeCell ref="GMY4:GNG4"/>
    <mergeCell ref="GNH4:GNP4"/>
    <mergeCell ref="GNQ4:GNY4"/>
    <mergeCell ref="GNZ4:GOH4"/>
    <mergeCell ref="GOI4:GOQ4"/>
    <mergeCell ref="GWZ4:GXH4"/>
    <mergeCell ref="GXI4:GXQ4"/>
    <mergeCell ref="GXR4:GXZ4"/>
    <mergeCell ref="GYA4:GYI4"/>
    <mergeCell ref="GYJ4:GYR4"/>
    <mergeCell ref="GYS4:GZA4"/>
    <mergeCell ref="GUX4:GVF4"/>
    <mergeCell ref="GVG4:GVO4"/>
    <mergeCell ref="GVP4:GVX4"/>
    <mergeCell ref="GVY4:GWG4"/>
    <mergeCell ref="GWH4:GWP4"/>
    <mergeCell ref="GWQ4:GWY4"/>
    <mergeCell ref="GSV4:GTD4"/>
    <mergeCell ref="GTE4:GTM4"/>
    <mergeCell ref="GTN4:GTV4"/>
    <mergeCell ref="GTW4:GUE4"/>
    <mergeCell ref="GUF4:GUN4"/>
    <mergeCell ref="GUO4:GUW4"/>
    <mergeCell ref="HDF4:HDN4"/>
    <mergeCell ref="HDO4:HDW4"/>
    <mergeCell ref="HDX4:HEF4"/>
    <mergeCell ref="HEG4:HEO4"/>
    <mergeCell ref="HEP4:HEX4"/>
    <mergeCell ref="HEY4:HFG4"/>
    <mergeCell ref="HBD4:HBL4"/>
    <mergeCell ref="HBM4:HBU4"/>
    <mergeCell ref="HBV4:HCD4"/>
    <mergeCell ref="HCE4:HCM4"/>
    <mergeCell ref="HCN4:HCV4"/>
    <mergeCell ref="HCW4:HDE4"/>
    <mergeCell ref="GZB4:GZJ4"/>
    <mergeCell ref="GZK4:GZS4"/>
    <mergeCell ref="GZT4:HAB4"/>
    <mergeCell ref="HAC4:HAK4"/>
    <mergeCell ref="HAL4:HAT4"/>
    <mergeCell ref="HAU4:HBC4"/>
    <mergeCell ref="HJL4:HJT4"/>
    <mergeCell ref="HJU4:HKC4"/>
    <mergeCell ref="HKD4:HKL4"/>
    <mergeCell ref="HKM4:HKU4"/>
    <mergeCell ref="HKV4:HLD4"/>
    <mergeCell ref="HLE4:HLM4"/>
    <mergeCell ref="HHJ4:HHR4"/>
    <mergeCell ref="HHS4:HIA4"/>
    <mergeCell ref="HIB4:HIJ4"/>
    <mergeCell ref="HIK4:HIS4"/>
    <mergeCell ref="HIT4:HJB4"/>
    <mergeCell ref="HJC4:HJK4"/>
    <mergeCell ref="HFH4:HFP4"/>
    <mergeCell ref="HFQ4:HFY4"/>
    <mergeCell ref="HFZ4:HGH4"/>
    <mergeCell ref="HGI4:HGQ4"/>
    <mergeCell ref="HGR4:HGZ4"/>
    <mergeCell ref="HHA4:HHI4"/>
    <mergeCell ref="HPR4:HPZ4"/>
    <mergeCell ref="HQA4:HQI4"/>
    <mergeCell ref="HQJ4:HQR4"/>
    <mergeCell ref="HQS4:HRA4"/>
    <mergeCell ref="HRB4:HRJ4"/>
    <mergeCell ref="HRK4:HRS4"/>
    <mergeCell ref="HNP4:HNX4"/>
    <mergeCell ref="HNY4:HOG4"/>
    <mergeCell ref="HOH4:HOP4"/>
    <mergeCell ref="HOQ4:HOY4"/>
    <mergeCell ref="HOZ4:HPH4"/>
    <mergeCell ref="HPI4:HPQ4"/>
    <mergeCell ref="HLN4:HLV4"/>
    <mergeCell ref="HLW4:HME4"/>
    <mergeCell ref="HMF4:HMN4"/>
    <mergeCell ref="HMO4:HMW4"/>
    <mergeCell ref="HMX4:HNF4"/>
    <mergeCell ref="HNG4:HNO4"/>
    <mergeCell ref="HVX4:HWF4"/>
    <mergeCell ref="HWG4:HWO4"/>
    <mergeCell ref="HWP4:HWX4"/>
    <mergeCell ref="HWY4:HXG4"/>
    <mergeCell ref="HXH4:HXP4"/>
    <mergeCell ref="HXQ4:HXY4"/>
    <mergeCell ref="HTV4:HUD4"/>
    <mergeCell ref="HUE4:HUM4"/>
    <mergeCell ref="HUN4:HUV4"/>
    <mergeCell ref="HUW4:HVE4"/>
    <mergeCell ref="HVF4:HVN4"/>
    <mergeCell ref="HVO4:HVW4"/>
    <mergeCell ref="HRT4:HSB4"/>
    <mergeCell ref="HSC4:HSK4"/>
    <mergeCell ref="HSL4:HST4"/>
    <mergeCell ref="HSU4:HTC4"/>
    <mergeCell ref="HTD4:HTL4"/>
    <mergeCell ref="HTM4:HTU4"/>
    <mergeCell ref="ICD4:ICL4"/>
    <mergeCell ref="ICM4:ICU4"/>
    <mergeCell ref="ICV4:IDD4"/>
    <mergeCell ref="IDE4:IDM4"/>
    <mergeCell ref="IDN4:IDV4"/>
    <mergeCell ref="IDW4:IEE4"/>
    <mergeCell ref="IAB4:IAJ4"/>
    <mergeCell ref="IAK4:IAS4"/>
    <mergeCell ref="IAT4:IBB4"/>
    <mergeCell ref="IBC4:IBK4"/>
    <mergeCell ref="IBL4:IBT4"/>
    <mergeCell ref="IBU4:ICC4"/>
    <mergeCell ref="HXZ4:HYH4"/>
    <mergeCell ref="HYI4:HYQ4"/>
    <mergeCell ref="HYR4:HYZ4"/>
    <mergeCell ref="HZA4:HZI4"/>
    <mergeCell ref="HZJ4:HZR4"/>
    <mergeCell ref="HZS4:IAA4"/>
    <mergeCell ref="IIJ4:IIR4"/>
    <mergeCell ref="IIS4:IJA4"/>
    <mergeCell ref="IJB4:IJJ4"/>
    <mergeCell ref="IJK4:IJS4"/>
    <mergeCell ref="IJT4:IKB4"/>
    <mergeCell ref="IKC4:IKK4"/>
    <mergeCell ref="IGH4:IGP4"/>
    <mergeCell ref="IGQ4:IGY4"/>
    <mergeCell ref="IGZ4:IHH4"/>
    <mergeCell ref="IHI4:IHQ4"/>
    <mergeCell ref="IHR4:IHZ4"/>
    <mergeCell ref="IIA4:III4"/>
    <mergeCell ref="IEF4:IEN4"/>
    <mergeCell ref="IEO4:IEW4"/>
    <mergeCell ref="IEX4:IFF4"/>
    <mergeCell ref="IFG4:IFO4"/>
    <mergeCell ref="IFP4:IFX4"/>
    <mergeCell ref="IFY4:IGG4"/>
    <mergeCell ref="IOP4:IOX4"/>
    <mergeCell ref="IOY4:IPG4"/>
    <mergeCell ref="IPH4:IPP4"/>
    <mergeCell ref="IPQ4:IPY4"/>
    <mergeCell ref="IPZ4:IQH4"/>
    <mergeCell ref="IQI4:IQQ4"/>
    <mergeCell ref="IMN4:IMV4"/>
    <mergeCell ref="IMW4:INE4"/>
    <mergeCell ref="INF4:INN4"/>
    <mergeCell ref="INO4:INW4"/>
    <mergeCell ref="INX4:IOF4"/>
    <mergeCell ref="IOG4:IOO4"/>
    <mergeCell ref="IKL4:IKT4"/>
    <mergeCell ref="IKU4:ILC4"/>
    <mergeCell ref="ILD4:ILL4"/>
    <mergeCell ref="ILM4:ILU4"/>
    <mergeCell ref="ILV4:IMD4"/>
    <mergeCell ref="IME4:IMM4"/>
    <mergeCell ref="IUV4:IVD4"/>
    <mergeCell ref="IVE4:IVM4"/>
    <mergeCell ref="IVN4:IVV4"/>
    <mergeCell ref="IVW4:IWE4"/>
    <mergeCell ref="IWF4:IWN4"/>
    <mergeCell ref="IWO4:IWW4"/>
    <mergeCell ref="IST4:ITB4"/>
    <mergeCell ref="ITC4:ITK4"/>
    <mergeCell ref="ITL4:ITT4"/>
    <mergeCell ref="ITU4:IUC4"/>
    <mergeCell ref="IUD4:IUL4"/>
    <mergeCell ref="IUM4:IUU4"/>
    <mergeCell ref="IQR4:IQZ4"/>
    <mergeCell ref="IRA4:IRI4"/>
    <mergeCell ref="IRJ4:IRR4"/>
    <mergeCell ref="IRS4:ISA4"/>
    <mergeCell ref="ISB4:ISJ4"/>
    <mergeCell ref="ISK4:ISS4"/>
    <mergeCell ref="JBB4:JBJ4"/>
    <mergeCell ref="JBK4:JBS4"/>
    <mergeCell ref="JBT4:JCB4"/>
    <mergeCell ref="JCC4:JCK4"/>
    <mergeCell ref="JCL4:JCT4"/>
    <mergeCell ref="JCU4:JDC4"/>
    <mergeCell ref="IYZ4:IZH4"/>
    <mergeCell ref="IZI4:IZQ4"/>
    <mergeCell ref="IZR4:IZZ4"/>
    <mergeCell ref="JAA4:JAI4"/>
    <mergeCell ref="JAJ4:JAR4"/>
    <mergeCell ref="JAS4:JBA4"/>
    <mergeCell ref="IWX4:IXF4"/>
    <mergeCell ref="IXG4:IXO4"/>
    <mergeCell ref="IXP4:IXX4"/>
    <mergeCell ref="IXY4:IYG4"/>
    <mergeCell ref="IYH4:IYP4"/>
    <mergeCell ref="IYQ4:IYY4"/>
    <mergeCell ref="JHH4:JHP4"/>
    <mergeCell ref="JHQ4:JHY4"/>
    <mergeCell ref="JHZ4:JIH4"/>
    <mergeCell ref="JII4:JIQ4"/>
    <mergeCell ref="JIR4:JIZ4"/>
    <mergeCell ref="JJA4:JJI4"/>
    <mergeCell ref="JFF4:JFN4"/>
    <mergeCell ref="JFO4:JFW4"/>
    <mergeCell ref="JFX4:JGF4"/>
    <mergeCell ref="JGG4:JGO4"/>
    <mergeCell ref="JGP4:JGX4"/>
    <mergeCell ref="JGY4:JHG4"/>
    <mergeCell ref="JDD4:JDL4"/>
    <mergeCell ref="JDM4:JDU4"/>
    <mergeCell ref="JDV4:JED4"/>
    <mergeCell ref="JEE4:JEM4"/>
    <mergeCell ref="JEN4:JEV4"/>
    <mergeCell ref="JEW4:JFE4"/>
    <mergeCell ref="JNN4:JNV4"/>
    <mergeCell ref="JNW4:JOE4"/>
    <mergeCell ref="JOF4:JON4"/>
    <mergeCell ref="JOO4:JOW4"/>
    <mergeCell ref="JOX4:JPF4"/>
    <mergeCell ref="JPG4:JPO4"/>
    <mergeCell ref="JLL4:JLT4"/>
    <mergeCell ref="JLU4:JMC4"/>
    <mergeCell ref="JMD4:JML4"/>
    <mergeCell ref="JMM4:JMU4"/>
    <mergeCell ref="JMV4:JND4"/>
    <mergeCell ref="JNE4:JNM4"/>
    <mergeCell ref="JJJ4:JJR4"/>
    <mergeCell ref="JJS4:JKA4"/>
    <mergeCell ref="JKB4:JKJ4"/>
    <mergeCell ref="JKK4:JKS4"/>
    <mergeCell ref="JKT4:JLB4"/>
    <mergeCell ref="JLC4:JLK4"/>
    <mergeCell ref="JTT4:JUB4"/>
    <mergeCell ref="JUC4:JUK4"/>
    <mergeCell ref="JUL4:JUT4"/>
    <mergeCell ref="JUU4:JVC4"/>
    <mergeCell ref="JVD4:JVL4"/>
    <mergeCell ref="JVM4:JVU4"/>
    <mergeCell ref="JRR4:JRZ4"/>
    <mergeCell ref="JSA4:JSI4"/>
    <mergeCell ref="JSJ4:JSR4"/>
    <mergeCell ref="JSS4:JTA4"/>
    <mergeCell ref="JTB4:JTJ4"/>
    <mergeCell ref="JTK4:JTS4"/>
    <mergeCell ref="JPP4:JPX4"/>
    <mergeCell ref="JPY4:JQG4"/>
    <mergeCell ref="JQH4:JQP4"/>
    <mergeCell ref="JQQ4:JQY4"/>
    <mergeCell ref="JQZ4:JRH4"/>
    <mergeCell ref="JRI4:JRQ4"/>
    <mergeCell ref="JZZ4:KAH4"/>
    <mergeCell ref="KAI4:KAQ4"/>
    <mergeCell ref="KAR4:KAZ4"/>
    <mergeCell ref="KBA4:KBI4"/>
    <mergeCell ref="KBJ4:KBR4"/>
    <mergeCell ref="KBS4:KCA4"/>
    <mergeCell ref="JXX4:JYF4"/>
    <mergeCell ref="JYG4:JYO4"/>
    <mergeCell ref="JYP4:JYX4"/>
    <mergeCell ref="JYY4:JZG4"/>
    <mergeCell ref="JZH4:JZP4"/>
    <mergeCell ref="JZQ4:JZY4"/>
    <mergeCell ref="JVV4:JWD4"/>
    <mergeCell ref="JWE4:JWM4"/>
    <mergeCell ref="JWN4:JWV4"/>
    <mergeCell ref="JWW4:JXE4"/>
    <mergeCell ref="JXF4:JXN4"/>
    <mergeCell ref="JXO4:JXW4"/>
    <mergeCell ref="KGF4:KGN4"/>
    <mergeCell ref="KGO4:KGW4"/>
    <mergeCell ref="KGX4:KHF4"/>
    <mergeCell ref="KHG4:KHO4"/>
    <mergeCell ref="KHP4:KHX4"/>
    <mergeCell ref="KHY4:KIG4"/>
    <mergeCell ref="KED4:KEL4"/>
    <mergeCell ref="KEM4:KEU4"/>
    <mergeCell ref="KEV4:KFD4"/>
    <mergeCell ref="KFE4:KFM4"/>
    <mergeCell ref="KFN4:KFV4"/>
    <mergeCell ref="KFW4:KGE4"/>
    <mergeCell ref="KCB4:KCJ4"/>
    <mergeCell ref="KCK4:KCS4"/>
    <mergeCell ref="KCT4:KDB4"/>
    <mergeCell ref="KDC4:KDK4"/>
    <mergeCell ref="KDL4:KDT4"/>
    <mergeCell ref="KDU4:KEC4"/>
    <mergeCell ref="KML4:KMT4"/>
    <mergeCell ref="KMU4:KNC4"/>
    <mergeCell ref="KND4:KNL4"/>
    <mergeCell ref="KNM4:KNU4"/>
    <mergeCell ref="KNV4:KOD4"/>
    <mergeCell ref="KOE4:KOM4"/>
    <mergeCell ref="KKJ4:KKR4"/>
    <mergeCell ref="KKS4:KLA4"/>
    <mergeCell ref="KLB4:KLJ4"/>
    <mergeCell ref="KLK4:KLS4"/>
    <mergeCell ref="KLT4:KMB4"/>
    <mergeCell ref="KMC4:KMK4"/>
    <mergeCell ref="KIH4:KIP4"/>
    <mergeCell ref="KIQ4:KIY4"/>
    <mergeCell ref="KIZ4:KJH4"/>
    <mergeCell ref="KJI4:KJQ4"/>
    <mergeCell ref="KJR4:KJZ4"/>
    <mergeCell ref="KKA4:KKI4"/>
    <mergeCell ref="KSR4:KSZ4"/>
    <mergeCell ref="KTA4:KTI4"/>
    <mergeCell ref="KTJ4:KTR4"/>
    <mergeCell ref="KTS4:KUA4"/>
    <mergeCell ref="KUB4:KUJ4"/>
    <mergeCell ref="KUK4:KUS4"/>
    <mergeCell ref="KQP4:KQX4"/>
    <mergeCell ref="KQY4:KRG4"/>
    <mergeCell ref="KRH4:KRP4"/>
    <mergeCell ref="KRQ4:KRY4"/>
    <mergeCell ref="KRZ4:KSH4"/>
    <mergeCell ref="KSI4:KSQ4"/>
    <mergeCell ref="KON4:KOV4"/>
    <mergeCell ref="KOW4:KPE4"/>
    <mergeCell ref="KPF4:KPN4"/>
    <mergeCell ref="KPO4:KPW4"/>
    <mergeCell ref="KPX4:KQF4"/>
    <mergeCell ref="KQG4:KQO4"/>
    <mergeCell ref="KYX4:KZF4"/>
    <mergeCell ref="KZG4:KZO4"/>
    <mergeCell ref="KZP4:KZX4"/>
    <mergeCell ref="KZY4:LAG4"/>
    <mergeCell ref="LAH4:LAP4"/>
    <mergeCell ref="LAQ4:LAY4"/>
    <mergeCell ref="KWV4:KXD4"/>
    <mergeCell ref="KXE4:KXM4"/>
    <mergeCell ref="KXN4:KXV4"/>
    <mergeCell ref="KXW4:KYE4"/>
    <mergeCell ref="KYF4:KYN4"/>
    <mergeCell ref="KYO4:KYW4"/>
    <mergeCell ref="KUT4:KVB4"/>
    <mergeCell ref="KVC4:KVK4"/>
    <mergeCell ref="KVL4:KVT4"/>
    <mergeCell ref="KVU4:KWC4"/>
    <mergeCell ref="KWD4:KWL4"/>
    <mergeCell ref="KWM4:KWU4"/>
    <mergeCell ref="LFD4:LFL4"/>
    <mergeCell ref="LFM4:LFU4"/>
    <mergeCell ref="LFV4:LGD4"/>
    <mergeCell ref="LGE4:LGM4"/>
    <mergeCell ref="LGN4:LGV4"/>
    <mergeCell ref="LGW4:LHE4"/>
    <mergeCell ref="LDB4:LDJ4"/>
    <mergeCell ref="LDK4:LDS4"/>
    <mergeCell ref="LDT4:LEB4"/>
    <mergeCell ref="LEC4:LEK4"/>
    <mergeCell ref="LEL4:LET4"/>
    <mergeCell ref="LEU4:LFC4"/>
    <mergeCell ref="LAZ4:LBH4"/>
    <mergeCell ref="LBI4:LBQ4"/>
    <mergeCell ref="LBR4:LBZ4"/>
    <mergeCell ref="LCA4:LCI4"/>
    <mergeCell ref="LCJ4:LCR4"/>
    <mergeCell ref="LCS4:LDA4"/>
    <mergeCell ref="LLJ4:LLR4"/>
    <mergeCell ref="LLS4:LMA4"/>
    <mergeCell ref="LMB4:LMJ4"/>
    <mergeCell ref="LMK4:LMS4"/>
    <mergeCell ref="LMT4:LNB4"/>
    <mergeCell ref="LNC4:LNK4"/>
    <mergeCell ref="LJH4:LJP4"/>
    <mergeCell ref="LJQ4:LJY4"/>
    <mergeCell ref="LJZ4:LKH4"/>
    <mergeCell ref="LKI4:LKQ4"/>
    <mergeCell ref="LKR4:LKZ4"/>
    <mergeCell ref="LLA4:LLI4"/>
    <mergeCell ref="LHF4:LHN4"/>
    <mergeCell ref="LHO4:LHW4"/>
    <mergeCell ref="LHX4:LIF4"/>
    <mergeCell ref="LIG4:LIO4"/>
    <mergeCell ref="LIP4:LIX4"/>
    <mergeCell ref="LIY4:LJG4"/>
    <mergeCell ref="LRP4:LRX4"/>
    <mergeCell ref="LRY4:LSG4"/>
    <mergeCell ref="LSH4:LSP4"/>
    <mergeCell ref="LSQ4:LSY4"/>
    <mergeCell ref="LSZ4:LTH4"/>
    <mergeCell ref="LTI4:LTQ4"/>
    <mergeCell ref="LPN4:LPV4"/>
    <mergeCell ref="LPW4:LQE4"/>
    <mergeCell ref="LQF4:LQN4"/>
    <mergeCell ref="LQO4:LQW4"/>
    <mergeCell ref="LQX4:LRF4"/>
    <mergeCell ref="LRG4:LRO4"/>
    <mergeCell ref="LNL4:LNT4"/>
    <mergeCell ref="LNU4:LOC4"/>
    <mergeCell ref="LOD4:LOL4"/>
    <mergeCell ref="LOM4:LOU4"/>
    <mergeCell ref="LOV4:LPD4"/>
    <mergeCell ref="LPE4:LPM4"/>
    <mergeCell ref="LXV4:LYD4"/>
    <mergeCell ref="LYE4:LYM4"/>
    <mergeCell ref="LYN4:LYV4"/>
    <mergeCell ref="LYW4:LZE4"/>
    <mergeCell ref="LZF4:LZN4"/>
    <mergeCell ref="LZO4:LZW4"/>
    <mergeCell ref="LVT4:LWB4"/>
    <mergeCell ref="LWC4:LWK4"/>
    <mergeCell ref="LWL4:LWT4"/>
    <mergeCell ref="LWU4:LXC4"/>
    <mergeCell ref="LXD4:LXL4"/>
    <mergeCell ref="LXM4:LXU4"/>
    <mergeCell ref="LTR4:LTZ4"/>
    <mergeCell ref="LUA4:LUI4"/>
    <mergeCell ref="LUJ4:LUR4"/>
    <mergeCell ref="LUS4:LVA4"/>
    <mergeCell ref="LVB4:LVJ4"/>
    <mergeCell ref="LVK4:LVS4"/>
    <mergeCell ref="MEB4:MEJ4"/>
    <mergeCell ref="MEK4:MES4"/>
    <mergeCell ref="MET4:MFB4"/>
    <mergeCell ref="MFC4:MFK4"/>
    <mergeCell ref="MFL4:MFT4"/>
    <mergeCell ref="MFU4:MGC4"/>
    <mergeCell ref="MBZ4:MCH4"/>
    <mergeCell ref="MCI4:MCQ4"/>
    <mergeCell ref="MCR4:MCZ4"/>
    <mergeCell ref="MDA4:MDI4"/>
    <mergeCell ref="MDJ4:MDR4"/>
    <mergeCell ref="MDS4:MEA4"/>
    <mergeCell ref="LZX4:MAF4"/>
    <mergeCell ref="MAG4:MAO4"/>
    <mergeCell ref="MAP4:MAX4"/>
    <mergeCell ref="MAY4:MBG4"/>
    <mergeCell ref="MBH4:MBP4"/>
    <mergeCell ref="MBQ4:MBY4"/>
    <mergeCell ref="MKH4:MKP4"/>
    <mergeCell ref="MKQ4:MKY4"/>
    <mergeCell ref="MKZ4:MLH4"/>
    <mergeCell ref="MLI4:MLQ4"/>
    <mergeCell ref="MLR4:MLZ4"/>
    <mergeCell ref="MMA4:MMI4"/>
    <mergeCell ref="MIF4:MIN4"/>
    <mergeCell ref="MIO4:MIW4"/>
    <mergeCell ref="MIX4:MJF4"/>
    <mergeCell ref="MJG4:MJO4"/>
    <mergeCell ref="MJP4:MJX4"/>
    <mergeCell ref="MJY4:MKG4"/>
    <mergeCell ref="MGD4:MGL4"/>
    <mergeCell ref="MGM4:MGU4"/>
    <mergeCell ref="MGV4:MHD4"/>
    <mergeCell ref="MHE4:MHM4"/>
    <mergeCell ref="MHN4:MHV4"/>
    <mergeCell ref="MHW4:MIE4"/>
    <mergeCell ref="MQN4:MQV4"/>
    <mergeCell ref="MQW4:MRE4"/>
    <mergeCell ref="MRF4:MRN4"/>
    <mergeCell ref="MRO4:MRW4"/>
    <mergeCell ref="MRX4:MSF4"/>
    <mergeCell ref="MSG4:MSO4"/>
    <mergeCell ref="MOL4:MOT4"/>
    <mergeCell ref="MOU4:MPC4"/>
    <mergeCell ref="MPD4:MPL4"/>
    <mergeCell ref="MPM4:MPU4"/>
    <mergeCell ref="MPV4:MQD4"/>
    <mergeCell ref="MQE4:MQM4"/>
    <mergeCell ref="MMJ4:MMR4"/>
    <mergeCell ref="MMS4:MNA4"/>
    <mergeCell ref="MNB4:MNJ4"/>
    <mergeCell ref="MNK4:MNS4"/>
    <mergeCell ref="MNT4:MOB4"/>
    <mergeCell ref="MOC4:MOK4"/>
    <mergeCell ref="MWT4:MXB4"/>
    <mergeCell ref="MXC4:MXK4"/>
    <mergeCell ref="MXL4:MXT4"/>
    <mergeCell ref="MXU4:MYC4"/>
    <mergeCell ref="MYD4:MYL4"/>
    <mergeCell ref="MYM4:MYU4"/>
    <mergeCell ref="MUR4:MUZ4"/>
    <mergeCell ref="MVA4:MVI4"/>
    <mergeCell ref="MVJ4:MVR4"/>
    <mergeCell ref="MVS4:MWA4"/>
    <mergeCell ref="MWB4:MWJ4"/>
    <mergeCell ref="MWK4:MWS4"/>
    <mergeCell ref="MSP4:MSX4"/>
    <mergeCell ref="MSY4:MTG4"/>
    <mergeCell ref="MTH4:MTP4"/>
    <mergeCell ref="MTQ4:MTY4"/>
    <mergeCell ref="MTZ4:MUH4"/>
    <mergeCell ref="MUI4:MUQ4"/>
    <mergeCell ref="NCZ4:NDH4"/>
    <mergeCell ref="NDI4:NDQ4"/>
    <mergeCell ref="NDR4:NDZ4"/>
    <mergeCell ref="NEA4:NEI4"/>
    <mergeCell ref="NEJ4:NER4"/>
    <mergeCell ref="NES4:NFA4"/>
    <mergeCell ref="NAX4:NBF4"/>
    <mergeCell ref="NBG4:NBO4"/>
    <mergeCell ref="NBP4:NBX4"/>
    <mergeCell ref="NBY4:NCG4"/>
    <mergeCell ref="NCH4:NCP4"/>
    <mergeCell ref="NCQ4:NCY4"/>
    <mergeCell ref="MYV4:MZD4"/>
    <mergeCell ref="MZE4:MZM4"/>
    <mergeCell ref="MZN4:MZV4"/>
    <mergeCell ref="MZW4:NAE4"/>
    <mergeCell ref="NAF4:NAN4"/>
    <mergeCell ref="NAO4:NAW4"/>
    <mergeCell ref="NJF4:NJN4"/>
    <mergeCell ref="NJO4:NJW4"/>
    <mergeCell ref="NJX4:NKF4"/>
    <mergeCell ref="NKG4:NKO4"/>
    <mergeCell ref="NKP4:NKX4"/>
    <mergeCell ref="NKY4:NLG4"/>
    <mergeCell ref="NHD4:NHL4"/>
    <mergeCell ref="NHM4:NHU4"/>
    <mergeCell ref="NHV4:NID4"/>
    <mergeCell ref="NIE4:NIM4"/>
    <mergeCell ref="NIN4:NIV4"/>
    <mergeCell ref="NIW4:NJE4"/>
    <mergeCell ref="NFB4:NFJ4"/>
    <mergeCell ref="NFK4:NFS4"/>
    <mergeCell ref="NFT4:NGB4"/>
    <mergeCell ref="NGC4:NGK4"/>
    <mergeCell ref="NGL4:NGT4"/>
    <mergeCell ref="NGU4:NHC4"/>
    <mergeCell ref="NPL4:NPT4"/>
    <mergeCell ref="NPU4:NQC4"/>
    <mergeCell ref="NQD4:NQL4"/>
    <mergeCell ref="NQM4:NQU4"/>
    <mergeCell ref="NQV4:NRD4"/>
    <mergeCell ref="NRE4:NRM4"/>
    <mergeCell ref="NNJ4:NNR4"/>
    <mergeCell ref="NNS4:NOA4"/>
    <mergeCell ref="NOB4:NOJ4"/>
    <mergeCell ref="NOK4:NOS4"/>
    <mergeCell ref="NOT4:NPB4"/>
    <mergeCell ref="NPC4:NPK4"/>
    <mergeCell ref="NLH4:NLP4"/>
    <mergeCell ref="NLQ4:NLY4"/>
    <mergeCell ref="NLZ4:NMH4"/>
    <mergeCell ref="NMI4:NMQ4"/>
    <mergeCell ref="NMR4:NMZ4"/>
    <mergeCell ref="NNA4:NNI4"/>
    <mergeCell ref="NVR4:NVZ4"/>
    <mergeCell ref="NWA4:NWI4"/>
    <mergeCell ref="NWJ4:NWR4"/>
    <mergeCell ref="NWS4:NXA4"/>
    <mergeCell ref="NXB4:NXJ4"/>
    <mergeCell ref="NXK4:NXS4"/>
    <mergeCell ref="NTP4:NTX4"/>
    <mergeCell ref="NTY4:NUG4"/>
    <mergeCell ref="NUH4:NUP4"/>
    <mergeCell ref="NUQ4:NUY4"/>
    <mergeCell ref="NUZ4:NVH4"/>
    <mergeCell ref="NVI4:NVQ4"/>
    <mergeCell ref="NRN4:NRV4"/>
    <mergeCell ref="NRW4:NSE4"/>
    <mergeCell ref="NSF4:NSN4"/>
    <mergeCell ref="NSO4:NSW4"/>
    <mergeCell ref="NSX4:NTF4"/>
    <mergeCell ref="NTG4:NTO4"/>
    <mergeCell ref="OBX4:OCF4"/>
    <mergeCell ref="OCG4:OCO4"/>
    <mergeCell ref="OCP4:OCX4"/>
    <mergeCell ref="OCY4:ODG4"/>
    <mergeCell ref="ODH4:ODP4"/>
    <mergeCell ref="ODQ4:ODY4"/>
    <mergeCell ref="NZV4:OAD4"/>
    <mergeCell ref="OAE4:OAM4"/>
    <mergeCell ref="OAN4:OAV4"/>
    <mergeCell ref="OAW4:OBE4"/>
    <mergeCell ref="OBF4:OBN4"/>
    <mergeCell ref="OBO4:OBW4"/>
    <mergeCell ref="NXT4:NYB4"/>
    <mergeCell ref="NYC4:NYK4"/>
    <mergeCell ref="NYL4:NYT4"/>
    <mergeCell ref="NYU4:NZC4"/>
    <mergeCell ref="NZD4:NZL4"/>
    <mergeCell ref="NZM4:NZU4"/>
    <mergeCell ref="OID4:OIL4"/>
    <mergeCell ref="OIM4:OIU4"/>
    <mergeCell ref="OIV4:OJD4"/>
    <mergeCell ref="OJE4:OJM4"/>
    <mergeCell ref="OJN4:OJV4"/>
    <mergeCell ref="OJW4:OKE4"/>
    <mergeCell ref="OGB4:OGJ4"/>
    <mergeCell ref="OGK4:OGS4"/>
    <mergeCell ref="OGT4:OHB4"/>
    <mergeCell ref="OHC4:OHK4"/>
    <mergeCell ref="OHL4:OHT4"/>
    <mergeCell ref="OHU4:OIC4"/>
    <mergeCell ref="ODZ4:OEH4"/>
    <mergeCell ref="OEI4:OEQ4"/>
    <mergeCell ref="OER4:OEZ4"/>
    <mergeCell ref="OFA4:OFI4"/>
    <mergeCell ref="OFJ4:OFR4"/>
    <mergeCell ref="OFS4:OGA4"/>
    <mergeCell ref="OOJ4:OOR4"/>
    <mergeCell ref="OOS4:OPA4"/>
    <mergeCell ref="OPB4:OPJ4"/>
    <mergeCell ref="OPK4:OPS4"/>
    <mergeCell ref="OPT4:OQB4"/>
    <mergeCell ref="OQC4:OQK4"/>
    <mergeCell ref="OMH4:OMP4"/>
    <mergeCell ref="OMQ4:OMY4"/>
    <mergeCell ref="OMZ4:ONH4"/>
    <mergeCell ref="ONI4:ONQ4"/>
    <mergeCell ref="ONR4:ONZ4"/>
    <mergeCell ref="OOA4:OOI4"/>
    <mergeCell ref="OKF4:OKN4"/>
    <mergeCell ref="OKO4:OKW4"/>
    <mergeCell ref="OKX4:OLF4"/>
    <mergeCell ref="OLG4:OLO4"/>
    <mergeCell ref="OLP4:OLX4"/>
    <mergeCell ref="OLY4:OMG4"/>
    <mergeCell ref="OUP4:OUX4"/>
    <mergeCell ref="OUY4:OVG4"/>
    <mergeCell ref="OVH4:OVP4"/>
    <mergeCell ref="OVQ4:OVY4"/>
    <mergeCell ref="OVZ4:OWH4"/>
    <mergeCell ref="OWI4:OWQ4"/>
    <mergeCell ref="OSN4:OSV4"/>
    <mergeCell ref="OSW4:OTE4"/>
    <mergeCell ref="OTF4:OTN4"/>
    <mergeCell ref="OTO4:OTW4"/>
    <mergeCell ref="OTX4:OUF4"/>
    <mergeCell ref="OUG4:OUO4"/>
    <mergeCell ref="OQL4:OQT4"/>
    <mergeCell ref="OQU4:ORC4"/>
    <mergeCell ref="ORD4:ORL4"/>
    <mergeCell ref="ORM4:ORU4"/>
    <mergeCell ref="ORV4:OSD4"/>
    <mergeCell ref="OSE4:OSM4"/>
    <mergeCell ref="PAV4:PBD4"/>
    <mergeCell ref="PBE4:PBM4"/>
    <mergeCell ref="PBN4:PBV4"/>
    <mergeCell ref="PBW4:PCE4"/>
    <mergeCell ref="PCF4:PCN4"/>
    <mergeCell ref="PCO4:PCW4"/>
    <mergeCell ref="OYT4:OZB4"/>
    <mergeCell ref="OZC4:OZK4"/>
    <mergeCell ref="OZL4:OZT4"/>
    <mergeCell ref="OZU4:PAC4"/>
    <mergeCell ref="PAD4:PAL4"/>
    <mergeCell ref="PAM4:PAU4"/>
    <mergeCell ref="OWR4:OWZ4"/>
    <mergeCell ref="OXA4:OXI4"/>
    <mergeCell ref="OXJ4:OXR4"/>
    <mergeCell ref="OXS4:OYA4"/>
    <mergeCell ref="OYB4:OYJ4"/>
    <mergeCell ref="OYK4:OYS4"/>
    <mergeCell ref="PHB4:PHJ4"/>
    <mergeCell ref="PHK4:PHS4"/>
    <mergeCell ref="PHT4:PIB4"/>
    <mergeCell ref="PIC4:PIK4"/>
    <mergeCell ref="PIL4:PIT4"/>
    <mergeCell ref="PIU4:PJC4"/>
    <mergeCell ref="PEZ4:PFH4"/>
    <mergeCell ref="PFI4:PFQ4"/>
    <mergeCell ref="PFR4:PFZ4"/>
    <mergeCell ref="PGA4:PGI4"/>
    <mergeCell ref="PGJ4:PGR4"/>
    <mergeCell ref="PGS4:PHA4"/>
    <mergeCell ref="PCX4:PDF4"/>
    <mergeCell ref="PDG4:PDO4"/>
    <mergeCell ref="PDP4:PDX4"/>
    <mergeCell ref="PDY4:PEG4"/>
    <mergeCell ref="PEH4:PEP4"/>
    <mergeCell ref="PEQ4:PEY4"/>
    <mergeCell ref="PNH4:PNP4"/>
    <mergeCell ref="PNQ4:PNY4"/>
    <mergeCell ref="PNZ4:POH4"/>
    <mergeCell ref="POI4:POQ4"/>
    <mergeCell ref="POR4:POZ4"/>
    <mergeCell ref="PPA4:PPI4"/>
    <mergeCell ref="PLF4:PLN4"/>
    <mergeCell ref="PLO4:PLW4"/>
    <mergeCell ref="PLX4:PMF4"/>
    <mergeCell ref="PMG4:PMO4"/>
    <mergeCell ref="PMP4:PMX4"/>
    <mergeCell ref="PMY4:PNG4"/>
    <mergeCell ref="PJD4:PJL4"/>
    <mergeCell ref="PJM4:PJU4"/>
    <mergeCell ref="PJV4:PKD4"/>
    <mergeCell ref="PKE4:PKM4"/>
    <mergeCell ref="PKN4:PKV4"/>
    <mergeCell ref="PKW4:PLE4"/>
    <mergeCell ref="PTN4:PTV4"/>
    <mergeCell ref="PTW4:PUE4"/>
    <mergeCell ref="PUF4:PUN4"/>
    <mergeCell ref="PUO4:PUW4"/>
    <mergeCell ref="PUX4:PVF4"/>
    <mergeCell ref="PVG4:PVO4"/>
    <mergeCell ref="PRL4:PRT4"/>
    <mergeCell ref="PRU4:PSC4"/>
    <mergeCell ref="PSD4:PSL4"/>
    <mergeCell ref="PSM4:PSU4"/>
    <mergeCell ref="PSV4:PTD4"/>
    <mergeCell ref="PTE4:PTM4"/>
    <mergeCell ref="PPJ4:PPR4"/>
    <mergeCell ref="PPS4:PQA4"/>
    <mergeCell ref="PQB4:PQJ4"/>
    <mergeCell ref="PQK4:PQS4"/>
    <mergeCell ref="PQT4:PRB4"/>
    <mergeCell ref="PRC4:PRK4"/>
    <mergeCell ref="PZT4:QAB4"/>
    <mergeCell ref="QAC4:QAK4"/>
    <mergeCell ref="QAL4:QAT4"/>
    <mergeCell ref="QAU4:QBC4"/>
    <mergeCell ref="QBD4:QBL4"/>
    <mergeCell ref="QBM4:QBU4"/>
    <mergeCell ref="PXR4:PXZ4"/>
    <mergeCell ref="PYA4:PYI4"/>
    <mergeCell ref="PYJ4:PYR4"/>
    <mergeCell ref="PYS4:PZA4"/>
    <mergeCell ref="PZB4:PZJ4"/>
    <mergeCell ref="PZK4:PZS4"/>
    <mergeCell ref="PVP4:PVX4"/>
    <mergeCell ref="PVY4:PWG4"/>
    <mergeCell ref="PWH4:PWP4"/>
    <mergeCell ref="PWQ4:PWY4"/>
    <mergeCell ref="PWZ4:PXH4"/>
    <mergeCell ref="PXI4:PXQ4"/>
    <mergeCell ref="QFZ4:QGH4"/>
    <mergeCell ref="QGI4:QGQ4"/>
    <mergeCell ref="QGR4:QGZ4"/>
    <mergeCell ref="QHA4:QHI4"/>
    <mergeCell ref="QHJ4:QHR4"/>
    <mergeCell ref="QHS4:QIA4"/>
    <mergeCell ref="QDX4:QEF4"/>
    <mergeCell ref="QEG4:QEO4"/>
    <mergeCell ref="QEP4:QEX4"/>
    <mergeCell ref="QEY4:QFG4"/>
    <mergeCell ref="QFH4:QFP4"/>
    <mergeCell ref="QFQ4:QFY4"/>
    <mergeCell ref="QBV4:QCD4"/>
    <mergeCell ref="QCE4:QCM4"/>
    <mergeCell ref="QCN4:QCV4"/>
    <mergeCell ref="QCW4:QDE4"/>
    <mergeCell ref="QDF4:QDN4"/>
    <mergeCell ref="QDO4:QDW4"/>
    <mergeCell ref="QMF4:QMN4"/>
    <mergeCell ref="QMO4:QMW4"/>
    <mergeCell ref="QMX4:QNF4"/>
    <mergeCell ref="QNG4:QNO4"/>
    <mergeCell ref="QNP4:QNX4"/>
    <mergeCell ref="QNY4:QOG4"/>
    <mergeCell ref="QKD4:QKL4"/>
    <mergeCell ref="QKM4:QKU4"/>
    <mergeCell ref="QKV4:QLD4"/>
    <mergeCell ref="QLE4:QLM4"/>
    <mergeCell ref="QLN4:QLV4"/>
    <mergeCell ref="QLW4:QME4"/>
    <mergeCell ref="QIB4:QIJ4"/>
    <mergeCell ref="QIK4:QIS4"/>
    <mergeCell ref="QIT4:QJB4"/>
    <mergeCell ref="QJC4:QJK4"/>
    <mergeCell ref="QJL4:QJT4"/>
    <mergeCell ref="QJU4:QKC4"/>
    <mergeCell ref="QSL4:QST4"/>
    <mergeCell ref="QSU4:QTC4"/>
    <mergeCell ref="QTD4:QTL4"/>
    <mergeCell ref="QTM4:QTU4"/>
    <mergeCell ref="QTV4:QUD4"/>
    <mergeCell ref="QUE4:QUM4"/>
    <mergeCell ref="QQJ4:QQR4"/>
    <mergeCell ref="QQS4:QRA4"/>
    <mergeCell ref="QRB4:QRJ4"/>
    <mergeCell ref="QRK4:QRS4"/>
    <mergeCell ref="QRT4:QSB4"/>
    <mergeCell ref="QSC4:QSK4"/>
    <mergeCell ref="QOH4:QOP4"/>
    <mergeCell ref="QOQ4:QOY4"/>
    <mergeCell ref="QOZ4:QPH4"/>
    <mergeCell ref="QPI4:QPQ4"/>
    <mergeCell ref="QPR4:QPZ4"/>
    <mergeCell ref="QQA4:QQI4"/>
    <mergeCell ref="QYR4:QYZ4"/>
    <mergeCell ref="QZA4:QZI4"/>
    <mergeCell ref="QZJ4:QZR4"/>
    <mergeCell ref="QZS4:RAA4"/>
    <mergeCell ref="RAB4:RAJ4"/>
    <mergeCell ref="RAK4:RAS4"/>
    <mergeCell ref="QWP4:QWX4"/>
    <mergeCell ref="QWY4:QXG4"/>
    <mergeCell ref="QXH4:QXP4"/>
    <mergeCell ref="QXQ4:QXY4"/>
    <mergeCell ref="QXZ4:QYH4"/>
    <mergeCell ref="QYI4:QYQ4"/>
    <mergeCell ref="QUN4:QUV4"/>
    <mergeCell ref="QUW4:QVE4"/>
    <mergeCell ref="QVF4:QVN4"/>
    <mergeCell ref="QVO4:QVW4"/>
    <mergeCell ref="QVX4:QWF4"/>
    <mergeCell ref="QWG4:QWO4"/>
    <mergeCell ref="REX4:RFF4"/>
    <mergeCell ref="RFG4:RFO4"/>
    <mergeCell ref="RFP4:RFX4"/>
    <mergeCell ref="RFY4:RGG4"/>
    <mergeCell ref="RGH4:RGP4"/>
    <mergeCell ref="RGQ4:RGY4"/>
    <mergeCell ref="RCV4:RDD4"/>
    <mergeCell ref="RDE4:RDM4"/>
    <mergeCell ref="RDN4:RDV4"/>
    <mergeCell ref="RDW4:REE4"/>
    <mergeCell ref="REF4:REN4"/>
    <mergeCell ref="REO4:REW4"/>
    <mergeCell ref="RAT4:RBB4"/>
    <mergeCell ref="RBC4:RBK4"/>
    <mergeCell ref="RBL4:RBT4"/>
    <mergeCell ref="RBU4:RCC4"/>
    <mergeCell ref="RCD4:RCL4"/>
    <mergeCell ref="RCM4:RCU4"/>
    <mergeCell ref="RLD4:RLL4"/>
    <mergeCell ref="RLM4:RLU4"/>
    <mergeCell ref="RLV4:RMD4"/>
    <mergeCell ref="RME4:RMM4"/>
    <mergeCell ref="RMN4:RMV4"/>
    <mergeCell ref="RMW4:RNE4"/>
    <mergeCell ref="RJB4:RJJ4"/>
    <mergeCell ref="RJK4:RJS4"/>
    <mergeCell ref="RJT4:RKB4"/>
    <mergeCell ref="RKC4:RKK4"/>
    <mergeCell ref="RKL4:RKT4"/>
    <mergeCell ref="RKU4:RLC4"/>
    <mergeCell ref="RGZ4:RHH4"/>
    <mergeCell ref="RHI4:RHQ4"/>
    <mergeCell ref="RHR4:RHZ4"/>
    <mergeCell ref="RIA4:RII4"/>
    <mergeCell ref="RIJ4:RIR4"/>
    <mergeCell ref="RIS4:RJA4"/>
    <mergeCell ref="RRJ4:RRR4"/>
    <mergeCell ref="RRS4:RSA4"/>
    <mergeCell ref="RSB4:RSJ4"/>
    <mergeCell ref="RSK4:RSS4"/>
    <mergeCell ref="RST4:RTB4"/>
    <mergeCell ref="RTC4:RTK4"/>
    <mergeCell ref="RPH4:RPP4"/>
    <mergeCell ref="RPQ4:RPY4"/>
    <mergeCell ref="RPZ4:RQH4"/>
    <mergeCell ref="RQI4:RQQ4"/>
    <mergeCell ref="RQR4:RQZ4"/>
    <mergeCell ref="RRA4:RRI4"/>
    <mergeCell ref="RNF4:RNN4"/>
    <mergeCell ref="RNO4:RNW4"/>
    <mergeCell ref="RNX4:ROF4"/>
    <mergeCell ref="ROG4:ROO4"/>
    <mergeCell ref="ROP4:ROX4"/>
    <mergeCell ref="ROY4:RPG4"/>
    <mergeCell ref="RXP4:RXX4"/>
    <mergeCell ref="RXY4:RYG4"/>
    <mergeCell ref="RYH4:RYP4"/>
    <mergeCell ref="RYQ4:RYY4"/>
    <mergeCell ref="RYZ4:RZH4"/>
    <mergeCell ref="RZI4:RZQ4"/>
    <mergeCell ref="RVN4:RVV4"/>
    <mergeCell ref="RVW4:RWE4"/>
    <mergeCell ref="RWF4:RWN4"/>
    <mergeCell ref="RWO4:RWW4"/>
    <mergeCell ref="RWX4:RXF4"/>
    <mergeCell ref="RXG4:RXO4"/>
    <mergeCell ref="RTL4:RTT4"/>
    <mergeCell ref="RTU4:RUC4"/>
    <mergeCell ref="RUD4:RUL4"/>
    <mergeCell ref="RUM4:RUU4"/>
    <mergeCell ref="RUV4:RVD4"/>
    <mergeCell ref="RVE4:RVM4"/>
    <mergeCell ref="SDV4:SED4"/>
    <mergeCell ref="SEE4:SEM4"/>
    <mergeCell ref="SEN4:SEV4"/>
    <mergeCell ref="SEW4:SFE4"/>
    <mergeCell ref="SFF4:SFN4"/>
    <mergeCell ref="SFO4:SFW4"/>
    <mergeCell ref="SBT4:SCB4"/>
    <mergeCell ref="SCC4:SCK4"/>
    <mergeCell ref="SCL4:SCT4"/>
    <mergeCell ref="SCU4:SDC4"/>
    <mergeCell ref="SDD4:SDL4"/>
    <mergeCell ref="SDM4:SDU4"/>
    <mergeCell ref="RZR4:RZZ4"/>
    <mergeCell ref="SAA4:SAI4"/>
    <mergeCell ref="SAJ4:SAR4"/>
    <mergeCell ref="SAS4:SBA4"/>
    <mergeCell ref="SBB4:SBJ4"/>
    <mergeCell ref="SBK4:SBS4"/>
    <mergeCell ref="SKB4:SKJ4"/>
    <mergeCell ref="SKK4:SKS4"/>
    <mergeCell ref="SKT4:SLB4"/>
    <mergeCell ref="SLC4:SLK4"/>
    <mergeCell ref="SLL4:SLT4"/>
    <mergeCell ref="SLU4:SMC4"/>
    <mergeCell ref="SHZ4:SIH4"/>
    <mergeCell ref="SII4:SIQ4"/>
    <mergeCell ref="SIR4:SIZ4"/>
    <mergeCell ref="SJA4:SJI4"/>
    <mergeCell ref="SJJ4:SJR4"/>
    <mergeCell ref="SJS4:SKA4"/>
    <mergeCell ref="SFX4:SGF4"/>
    <mergeCell ref="SGG4:SGO4"/>
    <mergeCell ref="SGP4:SGX4"/>
    <mergeCell ref="SGY4:SHG4"/>
    <mergeCell ref="SHH4:SHP4"/>
    <mergeCell ref="SHQ4:SHY4"/>
    <mergeCell ref="SQH4:SQP4"/>
    <mergeCell ref="SQQ4:SQY4"/>
    <mergeCell ref="SQZ4:SRH4"/>
    <mergeCell ref="SRI4:SRQ4"/>
    <mergeCell ref="SRR4:SRZ4"/>
    <mergeCell ref="SSA4:SSI4"/>
    <mergeCell ref="SOF4:SON4"/>
    <mergeCell ref="SOO4:SOW4"/>
    <mergeCell ref="SOX4:SPF4"/>
    <mergeCell ref="SPG4:SPO4"/>
    <mergeCell ref="SPP4:SPX4"/>
    <mergeCell ref="SPY4:SQG4"/>
    <mergeCell ref="SMD4:SML4"/>
    <mergeCell ref="SMM4:SMU4"/>
    <mergeCell ref="SMV4:SND4"/>
    <mergeCell ref="SNE4:SNM4"/>
    <mergeCell ref="SNN4:SNV4"/>
    <mergeCell ref="SNW4:SOE4"/>
    <mergeCell ref="SWN4:SWV4"/>
    <mergeCell ref="SWW4:SXE4"/>
    <mergeCell ref="SXF4:SXN4"/>
    <mergeCell ref="SXO4:SXW4"/>
    <mergeCell ref="SXX4:SYF4"/>
    <mergeCell ref="SYG4:SYO4"/>
    <mergeCell ref="SUL4:SUT4"/>
    <mergeCell ref="SUU4:SVC4"/>
    <mergeCell ref="SVD4:SVL4"/>
    <mergeCell ref="SVM4:SVU4"/>
    <mergeCell ref="SVV4:SWD4"/>
    <mergeCell ref="SWE4:SWM4"/>
    <mergeCell ref="SSJ4:SSR4"/>
    <mergeCell ref="SSS4:STA4"/>
    <mergeCell ref="STB4:STJ4"/>
    <mergeCell ref="STK4:STS4"/>
    <mergeCell ref="STT4:SUB4"/>
    <mergeCell ref="SUC4:SUK4"/>
    <mergeCell ref="TCT4:TDB4"/>
    <mergeCell ref="TDC4:TDK4"/>
    <mergeCell ref="TDL4:TDT4"/>
    <mergeCell ref="TDU4:TEC4"/>
    <mergeCell ref="TED4:TEL4"/>
    <mergeCell ref="TEM4:TEU4"/>
    <mergeCell ref="TAR4:TAZ4"/>
    <mergeCell ref="TBA4:TBI4"/>
    <mergeCell ref="TBJ4:TBR4"/>
    <mergeCell ref="TBS4:TCA4"/>
    <mergeCell ref="TCB4:TCJ4"/>
    <mergeCell ref="TCK4:TCS4"/>
    <mergeCell ref="SYP4:SYX4"/>
    <mergeCell ref="SYY4:SZG4"/>
    <mergeCell ref="SZH4:SZP4"/>
    <mergeCell ref="SZQ4:SZY4"/>
    <mergeCell ref="SZZ4:TAH4"/>
    <mergeCell ref="TAI4:TAQ4"/>
    <mergeCell ref="TIZ4:TJH4"/>
    <mergeCell ref="TJI4:TJQ4"/>
    <mergeCell ref="TJR4:TJZ4"/>
    <mergeCell ref="TKA4:TKI4"/>
    <mergeCell ref="TKJ4:TKR4"/>
    <mergeCell ref="TKS4:TLA4"/>
    <mergeCell ref="TGX4:THF4"/>
    <mergeCell ref="THG4:THO4"/>
    <mergeCell ref="THP4:THX4"/>
    <mergeCell ref="THY4:TIG4"/>
    <mergeCell ref="TIH4:TIP4"/>
    <mergeCell ref="TIQ4:TIY4"/>
    <mergeCell ref="TEV4:TFD4"/>
    <mergeCell ref="TFE4:TFM4"/>
    <mergeCell ref="TFN4:TFV4"/>
    <mergeCell ref="TFW4:TGE4"/>
    <mergeCell ref="TGF4:TGN4"/>
    <mergeCell ref="TGO4:TGW4"/>
    <mergeCell ref="TPF4:TPN4"/>
    <mergeCell ref="TPO4:TPW4"/>
    <mergeCell ref="TPX4:TQF4"/>
    <mergeCell ref="TQG4:TQO4"/>
    <mergeCell ref="TQP4:TQX4"/>
    <mergeCell ref="TQY4:TRG4"/>
    <mergeCell ref="TND4:TNL4"/>
    <mergeCell ref="TNM4:TNU4"/>
    <mergeCell ref="TNV4:TOD4"/>
    <mergeCell ref="TOE4:TOM4"/>
    <mergeCell ref="TON4:TOV4"/>
    <mergeCell ref="TOW4:TPE4"/>
    <mergeCell ref="TLB4:TLJ4"/>
    <mergeCell ref="TLK4:TLS4"/>
    <mergeCell ref="TLT4:TMB4"/>
    <mergeCell ref="TMC4:TMK4"/>
    <mergeCell ref="TML4:TMT4"/>
    <mergeCell ref="TMU4:TNC4"/>
    <mergeCell ref="TVL4:TVT4"/>
    <mergeCell ref="TVU4:TWC4"/>
    <mergeCell ref="TWD4:TWL4"/>
    <mergeCell ref="TWM4:TWU4"/>
    <mergeCell ref="TWV4:TXD4"/>
    <mergeCell ref="TXE4:TXM4"/>
    <mergeCell ref="TTJ4:TTR4"/>
    <mergeCell ref="TTS4:TUA4"/>
    <mergeCell ref="TUB4:TUJ4"/>
    <mergeCell ref="TUK4:TUS4"/>
    <mergeCell ref="TUT4:TVB4"/>
    <mergeCell ref="TVC4:TVK4"/>
    <mergeCell ref="TRH4:TRP4"/>
    <mergeCell ref="TRQ4:TRY4"/>
    <mergeCell ref="TRZ4:TSH4"/>
    <mergeCell ref="TSI4:TSQ4"/>
    <mergeCell ref="TSR4:TSZ4"/>
    <mergeCell ref="TTA4:TTI4"/>
    <mergeCell ref="UBR4:UBZ4"/>
    <mergeCell ref="UCA4:UCI4"/>
    <mergeCell ref="UCJ4:UCR4"/>
    <mergeCell ref="UCS4:UDA4"/>
    <mergeCell ref="UDB4:UDJ4"/>
    <mergeCell ref="UDK4:UDS4"/>
    <mergeCell ref="TZP4:TZX4"/>
    <mergeCell ref="TZY4:UAG4"/>
    <mergeCell ref="UAH4:UAP4"/>
    <mergeCell ref="UAQ4:UAY4"/>
    <mergeCell ref="UAZ4:UBH4"/>
    <mergeCell ref="UBI4:UBQ4"/>
    <mergeCell ref="TXN4:TXV4"/>
    <mergeCell ref="TXW4:TYE4"/>
    <mergeCell ref="TYF4:TYN4"/>
    <mergeCell ref="TYO4:TYW4"/>
    <mergeCell ref="TYX4:TZF4"/>
    <mergeCell ref="TZG4:TZO4"/>
    <mergeCell ref="UHX4:UIF4"/>
    <mergeCell ref="UIG4:UIO4"/>
    <mergeCell ref="UIP4:UIX4"/>
    <mergeCell ref="UIY4:UJG4"/>
    <mergeCell ref="UJH4:UJP4"/>
    <mergeCell ref="UJQ4:UJY4"/>
    <mergeCell ref="UFV4:UGD4"/>
    <mergeCell ref="UGE4:UGM4"/>
    <mergeCell ref="UGN4:UGV4"/>
    <mergeCell ref="UGW4:UHE4"/>
    <mergeCell ref="UHF4:UHN4"/>
    <mergeCell ref="UHO4:UHW4"/>
    <mergeCell ref="UDT4:UEB4"/>
    <mergeCell ref="UEC4:UEK4"/>
    <mergeCell ref="UEL4:UET4"/>
    <mergeCell ref="UEU4:UFC4"/>
    <mergeCell ref="UFD4:UFL4"/>
    <mergeCell ref="UFM4:UFU4"/>
    <mergeCell ref="UOD4:UOL4"/>
    <mergeCell ref="UOM4:UOU4"/>
    <mergeCell ref="UOV4:UPD4"/>
    <mergeCell ref="UPE4:UPM4"/>
    <mergeCell ref="UPN4:UPV4"/>
    <mergeCell ref="UPW4:UQE4"/>
    <mergeCell ref="UMB4:UMJ4"/>
    <mergeCell ref="UMK4:UMS4"/>
    <mergeCell ref="UMT4:UNB4"/>
    <mergeCell ref="UNC4:UNK4"/>
    <mergeCell ref="UNL4:UNT4"/>
    <mergeCell ref="UNU4:UOC4"/>
    <mergeCell ref="UJZ4:UKH4"/>
    <mergeCell ref="UKI4:UKQ4"/>
    <mergeCell ref="UKR4:UKZ4"/>
    <mergeCell ref="ULA4:ULI4"/>
    <mergeCell ref="ULJ4:ULR4"/>
    <mergeCell ref="ULS4:UMA4"/>
    <mergeCell ref="UUJ4:UUR4"/>
    <mergeCell ref="UUS4:UVA4"/>
    <mergeCell ref="UVB4:UVJ4"/>
    <mergeCell ref="UVK4:UVS4"/>
    <mergeCell ref="UVT4:UWB4"/>
    <mergeCell ref="UWC4:UWK4"/>
    <mergeCell ref="USH4:USP4"/>
    <mergeCell ref="USQ4:USY4"/>
    <mergeCell ref="USZ4:UTH4"/>
    <mergeCell ref="UTI4:UTQ4"/>
    <mergeCell ref="UTR4:UTZ4"/>
    <mergeCell ref="UUA4:UUI4"/>
    <mergeCell ref="UQF4:UQN4"/>
    <mergeCell ref="UQO4:UQW4"/>
    <mergeCell ref="UQX4:URF4"/>
    <mergeCell ref="URG4:URO4"/>
    <mergeCell ref="URP4:URX4"/>
    <mergeCell ref="URY4:USG4"/>
    <mergeCell ref="VAP4:VAX4"/>
    <mergeCell ref="VAY4:VBG4"/>
    <mergeCell ref="VBH4:VBP4"/>
    <mergeCell ref="VBQ4:VBY4"/>
    <mergeCell ref="VBZ4:VCH4"/>
    <mergeCell ref="VCI4:VCQ4"/>
    <mergeCell ref="UYN4:UYV4"/>
    <mergeCell ref="UYW4:UZE4"/>
    <mergeCell ref="UZF4:UZN4"/>
    <mergeCell ref="UZO4:UZW4"/>
    <mergeCell ref="UZX4:VAF4"/>
    <mergeCell ref="VAG4:VAO4"/>
    <mergeCell ref="UWL4:UWT4"/>
    <mergeCell ref="UWU4:UXC4"/>
    <mergeCell ref="UXD4:UXL4"/>
    <mergeCell ref="UXM4:UXU4"/>
    <mergeCell ref="UXV4:UYD4"/>
    <mergeCell ref="UYE4:UYM4"/>
    <mergeCell ref="VGV4:VHD4"/>
    <mergeCell ref="VHE4:VHM4"/>
    <mergeCell ref="VHN4:VHV4"/>
    <mergeCell ref="VHW4:VIE4"/>
    <mergeCell ref="VIF4:VIN4"/>
    <mergeCell ref="VIO4:VIW4"/>
    <mergeCell ref="VET4:VFB4"/>
    <mergeCell ref="VFC4:VFK4"/>
    <mergeCell ref="VFL4:VFT4"/>
    <mergeCell ref="VFU4:VGC4"/>
    <mergeCell ref="VGD4:VGL4"/>
    <mergeCell ref="VGM4:VGU4"/>
    <mergeCell ref="VCR4:VCZ4"/>
    <mergeCell ref="VDA4:VDI4"/>
    <mergeCell ref="VDJ4:VDR4"/>
    <mergeCell ref="VDS4:VEA4"/>
    <mergeCell ref="VEB4:VEJ4"/>
    <mergeCell ref="VEK4:VES4"/>
    <mergeCell ref="VNB4:VNJ4"/>
    <mergeCell ref="VNK4:VNS4"/>
    <mergeCell ref="VNT4:VOB4"/>
    <mergeCell ref="VOC4:VOK4"/>
    <mergeCell ref="VOL4:VOT4"/>
    <mergeCell ref="VOU4:VPC4"/>
    <mergeCell ref="VKZ4:VLH4"/>
    <mergeCell ref="VLI4:VLQ4"/>
    <mergeCell ref="VLR4:VLZ4"/>
    <mergeCell ref="VMA4:VMI4"/>
    <mergeCell ref="VMJ4:VMR4"/>
    <mergeCell ref="VMS4:VNA4"/>
    <mergeCell ref="VIX4:VJF4"/>
    <mergeCell ref="VJG4:VJO4"/>
    <mergeCell ref="VJP4:VJX4"/>
    <mergeCell ref="VJY4:VKG4"/>
    <mergeCell ref="VKH4:VKP4"/>
    <mergeCell ref="VKQ4:VKY4"/>
    <mergeCell ref="VTH4:VTP4"/>
    <mergeCell ref="VTQ4:VTY4"/>
    <mergeCell ref="VTZ4:VUH4"/>
    <mergeCell ref="VUI4:VUQ4"/>
    <mergeCell ref="VUR4:VUZ4"/>
    <mergeCell ref="VVA4:VVI4"/>
    <mergeCell ref="VRF4:VRN4"/>
    <mergeCell ref="VRO4:VRW4"/>
    <mergeCell ref="VRX4:VSF4"/>
    <mergeCell ref="VSG4:VSO4"/>
    <mergeCell ref="VSP4:VSX4"/>
    <mergeCell ref="VSY4:VTG4"/>
    <mergeCell ref="VPD4:VPL4"/>
    <mergeCell ref="VPM4:VPU4"/>
    <mergeCell ref="VPV4:VQD4"/>
    <mergeCell ref="VQE4:VQM4"/>
    <mergeCell ref="VQN4:VQV4"/>
    <mergeCell ref="VQW4:VRE4"/>
    <mergeCell ref="VZN4:VZV4"/>
    <mergeCell ref="VZW4:WAE4"/>
    <mergeCell ref="WAF4:WAN4"/>
    <mergeCell ref="WAO4:WAW4"/>
    <mergeCell ref="WAX4:WBF4"/>
    <mergeCell ref="WBG4:WBO4"/>
    <mergeCell ref="VXL4:VXT4"/>
    <mergeCell ref="VXU4:VYC4"/>
    <mergeCell ref="VYD4:VYL4"/>
    <mergeCell ref="VYM4:VYU4"/>
    <mergeCell ref="VYV4:VZD4"/>
    <mergeCell ref="VZE4:VZM4"/>
    <mergeCell ref="VVJ4:VVR4"/>
    <mergeCell ref="VVS4:VWA4"/>
    <mergeCell ref="VWB4:VWJ4"/>
    <mergeCell ref="VWK4:VWS4"/>
    <mergeCell ref="VWT4:VXB4"/>
    <mergeCell ref="VXC4:VXK4"/>
    <mergeCell ref="WFT4:WGB4"/>
    <mergeCell ref="WGC4:WGK4"/>
    <mergeCell ref="WGL4:WGT4"/>
    <mergeCell ref="WGU4:WHC4"/>
    <mergeCell ref="WHD4:WHL4"/>
    <mergeCell ref="WHM4:WHU4"/>
    <mergeCell ref="WDR4:WDZ4"/>
    <mergeCell ref="WEA4:WEI4"/>
    <mergeCell ref="WEJ4:WER4"/>
    <mergeCell ref="WES4:WFA4"/>
    <mergeCell ref="WFB4:WFJ4"/>
    <mergeCell ref="WFK4:WFS4"/>
    <mergeCell ref="WBP4:WBX4"/>
    <mergeCell ref="WBY4:WCG4"/>
    <mergeCell ref="WCH4:WCP4"/>
    <mergeCell ref="WCQ4:WCY4"/>
    <mergeCell ref="WCZ4:WDH4"/>
    <mergeCell ref="WDI4:WDQ4"/>
    <mergeCell ref="WLZ4:WMH4"/>
    <mergeCell ref="WMI4:WMQ4"/>
    <mergeCell ref="WMR4:WMZ4"/>
    <mergeCell ref="WNA4:WNI4"/>
    <mergeCell ref="WNJ4:WNR4"/>
    <mergeCell ref="WNS4:WOA4"/>
    <mergeCell ref="WJX4:WKF4"/>
    <mergeCell ref="WKG4:WKO4"/>
    <mergeCell ref="WKP4:WKX4"/>
    <mergeCell ref="WKY4:WLG4"/>
    <mergeCell ref="WLH4:WLP4"/>
    <mergeCell ref="WLQ4:WLY4"/>
    <mergeCell ref="WHV4:WID4"/>
    <mergeCell ref="WIE4:WIM4"/>
    <mergeCell ref="WIN4:WIV4"/>
    <mergeCell ref="WIW4:WJE4"/>
    <mergeCell ref="WJF4:WJN4"/>
    <mergeCell ref="WJO4:WJW4"/>
    <mergeCell ref="WSO4:WSW4"/>
    <mergeCell ref="WSX4:WTF4"/>
    <mergeCell ref="WTG4:WTO4"/>
    <mergeCell ref="WTP4:WTX4"/>
    <mergeCell ref="WTY4:WUG4"/>
    <mergeCell ref="WQD4:WQL4"/>
    <mergeCell ref="WQM4:WQU4"/>
    <mergeCell ref="WQV4:WRD4"/>
    <mergeCell ref="WRE4:WRM4"/>
    <mergeCell ref="WRN4:WRV4"/>
    <mergeCell ref="WRW4:WSE4"/>
    <mergeCell ref="WOB4:WOJ4"/>
    <mergeCell ref="WOK4:WOS4"/>
    <mergeCell ref="WOT4:WPB4"/>
    <mergeCell ref="WPC4:WPK4"/>
    <mergeCell ref="WPL4:WPT4"/>
    <mergeCell ref="WPU4:WQC4"/>
    <mergeCell ref="XCP4:XCX4"/>
    <mergeCell ref="XCY4:XDG4"/>
    <mergeCell ref="XDH4:XDP4"/>
    <mergeCell ref="XAN4:XAV4"/>
    <mergeCell ref="XAW4:XBE4"/>
    <mergeCell ref="XBF4:XBN4"/>
    <mergeCell ref="XDQ4:XDY4"/>
    <mergeCell ref="XDZ4:XEC4"/>
    <mergeCell ref="A5:I5"/>
    <mergeCell ref="K5:Q5"/>
    <mergeCell ref="XBO4:XBW4"/>
    <mergeCell ref="XBX4:XCF4"/>
    <mergeCell ref="XCG4:XCO4"/>
    <mergeCell ref="WYL4:WYT4"/>
    <mergeCell ref="WYU4:WZC4"/>
    <mergeCell ref="WZD4:WZL4"/>
    <mergeCell ref="WZM4:WZU4"/>
    <mergeCell ref="WZV4:XAD4"/>
    <mergeCell ref="XAE4:XAM4"/>
    <mergeCell ref="WWJ4:WWR4"/>
    <mergeCell ref="WWS4:WXA4"/>
    <mergeCell ref="WXB4:WXJ4"/>
    <mergeCell ref="WXK4:WXS4"/>
    <mergeCell ref="WXT4:WYB4"/>
    <mergeCell ref="WYC4:WYK4"/>
    <mergeCell ref="WUH4:WUP4"/>
    <mergeCell ref="WUQ4:WUY4"/>
    <mergeCell ref="WUZ4:WVH4"/>
    <mergeCell ref="WVI4:WVQ4"/>
    <mergeCell ref="WVR4:WVZ4"/>
    <mergeCell ref="WWA4:WWI4"/>
    <mergeCell ref="WSF4:WSN4"/>
  </mergeCells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0.59999389629810485"/>
    <pageSetUpPr fitToPage="1"/>
  </sheetPr>
  <dimension ref="A1"/>
  <sheetViews>
    <sheetView workbookViewId="0">
      <selection activeCell="K36" sqref="K36"/>
    </sheetView>
  </sheetViews>
  <sheetFormatPr defaultRowHeight="15" x14ac:dyDescent="0.25"/>
  <sheetData/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3" tint="0.79998168889431442"/>
    <pageSetUpPr fitToPage="1"/>
  </sheetPr>
  <dimension ref="A1:S99"/>
  <sheetViews>
    <sheetView topLeftCell="C1" zoomScaleNormal="100" workbookViewId="0">
      <pane ySplit="6" topLeftCell="A7" activePane="bottomLeft" state="frozen"/>
      <selection activeCell="A4" sqref="A4:F4"/>
      <selection pane="bottomLeft" activeCell="S23" sqref="S23:S27"/>
    </sheetView>
  </sheetViews>
  <sheetFormatPr defaultColWidth="9.140625" defaultRowHeight="11.25" x14ac:dyDescent="0.2"/>
  <cols>
    <col min="1" max="1" width="5.5703125" style="343" bestFit="1" customWidth="1"/>
    <col min="2" max="2" width="52.7109375" style="343" customWidth="1"/>
    <col min="3" max="5" width="12" style="343" bestFit="1" customWidth="1"/>
    <col min="6" max="14" width="10.7109375" style="343" bestFit="1" customWidth="1"/>
    <col min="15" max="18" width="12" style="343" bestFit="1" customWidth="1"/>
    <col min="19" max="19" width="11.140625" style="343" customWidth="1"/>
    <col min="20" max="16384" width="9.140625" style="343"/>
  </cols>
  <sheetData>
    <row r="1" spans="1:19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9" x14ac:dyDescent="0.2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9" x14ac:dyDescent="0.2">
      <c r="A3" s="84" t="s">
        <v>290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9" x14ac:dyDescent="0.2">
      <c r="A4" s="84" t="s">
        <v>291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388" t="s">
        <v>408</v>
      </c>
      <c r="M4" s="388" t="s">
        <v>409</v>
      </c>
      <c r="N4" s="84"/>
      <c r="O4" s="389" t="s">
        <v>410</v>
      </c>
      <c r="P4" s="389" t="s">
        <v>411</v>
      </c>
    </row>
    <row r="5" spans="1:19" ht="12" thickBot="1" x14ac:dyDescent="0.25">
      <c r="L5" s="390" t="s">
        <v>412</v>
      </c>
      <c r="M5" s="390" t="s">
        <v>412</v>
      </c>
      <c r="O5" s="391" t="s">
        <v>413</v>
      </c>
      <c r="P5" s="391" t="s">
        <v>413</v>
      </c>
    </row>
    <row r="6" spans="1:19" ht="36" customHeight="1" x14ac:dyDescent="0.2">
      <c r="A6" s="398" t="s">
        <v>53</v>
      </c>
      <c r="B6" s="399"/>
      <c r="C6" s="400">
        <v>43861</v>
      </c>
      <c r="D6" s="384">
        <f t="shared" ref="D6:L6" si="0">EDATE(C6,1)</f>
        <v>43890</v>
      </c>
      <c r="E6" s="384">
        <f t="shared" si="0"/>
        <v>43919</v>
      </c>
      <c r="F6" s="384">
        <f t="shared" si="0"/>
        <v>43950</v>
      </c>
      <c r="G6" s="384">
        <f t="shared" si="0"/>
        <v>43980</v>
      </c>
      <c r="H6" s="384">
        <f t="shared" si="0"/>
        <v>44011</v>
      </c>
      <c r="I6" s="384">
        <f t="shared" si="0"/>
        <v>44041</v>
      </c>
      <c r="J6" s="384">
        <f t="shared" si="0"/>
        <v>44072</v>
      </c>
      <c r="K6" s="384">
        <f t="shared" si="0"/>
        <v>44103</v>
      </c>
      <c r="L6" s="385">
        <f t="shared" si="0"/>
        <v>44133</v>
      </c>
      <c r="M6" s="385">
        <f>EDATE(K6,1)</f>
        <v>44133</v>
      </c>
      <c r="N6" s="384">
        <f t="shared" ref="N6:O6" si="1">EDATE(M6,1)</f>
        <v>44164</v>
      </c>
      <c r="O6" s="386">
        <f t="shared" si="1"/>
        <v>44194</v>
      </c>
      <c r="P6" s="386">
        <f>EDATE(N6,1)</f>
        <v>44194</v>
      </c>
      <c r="Q6" s="387">
        <f t="shared" ref="Q6" si="2">EDATE(O6,1)</f>
        <v>44225</v>
      </c>
      <c r="R6" s="387">
        <f t="shared" ref="R6" si="3">EDATE(Q6,1)</f>
        <v>44255</v>
      </c>
      <c r="S6" s="289" t="s">
        <v>361</v>
      </c>
    </row>
    <row r="7" spans="1:19" x14ac:dyDescent="0.2">
      <c r="A7" s="344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290"/>
    </row>
    <row r="8" spans="1:19" ht="12" thickBot="1" x14ac:dyDescent="0.25">
      <c r="A8" s="344">
        <v>1</v>
      </c>
      <c r="B8" s="193" t="s">
        <v>73</v>
      </c>
      <c r="C8" s="194">
        <v>1034327</v>
      </c>
      <c r="D8" s="194">
        <v>1034971</v>
      </c>
      <c r="E8" s="194">
        <v>1036433</v>
      </c>
      <c r="F8" s="194">
        <v>1036895</v>
      </c>
      <c r="G8" s="194">
        <v>1037391</v>
      </c>
      <c r="H8" s="194">
        <v>1038201</v>
      </c>
      <c r="I8" s="194">
        <v>1038949</v>
      </c>
      <c r="J8" s="194">
        <v>1040176</v>
      </c>
      <c r="K8" s="194">
        <v>1041557</v>
      </c>
      <c r="L8" s="194">
        <v>1043491</v>
      </c>
      <c r="M8" s="194">
        <v>1043491</v>
      </c>
      <c r="N8" s="194">
        <v>1045659</v>
      </c>
      <c r="O8" s="194">
        <v>1047081</v>
      </c>
      <c r="P8" s="194">
        <v>1047081</v>
      </c>
      <c r="Q8" s="194">
        <v>1048014</v>
      </c>
      <c r="R8" s="194">
        <v>1048672</v>
      </c>
      <c r="S8" s="291">
        <f>AVERAGE(C8:L8,N8,O8)</f>
        <v>1039594.25</v>
      </c>
    </row>
    <row r="9" spans="1:19" x14ac:dyDescent="0.2">
      <c r="A9" s="344">
        <f>A8+1</f>
        <v>2</v>
      </c>
      <c r="B9" s="343" t="s">
        <v>292</v>
      </c>
      <c r="C9" s="53">
        <v>37.840359728728309</v>
      </c>
      <c r="D9" s="53">
        <v>31.980451933892425</v>
      </c>
      <c r="E9" s="53">
        <v>32.386400086054842</v>
      </c>
      <c r="F9" s="53">
        <v>26.36135934351735</v>
      </c>
      <c r="G9" s="53">
        <v>21.194143806445826</v>
      </c>
      <c r="H9" s="53">
        <v>20.575636337939383</v>
      </c>
      <c r="I9" s="53">
        <v>21.223401324898539</v>
      </c>
      <c r="J9" s="53">
        <v>21.42431735611196</v>
      </c>
      <c r="K9" s="53">
        <v>20.45935634562003</v>
      </c>
      <c r="L9" s="53">
        <v>11.79340429792302</v>
      </c>
      <c r="M9" s="53">
        <v>17.470941618127277</v>
      </c>
      <c r="N9" s="53">
        <v>40.148834206351026</v>
      </c>
      <c r="O9" s="53">
        <v>9.5075078300938163</v>
      </c>
      <c r="P9" s="53">
        <v>40.66506921116936</v>
      </c>
      <c r="Q9" s="53">
        <v>48.37290692881659</v>
      </c>
      <c r="R9" s="53">
        <v>40.88194287870899</v>
      </c>
    </row>
    <row r="10" spans="1:19" x14ac:dyDescent="0.2">
      <c r="A10" s="344">
        <f t="shared" ref="A10:A54" si="4">A9+1</f>
        <v>3</v>
      </c>
      <c r="B10" s="343" t="s">
        <v>293</v>
      </c>
      <c r="C10" s="19">
        <f t="shared" ref="C10:R10" si="5">C8*C9</f>
        <v>39139305.757136367</v>
      </c>
      <c r="D10" s="19">
        <f t="shared" si="5"/>
        <v>33098840.318472575</v>
      </c>
      <c r="E10" s="19">
        <f t="shared" si="5"/>
        <v>33566333.80039008</v>
      </c>
      <c r="F10" s="19">
        <f t="shared" si="5"/>
        <v>27333961.696496423</v>
      </c>
      <c r="G10" s="346">
        <f t="shared" si="5"/>
        <v>21986614.037512641</v>
      </c>
      <c r="H10" s="346">
        <f t="shared" si="5"/>
        <v>21361646.221685003</v>
      </c>
      <c r="I10" s="346">
        <f t="shared" si="5"/>
        <v>22050031.583102014</v>
      </c>
      <c r="J10" s="346">
        <f t="shared" si="5"/>
        <v>22285060.730211113</v>
      </c>
      <c r="K10" s="346">
        <f t="shared" si="5"/>
        <v>21309585.817274962</v>
      </c>
      <c r="L10" s="346">
        <f t="shared" si="5"/>
        <v>12306311.244243991</v>
      </c>
      <c r="M10" s="346">
        <f t="shared" si="5"/>
        <v>18230770.34004125</v>
      </c>
      <c r="N10" s="346">
        <f t="shared" si="5"/>
        <v>41981989.827378809</v>
      </c>
      <c r="O10" s="346">
        <f t="shared" si="5"/>
        <v>9955130.8062424641</v>
      </c>
      <c r="P10" s="346">
        <f t="shared" si="5"/>
        <v>42579621.334700428</v>
      </c>
      <c r="Q10" s="346">
        <f t="shared" si="5"/>
        <v>50695483.682096787</v>
      </c>
      <c r="R10" s="346">
        <f t="shared" si="5"/>
        <v>42871748.802501515</v>
      </c>
    </row>
    <row r="11" spans="1:19" x14ac:dyDescent="0.2">
      <c r="A11" s="344">
        <f t="shared" si="4"/>
        <v>4</v>
      </c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</row>
    <row r="12" spans="1:19" x14ac:dyDescent="0.2">
      <c r="A12" s="344">
        <f t="shared" si="4"/>
        <v>5</v>
      </c>
      <c r="B12" s="193" t="s">
        <v>285</v>
      </c>
      <c r="C12" s="194">
        <v>1164437816.8932128</v>
      </c>
      <c r="D12" s="194">
        <v>1099553229.7785182</v>
      </c>
      <c r="E12" s="194">
        <v>1107422853.7494884</v>
      </c>
      <c r="F12" s="194">
        <v>812766300.42095625</v>
      </c>
      <c r="G12" s="194">
        <v>810190348.69178271</v>
      </c>
      <c r="H12" s="194">
        <v>660493621.61357069</v>
      </c>
      <c r="I12" s="194">
        <v>751368946.43447781</v>
      </c>
      <c r="J12" s="194">
        <v>739498058.21088564</v>
      </c>
      <c r="K12" s="194">
        <v>697598362.60167515</v>
      </c>
      <c r="L12" s="194">
        <v>358479942.92728883</v>
      </c>
      <c r="M12" s="194">
        <v>498987248.01806247</v>
      </c>
      <c r="N12" s="194">
        <v>949264468.39029825</v>
      </c>
      <c r="O12" s="194">
        <v>149461776.23440197</v>
      </c>
      <c r="P12" s="194">
        <v>1101655308.5248551</v>
      </c>
      <c r="Q12" s="194">
        <v>1268193884.6737688</v>
      </c>
      <c r="R12" s="194">
        <v>1150890001.5116489</v>
      </c>
    </row>
    <row r="13" spans="1:19" x14ac:dyDescent="0.2">
      <c r="A13" s="344">
        <f t="shared" si="4"/>
        <v>6</v>
      </c>
      <c r="B13" s="343" t="s">
        <v>145</v>
      </c>
      <c r="C13" s="402">
        <v>3.1196000000000002E-2</v>
      </c>
      <c r="D13" s="402">
        <v>3.1196000000000002E-2</v>
      </c>
      <c r="E13" s="402">
        <v>3.1196000000000002E-2</v>
      </c>
      <c r="F13" s="402">
        <v>3.1196000000000002E-2</v>
      </c>
      <c r="G13" s="402">
        <v>3.1196000000000002E-2</v>
      </c>
      <c r="H13" s="402">
        <v>3.1196000000000002E-2</v>
      </c>
      <c r="I13" s="402">
        <v>3.1196000000000002E-2</v>
      </c>
      <c r="J13" s="402">
        <v>3.1196000000000002E-2</v>
      </c>
      <c r="K13" s="402">
        <v>3.1196000000000002E-2</v>
      </c>
      <c r="L13" s="402">
        <v>3.1196000000000002E-2</v>
      </c>
      <c r="M13" s="402">
        <v>3.8975999999999997E-2</v>
      </c>
      <c r="N13" s="402">
        <v>3.8975999999999997E-2</v>
      </c>
      <c r="O13" s="402">
        <v>3.8975999999999997E-2</v>
      </c>
      <c r="P13" s="402">
        <v>4.0009000000000003E-2</v>
      </c>
      <c r="Q13" s="402">
        <v>4.0009000000000003E-2</v>
      </c>
      <c r="R13" s="402">
        <v>4.0009000000000003E-2</v>
      </c>
    </row>
    <row r="14" spans="1:19" x14ac:dyDescent="0.2">
      <c r="A14" s="344">
        <f t="shared" si="4"/>
        <v>7</v>
      </c>
      <c r="B14" s="343" t="s">
        <v>294</v>
      </c>
      <c r="C14" s="19">
        <f t="shared" ref="C14:R14" si="6">C12*C13</f>
        <v>36325802.135800667</v>
      </c>
      <c r="D14" s="19">
        <f t="shared" si="6"/>
        <v>34301662.556170657</v>
      </c>
      <c r="E14" s="19">
        <f t="shared" si="6"/>
        <v>34547163.345569037</v>
      </c>
      <c r="F14" s="19">
        <f t="shared" si="6"/>
        <v>25355057.507932153</v>
      </c>
      <c r="G14" s="346">
        <f t="shared" si="6"/>
        <v>25274698.117788855</v>
      </c>
      <c r="H14" s="346">
        <f t="shared" si="6"/>
        <v>20604759.019856952</v>
      </c>
      <c r="I14" s="346">
        <f t="shared" si="6"/>
        <v>23439705.652969971</v>
      </c>
      <c r="J14" s="346">
        <f t="shared" si="6"/>
        <v>23069381.42394679</v>
      </c>
      <c r="K14" s="346">
        <f t="shared" si="6"/>
        <v>21762278.519721858</v>
      </c>
      <c r="L14" s="346">
        <f>L12*L13</f>
        <v>11183140.299559703</v>
      </c>
      <c r="M14" s="346">
        <f t="shared" si="6"/>
        <v>19448526.978752002</v>
      </c>
      <c r="N14" s="346">
        <f t="shared" si="6"/>
        <v>36998531.919980258</v>
      </c>
      <c r="O14" s="346">
        <f t="shared" si="6"/>
        <v>5825422.1905120509</v>
      </c>
      <c r="P14" s="346">
        <f t="shared" si="6"/>
        <v>44076127.238770932</v>
      </c>
      <c r="Q14" s="346">
        <f t="shared" si="6"/>
        <v>50739169.13191282</v>
      </c>
      <c r="R14" s="346">
        <f t="shared" si="6"/>
        <v>46045958.070479564</v>
      </c>
    </row>
    <row r="15" spans="1:19" x14ac:dyDescent="0.2">
      <c r="A15" s="344">
        <f t="shared" si="4"/>
        <v>8</v>
      </c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</row>
    <row r="16" spans="1:19" x14ac:dyDescent="0.2">
      <c r="A16" s="344">
        <f t="shared" si="4"/>
        <v>9</v>
      </c>
      <c r="B16" s="193" t="s">
        <v>414</v>
      </c>
      <c r="C16" s="403"/>
      <c r="D16" s="403"/>
      <c r="E16" s="403"/>
      <c r="F16" s="403"/>
      <c r="G16" s="194">
        <v>-92646942.820875585</v>
      </c>
      <c r="H16" s="194">
        <v>19184744.574999999</v>
      </c>
      <c r="I16" s="194">
        <v>767464.66600000858</v>
      </c>
      <c r="J16" s="379"/>
      <c r="K16" s="403"/>
      <c r="L16" s="194">
        <v>0</v>
      </c>
      <c r="M16" s="194">
        <v>0</v>
      </c>
      <c r="N16" s="194">
        <v>145117982.01700002</v>
      </c>
      <c r="O16" s="194">
        <v>0</v>
      </c>
      <c r="P16" s="194">
        <v>0</v>
      </c>
      <c r="Q16" s="194">
        <v>-56881973.624298692</v>
      </c>
      <c r="R16" s="194">
        <v>34499206.11499995</v>
      </c>
    </row>
    <row r="17" spans="1:18" x14ac:dyDescent="0.2">
      <c r="A17" s="344">
        <f t="shared" si="4"/>
        <v>10</v>
      </c>
      <c r="B17" s="343" t="s">
        <v>145</v>
      </c>
      <c r="C17" s="402">
        <v>3.1196000000000002E-2</v>
      </c>
      <c r="D17" s="402">
        <v>3.1196000000000002E-2</v>
      </c>
      <c r="E17" s="402">
        <v>3.1196000000000002E-2</v>
      </c>
      <c r="F17" s="402">
        <v>3.1196000000000002E-2</v>
      </c>
      <c r="G17" s="402">
        <v>3.1196000000000002E-2</v>
      </c>
      <c r="H17" s="402">
        <v>3.1196000000000002E-2</v>
      </c>
      <c r="I17" s="402">
        <v>3.1196000000000002E-2</v>
      </c>
      <c r="J17" s="402">
        <v>3.1196000000000002E-2</v>
      </c>
      <c r="K17" s="402">
        <v>3.1196000000000002E-2</v>
      </c>
      <c r="L17" s="402">
        <v>3.1196000000000002E-2</v>
      </c>
      <c r="M17" s="402">
        <v>3.1196000000000002E-2</v>
      </c>
      <c r="N17" s="402">
        <v>3.1196000000000002E-2</v>
      </c>
      <c r="O17" s="402">
        <v>3.1196000000000002E-2</v>
      </c>
      <c r="P17" s="402">
        <v>3.8975999999999997E-2</v>
      </c>
      <c r="Q17" s="402">
        <v>3.8975999999999997E-2</v>
      </c>
      <c r="R17" s="402">
        <v>3.8975999999999997E-2</v>
      </c>
    </row>
    <row r="18" spans="1:18" x14ac:dyDescent="0.2">
      <c r="A18" s="344">
        <f t="shared" si="4"/>
        <v>11</v>
      </c>
      <c r="B18" s="343" t="s">
        <v>294</v>
      </c>
      <c r="C18" s="19">
        <f t="shared" ref="C18:R18" si="7">C16*C17</f>
        <v>0</v>
      </c>
      <c r="D18" s="19">
        <f t="shared" si="7"/>
        <v>0</v>
      </c>
      <c r="E18" s="19">
        <f t="shared" si="7"/>
        <v>0</v>
      </c>
      <c r="F18" s="19">
        <f t="shared" si="7"/>
        <v>0</v>
      </c>
      <c r="G18" s="346">
        <f t="shared" si="7"/>
        <v>-2890214.0282400348</v>
      </c>
      <c r="H18" s="346">
        <f t="shared" si="7"/>
        <v>598487.29176169995</v>
      </c>
      <c r="I18" s="346">
        <f t="shared" si="7"/>
        <v>23941.827720536268</v>
      </c>
      <c r="J18" s="346">
        <f t="shared" si="7"/>
        <v>0</v>
      </c>
      <c r="K18" s="346">
        <f t="shared" si="7"/>
        <v>0</v>
      </c>
      <c r="L18" s="346">
        <f t="shared" si="7"/>
        <v>0</v>
      </c>
      <c r="M18" s="346">
        <f t="shared" si="7"/>
        <v>0</v>
      </c>
      <c r="N18" s="346">
        <f t="shared" si="7"/>
        <v>4527100.5670023328</v>
      </c>
      <c r="O18" s="346">
        <f t="shared" si="7"/>
        <v>0</v>
      </c>
      <c r="P18" s="346">
        <f t="shared" si="7"/>
        <v>0</v>
      </c>
      <c r="Q18" s="346">
        <f t="shared" si="7"/>
        <v>-2217031.8039806657</v>
      </c>
      <c r="R18" s="346">
        <f t="shared" si="7"/>
        <v>1344641.0575382379</v>
      </c>
    </row>
    <row r="19" spans="1:18" x14ac:dyDescent="0.2">
      <c r="A19" s="344">
        <f t="shared" si="4"/>
        <v>12</v>
      </c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</row>
    <row r="20" spans="1:18" x14ac:dyDescent="0.2">
      <c r="A20" s="344">
        <f t="shared" si="4"/>
        <v>13</v>
      </c>
      <c r="B20" s="343" t="s">
        <v>286</v>
      </c>
      <c r="C20" s="19">
        <f t="shared" ref="C20:M20" si="8">C14+C18</f>
        <v>36325802.135800667</v>
      </c>
      <c r="D20" s="19">
        <f t="shared" si="8"/>
        <v>34301662.556170657</v>
      </c>
      <c r="E20" s="19">
        <f t="shared" si="8"/>
        <v>34547163.345569037</v>
      </c>
      <c r="F20" s="19">
        <f t="shared" si="8"/>
        <v>25355057.507932153</v>
      </c>
      <c r="G20" s="346">
        <f t="shared" si="8"/>
        <v>22384484.089548819</v>
      </c>
      <c r="H20" s="346">
        <f t="shared" si="8"/>
        <v>21203246.311618652</v>
      </c>
      <c r="I20" s="346">
        <f t="shared" si="8"/>
        <v>23463647.480690509</v>
      </c>
      <c r="J20" s="346">
        <f t="shared" si="8"/>
        <v>23069381.42394679</v>
      </c>
      <c r="K20" s="346">
        <f t="shared" si="8"/>
        <v>21762278.519721858</v>
      </c>
      <c r="L20" s="346">
        <f t="shared" si="8"/>
        <v>11183140.299559703</v>
      </c>
      <c r="M20" s="346">
        <f t="shared" si="8"/>
        <v>19448526.978752002</v>
      </c>
      <c r="N20" s="346">
        <f>N14+N18</f>
        <v>41525632.486982591</v>
      </c>
      <c r="O20" s="346">
        <f>O14+O18</f>
        <v>5825422.1905120509</v>
      </c>
      <c r="P20" s="346">
        <f>P14+P18</f>
        <v>44076127.238770932</v>
      </c>
      <c r="Q20" s="346">
        <f t="shared" ref="Q20:R20" si="9">Q14+Q18</f>
        <v>48522137.327932157</v>
      </c>
      <c r="R20" s="346">
        <f t="shared" si="9"/>
        <v>47390599.128017806</v>
      </c>
    </row>
    <row r="21" spans="1:18" x14ac:dyDescent="0.2">
      <c r="A21" s="344">
        <f t="shared" si="4"/>
        <v>14</v>
      </c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</row>
    <row r="22" spans="1:18" x14ac:dyDescent="0.2">
      <c r="A22" s="344">
        <f t="shared" si="4"/>
        <v>15</v>
      </c>
      <c r="B22" s="343" t="s">
        <v>287</v>
      </c>
      <c r="C22" s="19">
        <f t="shared" ref="C22:R22" si="10">C10-C20</f>
        <v>2813503.6213357002</v>
      </c>
      <c r="D22" s="19">
        <f t="shared" si="10"/>
        <v>-1202822.2376980819</v>
      </c>
      <c r="E22" s="19">
        <f t="shared" si="10"/>
        <v>-980829.54517895728</v>
      </c>
      <c r="F22" s="19">
        <f t="shared" si="10"/>
        <v>1978904.1885642707</v>
      </c>
      <c r="G22" s="346">
        <f t="shared" si="10"/>
        <v>-397870.05203617737</v>
      </c>
      <c r="H22" s="346">
        <f t="shared" si="10"/>
        <v>158399.91006635129</v>
      </c>
      <c r="I22" s="346">
        <f t="shared" si="10"/>
        <v>-1413615.8975884952</v>
      </c>
      <c r="J22" s="346">
        <f t="shared" si="10"/>
        <v>-784320.69373567775</v>
      </c>
      <c r="K22" s="346">
        <f t="shared" si="10"/>
        <v>-452692.70244689658</v>
      </c>
      <c r="L22" s="346">
        <f t="shared" si="10"/>
        <v>1123170.9446842875</v>
      </c>
      <c r="M22" s="346">
        <f t="shared" si="10"/>
        <v>-1217756.6387107521</v>
      </c>
      <c r="N22" s="346">
        <f t="shared" si="10"/>
        <v>456357.340396218</v>
      </c>
      <c r="O22" s="346">
        <f t="shared" si="10"/>
        <v>4129708.6157304132</v>
      </c>
      <c r="P22" s="346">
        <f t="shared" si="10"/>
        <v>-1496505.904070504</v>
      </c>
      <c r="Q22" s="346">
        <f t="shared" si="10"/>
        <v>2173346.3541646302</v>
      </c>
      <c r="R22" s="346">
        <f t="shared" si="10"/>
        <v>-4518850.325516291</v>
      </c>
    </row>
    <row r="23" spans="1:18" x14ac:dyDescent="0.2">
      <c r="A23" s="344">
        <f t="shared" si="4"/>
        <v>16</v>
      </c>
      <c r="C23" s="19"/>
      <c r="D23" s="19"/>
      <c r="E23" s="19"/>
      <c r="F23" s="19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</row>
    <row r="24" spans="1:18" x14ac:dyDescent="0.2">
      <c r="A24" s="344">
        <f t="shared" si="4"/>
        <v>17</v>
      </c>
      <c r="B24" s="343" t="s">
        <v>295</v>
      </c>
      <c r="C24" s="257">
        <v>40462.050000000003</v>
      </c>
      <c r="D24" s="257">
        <v>40141.33</v>
      </c>
      <c r="E24" s="257">
        <v>32440.27</v>
      </c>
      <c r="F24" s="257">
        <v>30112.61</v>
      </c>
      <c r="G24" s="257">
        <v>31168.58</v>
      </c>
      <c r="H24" s="257">
        <v>29274.83</v>
      </c>
      <c r="I24" s="257">
        <v>18342.72</v>
      </c>
      <c r="J24" s="81">
        <v>14221.72</v>
      </c>
      <c r="K24" s="81">
        <v>11450.1</v>
      </c>
      <c r="L24" s="81">
        <v>4009.67</v>
      </c>
      <c r="M24" s="81">
        <v>4868.8900000000003</v>
      </c>
      <c r="N24" s="81">
        <v>7506.82</v>
      </c>
      <c r="O24" s="81">
        <v>1768.2</v>
      </c>
      <c r="P24" s="81">
        <v>7367.52</v>
      </c>
      <c r="Q24" s="81">
        <v>13703.59</v>
      </c>
      <c r="R24" s="81">
        <v>9961.86</v>
      </c>
    </row>
    <row r="25" spans="1:18" x14ac:dyDescent="0.2">
      <c r="A25" s="344">
        <f t="shared" si="4"/>
        <v>18</v>
      </c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</row>
    <row r="26" spans="1:18" x14ac:dyDescent="0.2">
      <c r="A26" s="344">
        <f t="shared" si="4"/>
        <v>19</v>
      </c>
      <c r="B26" s="343" t="s">
        <v>296</v>
      </c>
      <c r="C26" s="19">
        <f>C22+C24</f>
        <v>2853965.6713357</v>
      </c>
      <c r="D26" s="19">
        <f t="shared" ref="D26:R26" si="11">C26+D22+D24</f>
        <v>1691284.7636376182</v>
      </c>
      <c r="E26" s="19">
        <f t="shared" si="11"/>
        <v>742895.4884586609</v>
      </c>
      <c r="F26" s="19">
        <f t="shared" si="11"/>
        <v>2751912.2870229315</v>
      </c>
      <c r="G26" s="346">
        <f t="shared" si="11"/>
        <v>2385210.8149867542</v>
      </c>
      <c r="H26" s="346">
        <f t="shared" si="11"/>
        <v>2572885.5550531056</v>
      </c>
      <c r="I26" s="346">
        <f t="shared" si="11"/>
        <v>1177612.3774646104</v>
      </c>
      <c r="J26" s="346">
        <f t="shared" si="11"/>
        <v>407513.40372893261</v>
      </c>
      <c r="K26" s="346">
        <f t="shared" si="11"/>
        <v>-33729.198717963976</v>
      </c>
      <c r="L26" s="346">
        <f t="shared" si="11"/>
        <v>1093451.4159663236</v>
      </c>
      <c r="M26" s="346">
        <f t="shared" si="11"/>
        <v>-119436.33274442855</v>
      </c>
      <c r="N26" s="346">
        <f t="shared" si="11"/>
        <v>344427.82765178947</v>
      </c>
      <c r="O26" s="346">
        <f t="shared" si="11"/>
        <v>4475904.6433822028</v>
      </c>
      <c r="P26" s="346">
        <f t="shared" si="11"/>
        <v>2986766.2593116988</v>
      </c>
      <c r="Q26" s="346">
        <f t="shared" si="11"/>
        <v>5173816.2034763284</v>
      </c>
      <c r="R26" s="346">
        <f t="shared" si="11"/>
        <v>664927.73796003743</v>
      </c>
    </row>
    <row r="27" spans="1:18" x14ac:dyDescent="0.2">
      <c r="A27" s="344">
        <f t="shared" si="4"/>
        <v>20</v>
      </c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</row>
    <row r="28" spans="1:18" x14ac:dyDescent="0.2">
      <c r="A28" s="344">
        <f t="shared" si="4"/>
        <v>21</v>
      </c>
      <c r="B28" s="196" t="s">
        <v>288</v>
      </c>
      <c r="C28" s="197">
        <v>7.6800000000000002E-4</v>
      </c>
      <c r="D28" s="197">
        <v>7.6800000000000002E-4</v>
      </c>
      <c r="E28" s="197">
        <v>7.6800000000000002E-4</v>
      </c>
      <c r="F28" s="197">
        <v>7.6800000000000002E-4</v>
      </c>
      <c r="G28" s="197">
        <v>5.9500000000000004E-4</v>
      </c>
      <c r="H28" s="197">
        <v>5.9500000000000004E-4</v>
      </c>
      <c r="I28" s="197">
        <v>5.9500000000000004E-4</v>
      </c>
      <c r="J28" s="197">
        <v>5.9500000000000004E-4</v>
      </c>
      <c r="K28" s="197">
        <v>5.9500000000000004E-4</v>
      </c>
      <c r="L28" s="197">
        <v>5.9500000000000004E-4</v>
      </c>
      <c r="M28" s="197">
        <v>5.9500000000000004E-4</v>
      </c>
      <c r="N28" s="197">
        <v>5.9500000000000004E-4</v>
      </c>
      <c r="O28" s="197">
        <v>5.9500000000000004E-4</v>
      </c>
      <c r="P28" s="197">
        <v>5.9500000000000004E-4</v>
      </c>
      <c r="Q28" s="197">
        <v>0</v>
      </c>
      <c r="R28" s="197">
        <v>0</v>
      </c>
    </row>
    <row r="29" spans="1:18" x14ac:dyDescent="0.2">
      <c r="A29" s="344">
        <f t="shared" si="4"/>
        <v>22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</row>
    <row r="30" spans="1:18" x14ac:dyDescent="0.2">
      <c r="A30" s="344">
        <f t="shared" si="4"/>
        <v>23</v>
      </c>
      <c r="B30" s="196" t="s">
        <v>415</v>
      </c>
      <c r="C30" s="197">
        <v>7.6800000000000002E-4</v>
      </c>
      <c r="D30" s="197">
        <v>7.6800000000000002E-4</v>
      </c>
      <c r="E30" s="197">
        <v>7.6800000000000002E-4</v>
      </c>
      <c r="F30" s="197">
        <v>7.6800000000000002E-4</v>
      </c>
      <c r="G30" s="197">
        <v>7.6800000000000002E-4</v>
      </c>
      <c r="H30" s="197">
        <v>7.6800000000000002E-4</v>
      </c>
      <c r="I30" s="197">
        <v>7.6800000000000002E-4</v>
      </c>
      <c r="J30" s="197">
        <v>7.6800000000000002E-4</v>
      </c>
      <c r="K30" s="197">
        <v>7.6800000000000002E-4</v>
      </c>
      <c r="L30" s="197">
        <v>7.6800000000000002E-4</v>
      </c>
      <c r="M30" s="197">
        <v>5.9500000000000004E-4</v>
      </c>
      <c r="N30" s="197">
        <v>5.9500000000000004E-4</v>
      </c>
      <c r="O30" s="197">
        <v>5.9500000000000004E-4</v>
      </c>
      <c r="P30" s="197">
        <v>5.9500000000000004E-4</v>
      </c>
      <c r="Q30" s="197">
        <v>5.9500000000000004E-4</v>
      </c>
      <c r="R30" s="197">
        <v>5.9500000000000004E-4</v>
      </c>
    </row>
    <row r="31" spans="1:18" x14ac:dyDescent="0.2">
      <c r="A31" s="344">
        <f t="shared" si="4"/>
        <v>24</v>
      </c>
      <c r="C31" s="19"/>
      <c r="D31" s="19"/>
      <c r="E31" s="19"/>
      <c r="F31" s="19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</row>
    <row r="32" spans="1:18" x14ac:dyDescent="0.2">
      <c r="A32" s="344">
        <f t="shared" si="4"/>
        <v>25</v>
      </c>
      <c r="B32" s="380" t="s">
        <v>551</v>
      </c>
      <c r="C32" s="394"/>
      <c r="D32" s="394"/>
      <c r="E32" s="394"/>
      <c r="F32" s="394"/>
      <c r="G32" s="395"/>
      <c r="H32" s="396"/>
      <c r="I32" s="396"/>
      <c r="J32" s="396"/>
      <c r="K32" s="396"/>
      <c r="L32" s="396"/>
      <c r="M32" s="393">
        <v>2.5300000000000002E-4</v>
      </c>
      <c r="N32" s="393">
        <v>2.5300000000000002E-4</v>
      </c>
      <c r="O32" s="393">
        <v>2.5300000000000002E-4</v>
      </c>
      <c r="P32" s="393">
        <v>2.5300000000000002E-4</v>
      </c>
      <c r="Q32" s="393">
        <v>2.5300000000000002E-4</v>
      </c>
      <c r="R32" s="393">
        <v>2.5300000000000002E-4</v>
      </c>
    </row>
    <row r="33" spans="1:18" x14ac:dyDescent="0.2">
      <c r="A33" s="344">
        <f t="shared" si="4"/>
        <v>26</v>
      </c>
      <c r="C33" s="43"/>
      <c r="D33" s="43"/>
      <c r="E33" s="43"/>
      <c r="F33" s="43"/>
      <c r="G33" s="165"/>
      <c r="H33" s="165"/>
      <c r="I33" s="165"/>
      <c r="J33" s="165"/>
      <c r="K33" s="165"/>
      <c r="L33" s="165"/>
      <c r="M33" s="195"/>
      <c r="N33" s="195"/>
      <c r="O33" s="195"/>
      <c r="P33" s="195"/>
      <c r="Q33" s="195"/>
      <c r="R33" s="195"/>
    </row>
    <row r="34" spans="1:18" x14ac:dyDescent="0.2">
      <c r="A34" s="344">
        <f t="shared" si="4"/>
        <v>27</v>
      </c>
      <c r="B34" s="380" t="s">
        <v>554</v>
      </c>
      <c r="C34" s="394"/>
      <c r="D34" s="394"/>
      <c r="E34" s="394"/>
      <c r="F34" s="394"/>
      <c r="G34" s="394"/>
      <c r="H34" s="394"/>
      <c r="I34" s="394"/>
      <c r="J34" s="393"/>
      <c r="K34" s="393"/>
      <c r="L34" s="393"/>
      <c r="M34" s="393">
        <v>0</v>
      </c>
      <c r="N34" s="393">
        <v>0</v>
      </c>
      <c r="O34" s="393">
        <v>0</v>
      </c>
      <c r="P34" s="393">
        <v>0</v>
      </c>
      <c r="Q34" s="393">
        <v>0</v>
      </c>
      <c r="R34" s="393">
        <v>0</v>
      </c>
    </row>
    <row r="35" spans="1:18" x14ac:dyDescent="0.2">
      <c r="A35" s="344">
        <f t="shared" si="4"/>
        <v>28</v>
      </c>
      <c r="C35" s="19"/>
      <c r="D35" s="19"/>
      <c r="E35" s="19"/>
      <c r="F35" s="19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</row>
    <row r="36" spans="1:18" x14ac:dyDescent="0.2">
      <c r="A36" s="344">
        <f t="shared" si="4"/>
        <v>29</v>
      </c>
      <c r="B36" s="343" t="s">
        <v>161</v>
      </c>
      <c r="C36" s="19">
        <f t="shared" ref="C36:R36" si="12">(C12*C28)+(C16*C30)</f>
        <v>894288.2433739875</v>
      </c>
      <c r="D36" s="19">
        <f t="shared" si="12"/>
        <v>844456.88046990195</v>
      </c>
      <c r="E36" s="19">
        <f t="shared" si="12"/>
        <v>850500.75167960708</v>
      </c>
      <c r="F36" s="19">
        <f t="shared" si="12"/>
        <v>624204.51872329437</v>
      </c>
      <c r="G36" s="346">
        <f t="shared" si="12"/>
        <v>410910.40538517828</v>
      </c>
      <c r="H36" s="346">
        <f t="shared" si="12"/>
        <v>407727.58869367454</v>
      </c>
      <c r="I36" s="346">
        <f t="shared" si="12"/>
        <v>447653.93599200237</v>
      </c>
      <c r="J36" s="346">
        <f t="shared" si="12"/>
        <v>440001.344635477</v>
      </c>
      <c r="K36" s="346">
        <f t="shared" si="12"/>
        <v>415071.02574799675</v>
      </c>
      <c r="L36" s="346">
        <f t="shared" si="12"/>
        <v>213295.56604173686</v>
      </c>
      <c r="M36" s="346">
        <f t="shared" si="12"/>
        <v>296897.4125707472</v>
      </c>
      <c r="N36" s="346">
        <f t="shared" si="12"/>
        <v>651157.55799234251</v>
      </c>
      <c r="O36" s="346">
        <f t="shared" si="12"/>
        <v>88929.756859469184</v>
      </c>
      <c r="P36" s="346">
        <f t="shared" si="12"/>
        <v>655484.90857228881</v>
      </c>
      <c r="Q36" s="346">
        <f t="shared" si="12"/>
        <v>-33844.774306457723</v>
      </c>
      <c r="R36" s="346">
        <f t="shared" si="12"/>
        <v>20527.02763842497</v>
      </c>
    </row>
    <row r="37" spans="1:18" x14ac:dyDescent="0.2">
      <c r="A37" s="344">
        <f t="shared" si="4"/>
        <v>30</v>
      </c>
      <c r="C37" s="19"/>
      <c r="D37" s="19"/>
      <c r="E37" s="19"/>
      <c r="F37" s="19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</row>
    <row r="38" spans="1:18" x14ac:dyDescent="0.2">
      <c r="A38" s="344">
        <f t="shared" si="4"/>
        <v>31</v>
      </c>
      <c r="B38" s="380" t="s">
        <v>552</v>
      </c>
      <c r="C38" s="382"/>
      <c r="D38" s="382"/>
      <c r="E38" s="382"/>
      <c r="F38" s="382"/>
      <c r="G38" s="397"/>
      <c r="H38" s="397"/>
      <c r="I38" s="397"/>
      <c r="J38" s="397"/>
      <c r="K38" s="397"/>
      <c r="L38" s="397"/>
      <c r="M38" s="397">
        <f t="shared" ref="M38:R38" si="13">(M12*M32)+(M16*M34)</f>
        <v>126243.77374856982</v>
      </c>
      <c r="N38" s="397">
        <f t="shared" si="13"/>
        <v>240163.91050274548</v>
      </c>
      <c r="O38" s="397">
        <f t="shared" si="13"/>
        <v>37813.829387303704</v>
      </c>
      <c r="P38" s="397">
        <f t="shared" si="13"/>
        <v>278718.79305678839</v>
      </c>
      <c r="Q38" s="397">
        <f t="shared" si="13"/>
        <v>320853.05282246351</v>
      </c>
      <c r="R38" s="397">
        <f t="shared" si="13"/>
        <v>291175.17038244719</v>
      </c>
    </row>
    <row r="39" spans="1:18" x14ac:dyDescent="0.2">
      <c r="A39" s="344">
        <f t="shared" si="4"/>
        <v>32</v>
      </c>
      <c r="C39" s="19"/>
      <c r="D39" s="19"/>
      <c r="E39" s="19"/>
      <c r="F39" s="19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</row>
    <row r="40" spans="1:18" x14ac:dyDescent="0.2">
      <c r="A40" s="344">
        <f t="shared" si="4"/>
        <v>33</v>
      </c>
      <c r="B40" s="343" t="s">
        <v>298</v>
      </c>
      <c r="C40" s="19">
        <f>C22+C24-C36</f>
        <v>1959677.4279617125</v>
      </c>
      <c r="D40" s="19">
        <f t="shared" ref="D40:L40" si="14">C40+D22+D24-D36</f>
        <v>-47460.360206271405</v>
      </c>
      <c r="E40" s="19">
        <f t="shared" si="14"/>
        <v>-1846350.3870648358</v>
      </c>
      <c r="F40" s="19">
        <f t="shared" si="14"/>
        <v>-461538.10722385941</v>
      </c>
      <c r="G40" s="346">
        <f t="shared" si="14"/>
        <v>-1239149.9846452151</v>
      </c>
      <c r="H40" s="346">
        <f t="shared" si="14"/>
        <v>-1459202.8332725381</v>
      </c>
      <c r="I40" s="346">
        <f t="shared" si="14"/>
        <v>-3302129.9468530356</v>
      </c>
      <c r="J40" s="346">
        <f t="shared" si="14"/>
        <v>-4512230.2652241904</v>
      </c>
      <c r="K40" s="346">
        <f t="shared" si="14"/>
        <v>-5368543.8934190841</v>
      </c>
      <c r="L40" s="346">
        <f t="shared" si="14"/>
        <v>-4454658.8447765335</v>
      </c>
      <c r="M40" s="346">
        <f>L40+M22+M24-M36-M38</f>
        <v>-6090687.7798066037</v>
      </c>
      <c r="N40" s="346">
        <f t="shared" ref="N40:P40" si="15">M40+N22+N24-N36-N38</f>
        <v>-6518145.087905474</v>
      </c>
      <c r="O40" s="346">
        <f t="shared" si="15"/>
        <v>-2513411.8584218337</v>
      </c>
      <c r="P40" s="346">
        <f t="shared" si="15"/>
        <v>-4936753.9441214148</v>
      </c>
      <c r="Q40" s="346">
        <f t="shared" ref="Q40" si="16">P40+Q22+Q24-Q36-Q38</f>
        <v>-3036712.278472791</v>
      </c>
      <c r="R40" s="346">
        <f t="shared" ref="R40" si="17">Q40+R22+R24-R36-R38</f>
        <v>-7857302.9420099538</v>
      </c>
    </row>
    <row r="41" spans="1:18" x14ac:dyDescent="0.2">
      <c r="A41" s="344">
        <f t="shared" si="4"/>
        <v>34</v>
      </c>
      <c r="C41" s="19"/>
      <c r="D41" s="19"/>
      <c r="E41" s="19"/>
      <c r="F41" s="19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</row>
    <row r="42" spans="1:18" x14ac:dyDescent="0.2">
      <c r="A42" s="344">
        <f t="shared" si="4"/>
        <v>35</v>
      </c>
      <c r="B42" s="198" t="s">
        <v>346</v>
      </c>
      <c r="C42" s="258">
        <v>0.95238599999999995</v>
      </c>
      <c r="D42" s="258">
        <v>0.95238599999999995</v>
      </c>
      <c r="E42" s="258">
        <v>0.95238599999999995</v>
      </c>
      <c r="F42" s="258">
        <v>0.95238599999999995</v>
      </c>
      <c r="G42" s="258">
        <v>0.95238599999999995</v>
      </c>
      <c r="H42" s="258">
        <v>0.95238599999999995</v>
      </c>
      <c r="I42" s="258">
        <v>0.95238599999999995</v>
      </c>
      <c r="J42" s="258">
        <v>0.95238599999999995</v>
      </c>
      <c r="K42" s="258">
        <v>0.95238599999999995</v>
      </c>
      <c r="L42" s="258">
        <v>0.95238599999999995</v>
      </c>
      <c r="M42" s="258"/>
      <c r="N42" s="258"/>
      <c r="O42" s="258"/>
      <c r="P42" s="258"/>
      <c r="Q42" s="258"/>
      <c r="R42" s="258"/>
    </row>
    <row r="43" spans="1:18" x14ac:dyDescent="0.2">
      <c r="A43" s="344">
        <f t="shared" si="4"/>
        <v>36</v>
      </c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</row>
    <row r="44" spans="1:18" x14ac:dyDescent="0.2">
      <c r="A44" s="344">
        <f t="shared" si="4"/>
        <v>37</v>
      </c>
      <c r="B44" s="198" t="s">
        <v>404</v>
      </c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>
        <v>0.95111500000000004</v>
      </c>
      <c r="N44" s="258">
        <v>0.95111500000000004</v>
      </c>
      <c r="O44" s="258">
        <v>0.95111500000000004</v>
      </c>
      <c r="P44" s="258">
        <v>0.95111500000000004</v>
      </c>
      <c r="Q44" s="258">
        <v>0.95111500000000004</v>
      </c>
      <c r="R44" s="258">
        <v>0.95111500000000004</v>
      </c>
    </row>
    <row r="45" spans="1:18" x14ac:dyDescent="0.2">
      <c r="A45" s="344">
        <f t="shared" si="4"/>
        <v>38</v>
      </c>
      <c r="C45" s="44"/>
      <c r="D45" s="44"/>
      <c r="E45" s="44"/>
      <c r="F45" s="44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</row>
    <row r="46" spans="1:18" ht="12" thickBot="1" x14ac:dyDescent="0.25">
      <c r="A46" s="344">
        <f t="shared" si="4"/>
        <v>39</v>
      </c>
      <c r="B46" s="343" t="s">
        <v>299</v>
      </c>
      <c r="C46" s="201">
        <f t="shared" ref="C46:L46" si="18">ROUND((C22*C42),2)</f>
        <v>2679541.46</v>
      </c>
      <c r="D46" s="201">
        <f t="shared" si="18"/>
        <v>-1145551.06</v>
      </c>
      <c r="E46" s="201">
        <f t="shared" si="18"/>
        <v>-934128.33</v>
      </c>
      <c r="F46" s="201">
        <f t="shared" si="18"/>
        <v>1884680.64</v>
      </c>
      <c r="G46" s="201">
        <f t="shared" si="18"/>
        <v>-378925.87</v>
      </c>
      <c r="H46" s="201">
        <f t="shared" si="18"/>
        <v>150857.85999999999</v>
      </c>
      <c r="I46" s="201">
        <f t="shared" si="18"/>
        <v>-1346307.99</v>
      </c>
      <c r="J46" s="201">
        <f t="shared" si="18"/>
        <v>-746976.05</v>
      </c>
      <c r="K46" s="201">
        <f t="shared" si="18"/>
        <v>-431138.19</v>
      </c>
      <c r="L46" s="201">
        <f t="shared" si="18"/>
        <v>1069692.28</v>
      </c>
      <c r="M46" s="201">
        <f t="shared" ref="M46:R46" si="19">ROUND((M22*M44),2)</f>
        <v>-1158226.6100000001</v>
      </c>
      <c r="N46" s="201">
        <f t="shared" si="19"/>
        <v>434048.31</v>
      </c>
      <c r="O46" s="201">
        <f t="shared" si="19"/>
        <v>3927827.81</v>
      </c>
      <c r="P46" s="201">
        <f t="shared" si="19"/>
        <v>-1423349.21</v>
      </c>
      <c r="Q46" s="201">
        <f t="shared" si="19"/>
        <v>2067102.32</v>
      </c>
      <c r="R46" s="201">
        <f t="shared" si="19"/>
        <v>-4297946.33</v>
      </c>
    </row>
    <row r="47" spans="1:18" x14ac:dyDescent="0.2">
      <c r="A47" s="344">
        <f t="shared" si="4"/>
        <v>40</v>
      </c>
      <c r="C47" s="346"/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</row>
    <row r="48" spans="1:18" ht="12" thickBot="1" x14ac:dyDescent="0.25">
      <c r="A48" s="344">
        <f t="shared" si="4"/>
        <v>41</v>
      </c>
      <c r="B48" s="343" t="s">
        <v>416</v>
      </c>
      <c r="C48" s="201">
        <f t="shared" ref="C48:L48" si="20">ROUND((C36*C42),2)</f>
        <v>851707.6</v>
      </c>
      <c r="D48" s="201">
        <f t="shared" si="20"/>
        <v>804248.91</v>
      </c>
      <c r="E48" s="201">
        <f t="shared" si="20"/>
        <v>810005.01</v>
      </c>
      <c r="F48" s="201">
        <f t="shared" si="20"/>
        <v>594483.64</v>
      </c>
      <c r="G48" s="201">
        <f t="shared" si="20"/>
        <v>391345.32</v>
      </c>
      <c r="H48" s="201">
        <f t="shared" si="20"/>
        <v>388314.05</v>
      </c>
      <c r="I48" s="201">
        <f t="shared" si="20"/>
        <v>426339.34</v>
      </c>
      <c r="J48" s="201">
        <f t="shared" si="20"/>
        <v>419051.12</v>
      </c>
      <c r="K48" s="201">
        <f t="shared" si="20"/>
        <v>395307.83</v>
      </c>
      <c r="L48" s="201">
        <f t="shared" si="20"/>
        <v>203139.71</v>
      </c>
      <c r="M48" s="201">
        <f t="shared" ref="M48:R48" si="21">ROUND((M36*M44),2)</f>
        <v>282383.58</v>
      </c>
      <c r="N48" s="201">
        <f>ROUND((N36*N44),2)</f>
        <v>619325.72</v>
      </c>
      <c r="O48" s="201">
        <f t="shared" si="21"/>
        <v>84582.43</v>
      </c>
      <c r="P48" s="201">
        <f t="shared" si="21"/>
        <v>623441.53</v>
      </c>
      <c r="Q48" s="201">
        <f t="shared" si="21"/>
        <v>-32190.27</v>
      </c>
      <c r="R48" s="201">
        <f t="shared" si="21"/>
        <v>19523.560000000001</v>
      </c>
    </row>
    <row r="49" spans="1:18" x14ac:dyDescent="0.2">
      <c r="A49" s="344">
        <f t="shared" si="4"/>
        <v>42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2" thickBot="1" x14ac:dyDescent="0.25">
      <c r="A50" s="344">
        <f t="shared" si="4"/>
        <v>43</v>
      </c>
      <c r="B50" s="380" t="s">
        <v>553</v>
      </c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>
        <f t="shared" ref="M50:R50" si="22">ROUND((M38*M44),2)</f>
        <v>120072.35</v>
      </c>
      <c r="N50" s="383">
        <f t="shared" si="22"/>
        <v>228423.5</v>
      </c>
      <c r="O50" s="383">
        <f t="shared" si="22"/>
        <v>35965.300000000003</v>
      </c>
      <c r="P50" s="383">
        <f t="shared" si="22"/>
        <v>265093.62</v>
      </c>
      <c r="Q50" s="383">
        <f t="shared" si="22"/>
        <v>305168.15000000002</v>
      </c>
      <c r="R50" s="383">
        <f t="shared" si="22"/>
        <v>276941.07</v>
      </c>
    </row>
    <row r="51" spans="1:18" x14ac:dyDescent="0.2">
      <c r="A51" s="344">
        <f t="shared" si="4"/>
        <v>44</v>
      </c>
    </row>
    <row r="52" spans="1:18" s="193" customFormat="1" x14ac:dyDescent="0.2">
      <c r="A52" s="344">
        <f t="shared" si="4"/>
        <v>45</v>
      </c>
      <c r="B52" s="193" t="s">
        <v>301</v>
      </c>
    </row>
    <row r="53" spans="1:18" s="196" customFormat="1" x14ac:dyDescent="0.2">
      <c r="A53" s="344">
        <f t="shared" si="4"/>
        <v>46</v>
      </c>
      <c r="B53" s="196" t="s">
        <v>302</v>
      </c>
    </row>
    <row r="54" spans="1:18" s="198" customFormat="1" x14ac:dyDescent="0.2">
      <c r="A54" s="344">
        <f t="shared" si="4"/>
        <v>47</v>
      </c>
      <c r="B54" s="198" t="s">
        <v>303</v>
      </c>
    </row>
    <row r="55" spans="1:18" x14ac:dyDescent="0.2">
      <c r="A55" s="202"/>
    </row>
    <row r="56" spans="1:18" x14ac:dyDescent="0.2">
      <c r="A56" s="344"/>
      <c r="B56" s="343" t="s">
        <v>405</v>
      </c>
    </row>
    <row r="57" spans="1:18" x14ac:dyDescent="0.2">
      <c r="A57" s="344"/>
      <c r="B57" s="343" t="s">
        <v>406</v>
      </c>
      <c r="H57" s="19"/>
    </row>
    <row r="58" spans="1:18" x14ac:dyDescent="0.2">
      <c r="A58" s="344"/>
      <c r="B58" s="343" t="s">
        <v>407</v>
      </c>
    </row>
    <row r="59" spans="1:18" x14ac:dyDescent="0.2">
      <c r="A59" s="344"/>
    </row>
    <row r="60" spans="1:18" x14ac:dyDescent="0.2">
      <c r="A60" s="344"/>
    </row>
    <row r="61" spans="1:18" x14ac:dyDescent="0.2">
      <c r="A61" s="344"/>
    </row>
    <row r="62" spans="1:18" x14ac:dyDescent="0.2">
      <c r="A62" s="344"/>
    </row>
    <row r="63" spans="1:18" x14ac:dyDescent="0.2">
      <c r="A63" s="344"/>
    </row>
    <row r="64" spans="1:18" x14ac:dyDescent="0.2">
      <c r="A64" s="344"/>
    </row>
    <row r="65" spans="1:1" x14ac:dyDescent="0.2">
      <c r="A65" s="344"/>
    </row>
    <row r="66" spans="1:1" x14ac:dyDescent="0.2">
      <c r="A66" s="344"/>
    </row>
    <row r="67" spans="1:1" x14ac:dyDescent="0.2">
      <c r="A67" s="344"/>
    </row>
    <row r="68" spans="1:1" x14ac:dyDescent="0.2">
      <c r="A68" s="344"/>
    </row>
    <row r="69" spans="1:1" x14ac:dyDescent="0.2">
      <c r="A69" s="344"/>
    </row>
    <row r="70" spans="1:1" x14ac:dyDescent="0.2">
      <c r="A70" s="344"/>
    </row>
    <row r="71" spans="1:1" x14ac:dyDescent="0.2">
      <c r="A71" s="344"/>
    </row>
    <row r="72" spans="1:1" x14ac:dyDescent="0.2">
      <c r="A72" s="344"/>
    </row>
    <row r="73" spans="1:1" x14ac:dyDescent="0.2">
      <c r="A73" s="344"/>
    </row>
    <row r="74" spans="1:1" x14ac:dyDescent="0.2">
      <c r="A74" s="344"/>
    </row>
    <row r="75" spans="1:1" x14ac:dyDescent="0.2">
      <c r="A75" s="344"/>
    </row>
    <row r="76" spans="1:1" x14ac:dyDescent="0.2">
      <c r="A76" s="344"/>
    </row>
    <row r="77" spans="1:1" x14ac:dyDescent="0.2">
      <c r="A77" s="344"/>
    </row>
    <row r="78" spans="1:1" x14ac:dyDescent="0.2">
      <c r="A78" s="344"/>
    </row>
    <row r="79" spans="1:1" x14ac:dyDescent="0.2">
      <c r="A79" s="344"/>
    </row>
    <row r="80" spans="1:1" x14ac:dyDescent="0.2">
      <c r="A80" s="344"/>
    </row>
    <row r="81" spans="1:1" x14ac:dyDescent="0.2">
      <c r="A81" s="344"/>
    </row>
    <row r="82" spans="1:1" x14ac:dyDescent="0.2">
      <c r="A82" s="344"/>
    </row>
    <row r="83" spans="1:1" x14ac:dyDescent="0.2">
      <c r="A83" s="344"/>
    </row>
    <row r="84" spans="1:1" x14ac:dyDescent="0.2">
      <c r="A84" s="344"/>
    </row>
    <row r="85" spans="1:1" x14ac:dyDescent="0.2">
      <c r="A85" s="344"/>
    </row>
    <row r="86" spans="1:1" x14ac:dyDescent="0.2">
      <c r="A86" s="344"/>
    </row>
    <row r="87" spans="1:1" x14ac:dyDescent="0.2">
      <c r="A87" s="344"/>
    </row>
    <row r="88" spans="1:1" x14ac:dyDescent="0.2">
      <c r="A88" s="344"/>
    </row>
    <row r="89" spans="1:1" x14ac:dyDescent="0.2">
      <c r="A89" s="344"/>
    </row>
    <row r="90" spans="1:1" x14ac:dyDescent="0.2">
      <c r="A90" s="344"/>
    </row>
    <row r="91" spans="1:1" x14ac:dyDescent="0.2">
      <c r="A91" s="344"/>
    </row>
    <row r="92" spans="1:1" x14ac:dyDescent="0.2">
      <c r="A92" s="344"/>
    </row>
    <row r="93" spans="1:1" x14ac:dyDescent="0.2">
      <c r="A93" s="344"/>
    </row>
    <row r="94" spans="1:1" x14ac:dyDescent="0.2">
      <c r="A94" s="344"/>
    </row>
    <row r="95" spans="1:1" x14ac:dyDescent="0.2">
      <c r="A95" s="344"/>
    </row>
    <row r="96" spans="1:1" x14ac:dyDescent="0.2">
      <c r="A96" s="344"/>
    </row>
    <row r="97" spans="1:1" x14ac:dyDescent="0.2">
      <c r="A97" s="344"/>
    </row>
    <row r="98" spans="1:1" x14ac:dyDescent="0.2">
      <c r="A98" s="344"/>
    </row>
    <row r="99" spans="1:1" x14ac:dyDescent="0.2">
      <c r="A99" s="344"/>
    </row>
  </sheetData>
  <printOptions horizontalCentered="1"/>
  <pageMargins left="0.45" right="0.45" top="0.75" bottom="0.75" header="0.3" footer="0.3"/>
  <pageSetup scale="71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M35"/>
  <sheetViews>
    <sheetView zoomScaleNormal="100" workbookViewId="0">
      <selection activeCell="E23" sqref="E23"/>
    </sheetView>
  </sheetViews>
  <sheetFormatPr defaultColWidth="9.140625" defaultRowHeight="11.25" x14ac:dyDescent="0.2"/>
  <cols>
    <col min="1" max="1" width="3.85546875" style="6" bestFit="1" customWidth="1"/>
    <col min="2" max="2" width="39.28515625" style="6" bestFit="1" customWidth="1"/>
    <col min="3" max="3" width="12.42578125" style="6" bestFit="1" customWidth="1"/>
    <col min="4" max="5" width="9.85546875" style="6" bestFit="1" customWidth="1"/>
    <col min="6" max="16384" width="9.140625" style="6"/>
  </cols>
  <sheetData>
    <row r="1" spans="1:13" x14ac:dyDescent="0.2">
      <c r="A1" s="600" t="s">
        <v>0</v>
      </c>
      <c r="B1" s="600"/>
      <c r="C1" s="600"/>
      <c r="D1" s="600"/>
      <c r="E1" s="600"/>
      <c r="F1" s="25"/>
      <c r="G1" s="25"/>
      <c r="H1" s="25"/>
      <c r="I1" s="25"/>
      <c r="J1" s="25"/>
      <c r="K1" s="25"/>
      <c r="L1" s="25"/>
      <c r="M1" s="25"/>
    </row>
    <row r="2" spans="1:13" x14ac:dyDescent="0.2">
      <c r="A2" s="601" t="str">
        <f>'Delivery Rate Change Calc'!A2:G2</f>
        <v>2021 Electric Decoupling Filing</v>
      </c>
      <c r="B2" s="601"/>
      <c r="C2" s="601"/>
      <c r="D2" s="601"/>
      <c r="E2" s="601"/>
      <c r="F2" s="25"/>
      <c r="G2" s="25"/>
      <c r="H2" s="25"/>
      <c r="I2" s="25"/>
      <c r="J2" s="25"/>
      <c r="K2" s="25"/>
      <c r="L2" s="25"/>
      <c r="M2" s="25"/>
    </row>
    <row r="3" spans="1:13" x14ac:dyDescent="0.2">
      <c r="A3" s="600" t="s">
        <v>147</v>
      </c>
      <c r="B3" s="600"/>
      <c r="C3" s="600"/>
      <c r="D3" s="600"/>
      <c r="E3" s="600"/>
      <c r="F3" s="25"/>
      <c r="G3" s="25"/>
      <c r="H3" s="25"/>
      <c r="I3" s="25"/>
      <c r="J3" s="25"/>
      <c r="K3" s="25"/>
      <c r="L3" s="25"/>
      <c r="M3" s="25"/>
    </row>
    <row r="4" spans="1:13" x14ac:dyDescent="0.2">
      <c r="A4" s="601" t="str">
        <f>'Delivery Rate Change Calc'!A4:G4</f>
        <v>Proposed Effective May 1, 2021</v>
      </c>
      <c r="B4" s="601"/>
      <c r="C4" s="601"/>
      <c r="D4" s="601"/>
      <c r="E4" s="601"/>
      <c r="F4" s="25"/>
      <c r="G4" s="25"/>
      <c r="H4" s="25"/>
      <c r="I4" s="25"/>
      <c r="J4" s="25"/>
      <c r="K4" s="25"/>
      <c r="L4" s="25"/>
      <c r="M4" s="25"/>
    </row>
    <row r="6" spans="1:13" x14ac:dyDescent="0.2">
      <c r="E6" s="430"/>
    </row>
    <row r="7" spans="1:13" x14ac:dyDescent="0.2">
      <c r="A7" s="8" t="s">
        <v>2</v>
      </c>
      <c r="D7" s="427" t="s">
        <v>4</v>
      </c>
      <c r="E7" s="427" t="s">
        <v>4</v>
      </c>
    </row>
    <row r="8" spans="1:13" x14ac:dyDescent="0.2">
      <c r="A8" s="244" t="s">
        <v>5</v>
      </c>
      <c r="B8" s="286"/>
      <c r="C8" s="244" t="s">
        <v>6</v>
      </c>
      <c r="D8" s="244" t="s">
        <v>24</v>
      </c>
      <c r="E8" s="244" t="s">
        <v>25</v>
      </c>
    </row>
    <row r="9" spans="1:13" x14ac:dyDescent="0.2">
      <c r="A9" s="343"/>
      <c r="B9" s="344" t="s">
        <v>9</v>
      </c>
      <c r="C9" s="344" t="s">
        <v>10</v>
      </c>
      <c r="D9" s="344" t="s">
        <v>11</v>
      </c>
      <c r="E9" s="344" t="s">
        <v>12</v>
      </c>
    </row>
    <row r="10" spans="1:13" x14ac:dyDescent="0.2">
      <c r="A10" s="344"/>
      <c r="B10" s="348"/>
      <c r="C10" s="344"/>
      <c r="D10" s="344"/>
      <c r="E10" s="344"/>
    </row>
    <row r="11" spans="1:13" x14ac:dyDescent="0.2">
      <c r="A11" s="344">
        <v>1</v>
      </c>
      <c r="B11" s="343"/>
      <c r="C11" s="344"/>
      <c r="D11" s="15"/>
      <c r="E11" s="15"/>
    </row>
    <row r="12" spans="1:13" x14ac:dyDescent="0.2">
      <c r="A12" s="344">
        <f t="shared" ref="A12:A32" si="0">A11+1</f>
        <v>2</v>
      </c>
      <c r="B12" s="343" t="s">
        <v>478</v>
      </c>
      <c r="C12" s="344" t="s">
        <v>15</v>
      </c>
      <c r="D12" s="16">
        <f>'Delivery Deferral Balance'!H28</f>
        <v>-392343.66057196766</v>
      </c>
      <c r="E12" s="16">
        <f>'Delivery Deferral Balance'!I28</f>
        <v>-480198.4487006205</v>
      </c>
    </row>
    <row r="13" spans="1:13" x14ac:dyDescent="0.2">
      <c r="A13" s="344">
        <f t="shared" si="0"/>
        <v>3</v>
      </c>
      <c r="B13" s="343"/>
      <c r="C13" s="344"/>
      <c r="D13" s="15"/>
      <c r="E13" s="15"/>
    </row>
    <row r="14" spans="1:13" x14ac:dyDescent="0.2">
      <c r="A14" s="344">
        <f t="shared" si="0"/>
        <v>4</v>
      </c>
      <c r="B14" s="343" t="s">
        <v>368</v>
      </c>
      <c r="C14" s="344" t="s">
        <v>15</v>
      </c>
      <c r="D14" s="16">
        <f>'Delivery Deferral Balance'!H30</f>
        <v>3581188.3628094648</v>
      </c>
      <c r="E14" s="16">
        <f>'Delivery Deferral Balance'!I30</f>
        <v>2314494.4773702985</v>
      </c>
    </row>
    <row r="15" spans="1:13" x14ac:dyDescent="0.2">
      <c r="A15" s="344">
        <f t="shared" si="0"/>
        <v>5</v>
      </c>
      <c r="B15" s="343"/>
      <c r="C15" s="344"/>
      <c r="D15" s="16"/>
      <c r="E15" s="16"/>
    </row>
    <row r="16" spans="1:13" x14ac:dyDescent="0.2">
      <c r="A16" s="344">
        <f t="shared" si="0"/>
        <v>6</v>
      </c>
      <c r="B16" s="343" t="s">
        <v>369</v>
      </c>
      <c r="C16" s="344" t="s">
        <v>15</v>
      </c>
      <c r="D16" s="16">
        <f>'Delivery Deferral Balance'!H32</f>
        <v>100837.25844410915</v>
      </c>
      <c r="E16" s="16">
        <f>'Delivery Deferral Balance'!I32</f>
        <v>88508.202201147302</v>
      </c>
    </row>
    <row r="17" spans="1:7" x14ac:dyDescent="0.2">
      <c r="A17" s="344">
        <f t="shared" si="0"/>
        <v>7</v>
      </c>
      <c r="B17" s="343"/>
      <c r="C17" s="344"/>
      <c r="D17" s="16"/>
      <c r="E17" s="16"/>
    </row>
    <row r="18" spans="1:7" x14ac:dyDescent="0.2">
      <c r="A18" s="344">
        <f t="shared" si="0"/>
        <v>8</v>
      </c>
      <c r="B18" s="343" t="s">
        <v>370</v>
      </c>
      <c r="C18" s="344" t="s">
        <v>15</v>
      </c>
      <c r="D18" s="241">
        <f>-'Earn Test Alloc'!N18</f>
        <v>0</v>
      </c>
      <c r="E18" s="241">
        <f>-'Earn Test Alloc'!O18</f>
        <v>0</v>
      </c>
    </row>
    <row r="19" spans="1:7" x14ac:dyDescent="0.2">
      <c r="A19" s="344">
        <f t="shared" si="0"/>
        <v>9</v>
      </c>
      <c r="B19" s="343"/>
      <c r="C19" s="344"/>
      <c r="D19" s="15"/>
      <c r="E19" s="15"/>
    </row>
    <row r="20" spans="1:7" x14ac:dyDescent="0.2">
      <c r="A20" s="344">
        <f t="shared" si="0"/>
        <v>10</v>
      </c>
      <c r="B20" s="343" t="s">
        <v>16</v>
      </c>
      <c r="C20" s="344" t="str">
        <f>"("&amp;A12&amp;")+("&amp;A14&amp;")+("&amp;A16&amp;")+("&amp;A18&amp;")"</f>
        <v>(2)+(4)+(6)+(8)</v>
      </c>
      <c r="D20" s="15">
        <f>D12+D14+D16+D18</f>
        <v>3289681.9606816061</v>
      </c>
      <c r="E20" s="15">
        <f>E12+E14+E16+E18</f>
        <v>1922804.2308708252</v>
      </c>
    </row>
    <row r="21" spans="1:7" x14ac:dyDescent="0.2">
      <c r="A21" s="344">
        <f t="shared" si="0"/>
        <v>11</v>
      </c>
      <c r="B21" s="343"/>
      <c r="C21" s="344"/>
      <c r="D21" s="15"/>
      <c r="E21" s="15"/>
    </row>
    <row r="22" spans="1:7" x14ac:dyDescent="0.2">
      <c r="A22" s="344">
        <f t="shared" si="0"/>
        <v>12</v>
      </c>
      <c r="B22" s="343" t="s">
        <v>26</v>
      </c>
      <c r="C22" s="344" t="s">
        <v>15</v>
      </c>
      <c r="D22" s="490">
        <f>'F2020 Forecast'!$P$27</f>
        <v>4023710</v>
      </c>
      <c r="E22" s="490">
        <f>'F2020 Forecast'!$P$28</f>
        <v>3002751</v>
      </c>
    </row>
    <row r="23" spans="1:7" x14ac:dyDescent="0.2">
      <c r="A23" s="344">
        <f t="shared" si="0"/>
        <v>13</v>
      </c>
    </row>
    <row r="24" spans="1:7" ht="12" thickBot="1" x14ac:dyDescent="0.25">
      <c r="A24" s="344">
        <f t="shared" si="0"/>
        <v>14</v>
      </c>
      <c r="B24" s="343" t="s">
        <v>27</v>
      </c>
      <c r="C24" s="344" t="str">
        <f>"("&amp;A20&amp;") / ("&amp;A22&amp;")"</f>
        <v>(10) / (12)</v>
      </c>
      <c r="D24" s="238">
        <f>ROUND(D20/D22,2)</f>
        <v>0.82</v>
      </c>
      <c r="E24" s="238">
        <f>ROUND(E20/E22,2)</f>
        <v>0.64</v>
      </c>
    </row>
    <row r="25" spans="1:7" ht="12" thickTop="1" x14ac:dyDescent="0.2">
      <c r="A25" s="344">
        <f t="shared" si="0"/>
        <v>15</v>
      </c>
      <c r="D25" s="56"/>
      <c r="E25" s="56"/>
    </row>
    <row r="26" spans="1:7" x14ac:dyDescent="0.2">
      <c r="A26" s="344">
        <f t="shared" si="0"/>
        <v>16</v>
      </c>
      <c r="B26" s="343" t="s">
        <v>28</v>
      </c>
      <c r="C26" s="344" t="s">
        <v>15</v>
      </c>
      <c r="D26" s="20">
        <f>'Rate Test 26&amp;31'!D45</f>
        <v>0.47999999999999993</v>
      </c>
      <c r="E26" s="20">
        <f>'Rate Test 26&amp;31'!E45</f>
        <v>0.4</v>
      </c>
      <c r="F26" s="535"/>
      <c r="G26" s="535"/>
    </row>
    <row r="27" spans="1:7" x14ac:dyDescent="0.2">
      <c r="A27" s="344">
        <f t="shared" si="0"/>
        <v>17</v>
      </c>
      <c r="B27" s="343"/>
      <c r="C27" s="344"/>
    </row>
    <row r="28" spans="1:7" x14ac:dyDescent="0.2">
      <c r="A28" s="344">
        <f t="shared" si="0"/>
        <v>18</v>
      </c>
      <c r="B28" s="343" t="s">
        <v>20</v>
      </c>
      <c r="C28" s="344" t="s">
        <v>21</v>
      </c>
      <c r="D28" s="15">
        <f>IF(D24=D26,D14,(D14-((D24-D26)*D22)))</f>
        <v>2213126.9628094649</v>
      </c>
      <c r="E28" s="15">
        <f>IF(E24=E26,E14,(E14-((E24-E26)*E22)))</f>
        <v>1593834.2373702985</v>
      </c>
    </row>
    <row r="29" spans="1:7" x14ac:dyDescent="0.2">
      <c r="A29" s="344">
        <f t="shared" si="0"/>
        <v>19</v>
      </c>
      <c r="D29" s="15"/>
      <c r="E29" s="19"/>
    </row>
    <row r="30" spans="1:7" x14ac:dyDescent="0.2">
      <c r="A30" s="344">
        <f t="shared" si="0"/>
        <v>20</v>
      </c>
      <c r="B30" s="343" t="s">
        <v>22</v>
      </c>
      <c r="C30" s="344" t="str">
        <f>"("&amp;A12&amp;")+("&amp;A16&amp;")+("&amp;A18&amp;")+("&amp;A28&amp;")"</f>
        <v>(2)+(6)+(8)+(18)</v>
      </c>
      <c r="D30" s="15">
        <f>D28+D12+D16+D18</f>
        <v>1921620.5606816064</v>
      </c>
      <c r="E30" s="19">
        <f>E28+E12+E16+E18</f>
        <v>1202143.9908708252</v>
      </c>
    </row>
    <row r="31" spans="1:7" x14ac:dyDescent="0.2">
      <c r="A31" s="344">
        <f t="shared" si="0"/>
        <v>21</v>
      </c>
      <c r="D31" s="343"/>
      <c r="E31" s="343"/>
    </row>
    <row r="32" spans="1:7" x14ac:dyDescent="0.2">
      <c r="A32" s="344">
        <f t="shared" si="0"/>
        <v>22</v>
      </c>
      <c r="B32" s="343" t="s">
        <v>23</v>
      </c>
      <c r="C32" s="344" t="str">
        <f>"("&amp;A$30&amp;") - ("&amp;A20&amp;")"</f>
        <v>(20) - (10)</v>
      </c>
      <c r="D32" s="19">
        <f>D20-D30</f>
        <v>1368061.3999999997</v>
      </c>
      <c r="E32" s="19">
        <f>E20-E30</f>
        <v>720660.24</v>
      </c>
    </row>
    <row r="33" spans="2:7" x14ac:dyDescent="0.2">
      <c r="B33" s="343"/>
    </row>
    <row r="34" spans="2:7" x14ac:dyDescent="0.2">
      <c r="B34" s="343" t="s">
        <v>525</v>
      </c>
    </row>
    <row r="35" spans="2:7" x14ac:dyDescent="0.2">
      <c r="G35" s="536"/>
    </row>
  </sheetData>
  <mergeCells count="4">
    <mergeCell ref="A1:E1"/>
    <mergeCell ref="A2:E2"/>
    <mergeCell ref="A3:E3"/>
    <mergeCell ref="A4:E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3" tint="0.79998168889431442"/>
    <pageSetUpPr fitToPage="1"/>
  </sheetPr>
  <dimension ref="A1:S99"/>
  <sheetViews>
    <sheetView topLeftCell="C1" zoomScaleNormal="100" workbookViewId="0">
      <pane ySplit="6" topLeftCell="A7" activePane="bottomLeft" state="frozen"/>
      <selection activeCell="A4" sqref="A4:F4"/>
      <selection pane="bottomLeft" activeCell="P41" sqref="P41"/>
    </sheetView>
  </sheetViews>
  <sheetFormatPr defaultColWidth="9.140625" defaultRowHeight="11.25" x14ac:dyDescent="0.2"/>
  <cols>
    <col min="1" max="1" width="5.5703125" style="343" bestFit="1" customWidth="1"/>
    <col min="2" max="2" width="51.7109375" style="343" customWidth="1"/>
    <col min="3" max="6" width="10.7109375" style="343" bestFit="1" customWidth="1"/>
    <col min="7" max="7" width="10.7109375" style="338" bestFit="1" customWidth="1"/>
    <col min="8" max="8" width="11.28515625" style="338" bestFit="1" customWidth="1"/>
    <col min="9" max="11" width="10.7109375" style="338" bestFit="1" customWidth="1"/>
    <col min="12" max="12" width="10.7109375" style="338" customWidth="1"/>
    <col min="13" max="15" width="10.7109375" style="338" bestFit="1" customWidth="1"/>
    <col min="16" max="16" width="10.7109375" style="338" customWidth="1"/>
    <col min="17" max="18" width="10.7109375" style="338" bestFit="1" customWidth="1"/>
    <col min="19" max="16384" width="9.140625" style="343"/>
  </cols>
  <sheetData>
    <row r="1" spans="1:19" x14ac:dyDescent="0.2">
      <c r="A1" s="84" t="s">
        <v>0</v>
      </c>
      <c r="B1" s="84"/>
      <c r="C1" s="84"/>
      <c r="D1" s="84"/>
      <c r="E1" s="84"/>
      <c r="F1" s="84"/>
      <c r="G1" s="25"/>
      <c r="H1" s="25"/>
      <c r="I1" s="25"/>
      <c r="J1" s="25"/>
      <c r="K1" s="25"/>
      <c r="L1" s="25"/>
      <c r="M1" s="25"/>
      <c r="N1" s="25"/>
    </row>
    <row r="2" spans="1:19" x14ac:dyDescent="0.2">
      <c r="A2" s="84" t="s">
        <v>1</v>
      </c>
      <c r="B2" s="84"/>
      <c r="C2" s="84"/>
      <c r="D2" s="84"/>
      <c r="E2" s="84"/>
      <c r="F2" s="84"/>
      <c r="G2" s="25"/>
      <c r="H2" s="25"/>
      <c r="I2" s="25"/>
      <c r="J2" s="25"/>
      <c r="K2" s="25"/>
      <c r="L2" s="25"/>
      <c r="M2" s="25"/>
      <c r="N2" s="25"/>
    </row>
    <row r="3" spans="1:19" x14ac:dyDescent="0.2">
      <c r="A3" s="84" t="s">
        <v>290</v>
      </c>
      <c r="B3" s="84"/>
      <c r="C3" s="84"/>
      <c r="D3" s="84"/>
      <c r="E3" s="84"/>
      <c r="F3" s="84"/>
      <c r="G3" s="25"/>
      <c r="H3" s="25"/>
      <c r="I3" s="25"/>
      <c r="J3" s="25"/>
      <c r="K3" s="25"/>
      <c r="L3" s="25"/>
      <c r="M3" s="25"/>
      <c r="N3" s="25"/>
    </row>
    <row r="4" spans="1:19" x14ac:dyDescent="0.2">
      <c r="A4" s="84" t="s">
        <v>94</v>
      </c>
      <c r="B4" s="84"/>
      <c r="C4" s="84"/>
      <c r="D4" s="84"/>
      <c r="E4" s="84"/>
      <c r="F4" s="84"/>
      <c r="G4" s="25"/>
      <c r="H4" s="25"/>
      <c r="I4" s="25"/>
      <c r="J4" s="25"/>
      <c r="K4" s="25"/>
      <c r="L4" s="388" t="s">
        <v>408</v>
      </c>
      <c r="M4" s="388" t="s">
        <v>409</v>
      </c>
      <c r="N4" s="25"/>
      <c r="O4" s="389" t="s">
        <v>410</v>
      </c>
      <c r="P4" s="389" t="s">
        <v>411</v>
      </c>
    </row>
    <row r="5" spans="1:19" ht="12" thickBot="1" x14ac:dyDescent="0.25">
      <c r="L5" s="390" t="s">
        <v>412</v>
      </c>
      <c r="M5" s="390" t="s">
        <v>412</v>
      </c>
      <c r="O5" s="391" t="s">
        <v>413</v>
      </c>
      <c r="P5" s="391" t="s">
        <v>413</v>
      </c>
    </row>
    <row r="6" spans="1:19" ht="33.75" x14ac:dyDescent="0.2">
      <c r="A6" s="398" t="s">
        <v>53</v>
      </c>
      <c r="B6" s="399"/>
      <c r="C6" s="400">
        <v>43861</v>
      </c>
      <c r="D6" s="384">
        <f t="shared" ref="D6:L6" si="0">EDATE(C6,1)</f>
        <v>43890</v>
      </c>
      <c r="E6" s="384">
        <f t="shared" si="0"/>
        <v>43919</v>
      </c>
      <c r="F6" s="384">
        <f t="shared" si="0"/>
        <v>43950</v>
      </c>
      <c r="G6" s="384">
        <f t="shared" si="0"/>
        <v>43980</v>
      </c>
      <c r="H6" s="384">
        <f t="shared" si="0"/>
        <v>44011</v>
      </c>
      <c r="I6" s="384">
        <f t="shared" si="0"/>
        <v>44041</v>
      </c>
      <c r="J6" s="384">
        <f t="shared" si="0"/>
        <v>44072</v>
      </c>
      <c r="K6" s="384">
        <f t="shared" si="0"/>
        <v>44103</v>
      </c>
      <c r="L6" s="385">
        <f t="shared" si="0"/>
        <v>44133</v>
      </c>
      <c r="M6" s="385">
        <f>EDATE(K6,1)</f>
        <v>44133</v>
      </c>
      <c r="N6" s="384">
        <f t="shared" ref="N6:O6" si="1">EDATE(M6,1)</f>
        <v>44164</v>
      </c>
      <c r="O6" s="386">
        <f t="shared" si="1"/>
        <v>44194</v>
      </c>
      <c r="P6" s="386">
        <f>EDATE(N6,1)</f>
        <v>44194</v>
      </c>
      <c r="Q6" s="387">
        <f t="shared" ref="Q6" si="2">EDATE(O6,1)</f>
        <v>44225</v>
      </c>
      <c r="R6" s="387">
        <f t="shared" ref="R6" si="3">EDATE(Q6,1)</f>
        <v>44255</v>
      </c>
      <c r="S6" s="289" t="s">
        <v>361</v>
      </c>
    </row>
    <row r="7" spans="1:19" x14ac:dyDescent="0.2">
      <c r="A7" s="344"/>
      <c r="B7" s="344"/>
      <c r="C7" s="344"/>
      <c r="D7" s="344"/>
      <c r="E7" s="344"/>
      <c r="F7" s="344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290"/>
    </row>
    <row r="8" spans="1:19" ht="12" thickBot="1" x14ac:dyDescent="0.25">
      <c r="A8" s="344">
        <v>1</v>
      </c>
      <c r="B8" s="193" t="s">
        <v>73</v>
      </c>
      <c r="C8" s="194">
        <v>123069</v>
      </c>
      <c r="D8" s="194">
        <v>123187</v>
      </c>
      <c r="E8" s="194">
        <v>123161</v>
      </c>
      <c r="F8" s="194">
        <v>123080</v>
      </c>
      <c r="G8" s="194">
        <v>123017</v>
      </c>
      <c r="H8" s="194">
        <v>122926</v>
      </c>
      <c r="I8" s="194">
        <v>123239</v>
      </c>
      <c r="J8" s="194">
        <v>123438</v>
      </c>
      <c r="K8" s="194">
        <v>123713</v>
      </c>
      <c r="L8" s="194">
        <v>123734</v>
      </c>
      <c r="M8" s="194">
        <v>123734</v>
      </c>
      <c r="N8" s="194">
        <v>123840</v>
      </c>
      <c r="O8" s="194">
        <v>123961</v>
      </c>
      <c r="P8" s="194">
        <v>123961</v>
      </c>
      <c r="Q8" s="194">
        <v>124042</v>
      </c>
      <c r="R8" s="194">
        <v>124292</v>
      </c>
      <c r="S8" s="291">
        <f>AVERAGE(C8:L8,N8,O8)</f>
        <v>123363.75</v>
      </c>
    </row>
    <row r="9" spans="1:19" x14ac:dyDescent="0.2">
      <c r="A9" s="344">
        <f>A8+1</f>
        <v>2</v>
      </c>
      <c r="B9" s="343" t="s">
        <v>292</v>
      </c>
      <c r="C9" s="53">
        <v>63.647476091018717</v>
      </c>
      <c r="D9" s="53">
        <v>53.897987048167032</v>
      </c>
      <c r="E9" s="53">
        <v>58.03615102447327</v>
      </c>
      <c r="F9" s="53">
        <v>50.148692586283666</v>
      </c>
      <c r="G9" s="53">
        <v>49.327993190736507</v>
      </c>
      <c r="H9" s="53">
        <v>47.464826412071361</v>
      </c>
      <c r="I9" s="53">
        <v>53.369926326847079</v>
      </c>
      <c r="J9" s="53">
        <v>56.132972446940926</v>
      </c>
      <c r="K9" s="53">
        <v>50.117062559339999</v>
      </c>
      <c r="L9" s="53">
        <v>23.882122187086964</v>
      </c>
      <c r="M9" s="53">
        <v>32.407052322753493</v>
      </c>
      <c r="N9" s="53">
        <v>64.684895566412365</v>
      </c>
      <c r="O9" s="53">
        <v>13.480504996216816</v>
      </c>
      <c r="P9" s="53">
        <v>57.871590947374074</v>
      </c>
      <c r="Q9" s="53">
        <v>75.770120739202355</v>
      </c>
      <c r="R9" s="53">
        <v>64.165427033129262</v>
      </c>
    </row>
    <row r="10" spans="1:19" x14ac:dyDescent="0.2">
      <c r="A10" s="344">
        <f t="shared" ref="A10:A54" si="4">A9+1</f>
        <v>3</v>
      </c>
      <c r="B10" s="343" t="s">
        <v>293</v>
      </c>
      <c r="C10" s="19">
        <f t="shared" ref="C10:R10" si="5">C8*C9</f>
        <v>7833031.2350455821</v>
      </c>
      <c r="D10" s="19">
        <f t="shared" si="5"/>
        <v>6639531.330502552</v>
      </c>
      <c r="E10" s="19">
        <f t="shared" si="5"/>
        <v>7147790.3963251524</v>
      </c>
      <c r="F10" s="19">
        <f t="shared" si="5"/>
        <v>6172301.0835197931</v>
      </c>
      <c r="G10" s="346">
        <f t="shared" si="5"/>
        <v>6068181.7383448333</v>
      </c>
      <c r="H10" s="346">
        <f t="shared" si="5"/>
        <v>5834661.2515302841</v>
      </c>
      <c r="I10" s="346">
        <f t="shared" si="5"/>
        <v>6577256.3505943073</v>
      </c>
      <c r="J10" s="346">
        <f t="shared" si="5"/>
        <v>6928941.8529054942</v>
      </c>
      <c r="K10" s="346">
        <f t="shared" si="5"/>
        <v>6200132.1604036288</v>
      </c>
      <c r="L10" s="346">
        <f t="shared" si="5"/>
        <v>2955030.5066970182</v>
      </c>
      <c r="M10" s="346">
        <f t="shared" si="5"/>
        <v>4009854.2121035806</v>
      </c>
      <c r="N10" s="346">
        <f t="shared" si="5"/>
        <v>8010577.4669445073</v>
      </c>
      <c r="O10" s="346">
        <f t="shared" si="5"/>
        <v>1671056.8798360326</v>
      </c>
      <c r="P10" s="346">
        <f t="shared" si="5"/>
        <v>7173820.2854274372</v>
      </c>
      <c r="Q10" s="346">
        <f t="shared" si="5"/>
        <v>9398677.3167321384</v>
      </c>
      <c r="R10" s="346">
        <f t="shared" si="5"/>
        <v>7975249.2568017021</v>
      </c>
    </row>
    <row r="11" spans="1:19" x14ac:dyDescent="0.2">
      <c r="A11" s="344">
        <f t="shared" si="4"/>
        <v>4</v>
      </c>
    </row>
    <row r="12" spans="1:19" x14ac:dyDescent="0.2">
      <c r="A12" s="344">
        <f t="shared" si="4"/>
        <v>5</v>
      </c>
      <c r="B12" s="193" t="s">
        <v>285</v>
      </c>
      <c r="C12" s="194">
        <v>287744340.97945035</v>
      </c>
      <c r="D12" s="194">
        <v>205631507.82804784</v>
      </c>
      <c r="E12" s="194">
        <v>228852546.19482496</v>
      </c>
      <c r="F12" s="194">
        <v>157761063.10386792</v>
      </c>
      <c r="G12" s="194">
        <v>191133413.94844848</v>
      </c>
      <c r="H12" s="194">
        <v>179979992.74865526</v>
      </c>
      <c r="I12" s="194">
        <v>205953013.62938684</v>
      </c>
      <c r="J12" s="194">
        <v>209274554.3680777</v>
      </c>
      <c r="K12" s="194">
        <v>195444662.733266</v>
      </c>
      <c r="L12" s="194">
        <v>89160860.416859329</v>
      </c>
      <c r="M12" s="194">
        <v>117566028.51693596</v>
      </c>
      <c r="N12" s="194">
        <v>192239048.68473148</v>
      </c>
      <c r="O12" s="194">
        <v>29358260.044134945</v>
      </c>
      <c r="P12" s="194">
        <v>215835089.43894455</v>
      </c>
      <c r="Q12" s="194">
        <v>268291392.7916185</v>
      </c>
      <c r="R12" s="194">
        <v>237140417.45719349</v>
      </c>
    </row>
    <row r="13" spans="1:19" x14ac:dyDescent="0.2">
      <c r="A13" s="344">
        <f t="shared" si="4"/>
        <v>6</v>
      </c>
      <c r="B13" s="343" t="s">
        <v>145</v>
      </c>
      <c r="C13" s="195">
        <v>2.8683E-2</v>
      </c>
      <c r="D13" s="195">
        <v>2.8683E-2</v>
      </c>
      <c r="E13" s="195">
        <v>2.8683E-2</v>
      </c>
      <c r="F13" s="195">
        <v>2.8683E-2</v>
      </c>
      <c r="G13" s="195">
        <v>2.8683E-2</v>
      </c>
      <c r="H13" s="195">
        <v>2.8683E-2</v>
      </c>
      <c r="I13" s="195">
        <v>2.8683E-2</v>
      </c>
      <c r="J13" s="195">
        <v>2.8683E-2</v>
      </c>
      <c r="K13" s="195">
        <v>2.8683E-2</v>
      </c>
      <c r="L13" s="195">
        <v>2.8683E-2</v>
      </c>
      <c r="M13" s="195">
        <v>3.3312000000000001E-2</v>
      </c>
      <c r="N13" s="195">
        <v>3.3312000000000001E-2</v>
      </c>
      <c r="O13" s="195">
        <v>3.3312000000000001E-2</v>
      </c>
      <c r="P13" s="195">
        <v>3.4321999999999998E-2</v>
      </c>
      <c r="Q13" s="195">
        <v>3.4321999999999998E-2</v>
      </c>
      <c r="R13" s="195">
        <v>3.4321999999999998E-2</v>
      </c>
    </row>
    <row r="14" spans="1:19" x14ac:dyDescent="0.2">
      <c r="A14" s="344">
        <f t="shared" si="4"/>
        <v>7</v>
      </c>
      <c r="B14" s="343" t="s">
        <v>294</v>
      </c>
      <c r="C14" s="19">
        <f t="shared" ref="C14:R14" si="6">C12*C13</f>
        <v>8253370.9323135745</v>
      </c>
      <c r="D14" s="19">
        <f t="shared" si="6"/>
        <v>5898128.5390318967</v>
      </c>
      <c r="E14" s="19">
        <f t="shared" si="6"/>
        <v>6564177.5825061649</v>
      </c>
      <c r="F14" s="19">
        <f t="shared" si="6"/>
        <v>4525060.5730082439</v>
      </c>
      <c r="G14" s="346">
        <f t="shared" si="6"/>
        <v>5482279.7122833477</v>
      </c>
      <c r="H14" s="346">
        <f t="shared" si="6"/>
        <v>5162366.1320096785</v>
      </c>
      <c r="I14" s="346">
        <f t="shared" si="6"/>
        <v>5907350.2899317024</v>
      </c>
      <c r="J14" s="346">
        <f t="shared" si="6"/>
        <v>6002622.0429395726</v>
      </c>
      <c r="K14" s="346">
        <f t="shared" si="6"/>
        <v>5605939.2611782691</v>
      </c>
      <c r="L14" s="346">
        <f t="shared" si="6"/>
        <v>2557400.9593367763</v>
      </c>
      <c r="M14" s="346">
        <f t="shared" si="6"/>
        <v>3916359.5419561709</v>
      </c>
      <c r="N14" s="346">
        <f t="shared" si="6"/>
        <v>6403867.1897857757</v>
      </c>
      <c r="O14" s="346">
        <f t="shared" si="6"/>
        <v>977982.35859022336</v>
      </c>
      <c r="P14" s="346">
        <f t="shared" si="6"/>
        <v>7407891.9397234544</v>
      </c>
      <c r="Q14" s="346">
        <f t="shared" si="6"/>
        <v>9208297.1833939292</v>
      </c>
      <c r="R14" s="346">
        <f t="shared" si="6"/>
        <v>8139133.4079657951</v>
      </c>
    </row>
    <row r="15" spans="1:19" x14ac:dyDescent="0.2">
      <c r="A15" s="344">
        <f t="shared" si="4"/>
        <v>8</v>
      </c>
    </row>
    <row r="16" spans="1:19" x14ac:dyDescent="0.2">
      <c r="A16" s="344">
        <f t="shared" si="4"/>
        <v>9</v>
      </c>
      <c r="B16" s="193" t="s">
        <v>414</v>
      </c>
      <c r="C16" s="403"/>
      <c r="D16" s="403"/>
      <c r="E16" s="403"/>
      <c r="F16" s="403"/>
      <c r="G16" s="194">
        <v>-11917251.872524768</v>
      </c>
      <c r="H16" s="194">
        <v>5047917.7429999998</v>
      </c>
      <c r="I16" s="194">
        <v>21887.771999999881</v>
      </c>
      <c r="J16" s="379"/>
      <c r="K16" s="403"/>
      <c r="L16" s="194">
        <v>0</v>
      </c>
      <c r="M16" s="194">
        <v>0</v>
      </c>
      <c r="N16" s="194">
        <v>32561986.726999998</v>
      </c>
      <c r="O16" s="194">
        <v>0</v>
      </c>
      <c r="P16" s="194">
        <v>0</v>
      </c>
      <c r="Q16" s="194">
        <v>-20665646.515440494</v>
      </c>
      <c r="R16" s="194">
        <v>16317619.823999994</v>
      </c>
    </row>
    <row r="17" spans="1:18" x14ac:dyDescent="0.2">
      <c r="A17" s="344">
        <f t="shared" si="4"/>
        <v>10</v>
      </c>
      <c r="B17" s="343" t="s">
        <v>145</v>
      </c>
      <c r="C17" s="195">
        <v>2.8683E-2</v>
      </c>
      <c r="D17" s="195">
        <v>2.8683E-2</v>
      </c>
      <c r="E17" s="195">
        <v>2.8683E-2</v>
      </c>
      <c r="F17" s="195">
        <v>2.8683E-2</v>
      </c>
      <c r="G17" s="195">
        <v>2.8683E-2</v>
      </c>
      <c r="H17" s="195">
        <v>2.8683E-2</v>
      </c>
      <c r="I17" s="195">
        <v>2.8683E-2</v>
      </c>
      <c r="J17" s="195">
        <v>2.8683E-2</v>
      </c>
      <c r="K17" s="195">
        <v>2.8683E-2</v>
      </c>
      <c r="L17" s="195">
        <v>2.8683E-2</v>
      </c>
      <c r="M17" s="195">
        <v>2.8683E-2</v>
      </c>
      <c r="N17" s="195">
        <v>2.8683E-2</v>
      </c>
      <c r="O17" s="195">
        <v>2.8683E-2</v>
      </c>
      <c r="P17" s="195">
        <v>3.3312000000000001E-2</v>
      </c>
      <c r="Q17" s="195">
        <v>3.3312000000000001E-2</v>
      </c>
      <c r="R17" s="195">
        <v>3.3312000000000001E-2</v>
      </c>
    </row>
    <row r="18" spans="1:18" x14ac:dyDescent="0.2">
      <c r="A18" s="344">
        <f t="shared" si="4"/>
        <v>11</v>
      </c>
      <c r="B18" s="343" t="s">
        <v>294</v>
      </c>
      <c r="C18" s="19">
        <f t="shared" ref="C18:R18" si="7">C16*C17</f>
        <v>0</v>
      </c>
      <c r="D18" s="19">
        <f t="shared" si="7"/>
        <v>0</v>
      </c>
      <c r="E18" s="19">
        <f t="shared" si="7"/>
        <v>0</v>
      </c>
      <c r="F18" s="19">
        <f t="shared" si="7"/>
        <v>0</v>
      </c>
      <c r="G18" s="346">
        <f t="shared" si="7"/>
        <v>-341822.53545962792</v>
      </c>
      <c r="H18" s="346">
        <f t="shared" si="7"/>
        <v>144789.424622469</v>
      </c>
      <c r="I18" s="346">
        <f t="shared" si="7"/>
        <v>627.80696427599662</v>
      </c>
      <c r="J18" s="346">
        <f t="shared" si="7"/>
        <v>0</v>
      </c>
      <c r="K18" s="346">
        <f t="shared" si="7"/>
        <v>0</v>
      </c>
      <c r="L18" s="346">
        <f t="shared" si="7"/>
        <v>0</v>
      </c>
      <c r="M18" s="346">
        <f t="shared" si="7"/>
        <v>0</v>
      </c>
      <c r="N18" s="346">
        <f t="shared" si="7"/>
        <v>933975.46529054095</v>
      </c>
      <c r="O18" s="346">
        <f t="shared" si="7"/>
        <v>0</v>
      </c>
      <c r="P18" s="346">
        <f t="shared" si="7"/>
        <v>0</v>
      </c>
      <c r="Q18" s="346">
        <f t="shared" si="7"/>
        <v>-688414.01672235376</v>
      </c>
      <c r="R18" s="346">
        <f t="shared" si="7"/>
        <v>543572.55157708784</v>
      </c>
    </row>
    <row r="19" spans="1:18" x14ac:dyDescent="0.2">
      <c r="A19" s="344">
        <f t="shared" si="4"/>
        <v>12</v>
      </c>
    </row>
    <row r="20" spans="1:18" x14ac:dyDescent="0.2">
      <c r="A20" s="344">
        <f t="shared" si="4"/>
        <v>13</v>
      </c>
      <c r="B20" s="343" t="s">
        <v>286</v>
      </c>
      <c r="C20" s="19">
        <f t="shared" ref="C20:R20" si="8">C14+C18</f>
        <v>8253370.9323135745</v>
      </c>
      <c r="D20" s="19">
        <f t="shared" si="8"/>
        <v>5898128.5390318967</v>
      </c>
      <c r="E20" s="19">
        <f t="shared" si="8"/>
        <v>6564177.5825061649</v>
      </c>
      <c r="F20" s="19">
        <f t="shared" si="8"/>
        <v>4525060.5730082439</v>
      </c>
      <c r="G20" s="346">
        <f t="shared" si="8"/>
        <v>5140457.1768237194</v>
      </c>
      <c r="H20" s="346">
        <f t="shared" si="8"/>
        <v>5307155.5566321472</v>
      </c>
      <c r="I20" s="346">
        <f t="shared" si="8"/>
        <v>5907978.0968959788</v>
      </c>
      <c r="J20" s="346">
        <f t="shared" si="8"/>
        <v>6002622.0429395726</v>
      </c>
      <c r="K20" s="346">
        <f t="shared" si="8"/>
        <v>5605939.2611782691</v>
      </c>
      <c r="L20" s="346">
        <f t="shared" si="8"/>
        <v>2557400.9593367763</v>
      </c>
      <c r="M20" s="346">
        <f t="shared" si="8"/>
        <v>3916359.5419561709</v>
      </c>
      <c r="N20" s="346">
        <f t="shared" si="8"/>
        <v>7337842.6550763166</v>
      </c>
      <c r="O20" s="346">
        <f t="shared" si="8"/>
        <v>977982.35859022336</v>
      </c>
      <c r="P20" s="346">
        <f t="shared" si="8"/>
        <v>7407891.9397234544</v>
      </c>
      <c r="Q20" s="346">
        <f t="shared" si="8"/>
        <v>8519883.166671576</v>
      </c>
      <c r="R20" s="346">
        <f t="shared" si="8"/>
        <v>8682705.9595428836</v>
      </c>
    </row>
    <row r="21" spans="1:18" x14ac:dyDescent="0.2">
      <c r="A21" s="344">
        <f t="shared" si="4"/>
        <v>14</v>
      </c>
    </row>
    <row r="22" spans="1:18" x14ac:dyDescent="0.2">
      <c r="A22" s="344">
        <f t="shared" si="4"/>
        <v>15</v>
      </c>
      <c r="B22" s="343" t="s">
        <v>287</v>
      </c>
      <c r="C22" s="19">
        <f t="shared" ref="C22:R22" si="9">C10-C20</f>
        <v>-420339.69726799242</v>
      </c>
      <c r="D22" s="19">
        <f t="shared" si="9"/>
        <v>741402.79147065524</v>
      </c>
      <c r="E22" s="19">
        <f t="shared" si="9"/>
        <v>583612.81381898746</v>
      </c>
      <c r="F22" s="19">
        <f t="shared" si="9"/>
        <v>1647240.5105115492</v>
      </c>
      <c r="G22" s="346">
        <f t="shared" si="9"/>
        <v>927724.56152111385</v>
      </c>
      <c r="H22" s="346">
        <f t="shared" si="9"/>
        <v>527505.69489813689</v>
      </c>
      <c r="I22" s="346">
        <f t="shared" si="9"/>
        <v>669278.25369832851</v>
      </c>
      <c r="J22" s="346">
        <f t="shared" si="9"/>
        <v>926319.80996592157</v>
      </c>
      <c r="K22" s="346">
        <f t="shared" si="9"/>
        <v>594192.89922535978</v>
      </c>
      <c r="L22" s="346">
        <f t="shared" si="9"/>
        <v>397629.54736024188</v>
      </c>
      <c r="M22" s="346">
        <f t="shared" si="9"/>
        <v>93494.670147409663</v>
      </c>
      <c r="N22" s="346">
        <f t="shared" si="9"/>
        <v>672734.81186819077</v>
      </c>
      <c r="O22" s="346">
        <f t="shared" si="9"/>
        <v>693074.52124580927</v>
      </c>
      <c r="P22" s="346">
        <f t="shared" si="9"/>
        <v>-234071.65429601725</v>
      </c>
      <c r="Q22" s="346">
        <f t="shared" si="9"/>
        <v>878794.15006056242</v>
      </c>
      <c r="R22" s="346">
        <f t="shared" si="9"/>
        <v>-707456.70274118148</v>
      </c>
    </row>
    <row r="23" spans="1:18" x14ac:dyDescent="0.2">
      <c r="A23" s="344">
        <f t="shared" si="4"/>
        <v>16</v>
      </c>
      <c r="C23" s="19"/>
      <c r="D23" s="19"/>
      <c r="E23" s="19"/>
      <c r="F23" s="19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</row>
    <row r="24" spans="1:18" x14ac:dyDescent="0.2">
      <c r="A24" s="344">
        <f t="shared" si="4"/>
        <v>17</v>
      </c>
      <c r="B24" s="343" t="s">
        <v>295</v>
      </c>
      <c r="C24" s="257">
        <v>20955.52</v>
      </c>
      <c r="D24" s="257">
        <v>19754.060000000001</v>
      </c>
      <c r="E24" s="257">
        <v>20747.490000000002</v>
      </c>
      <c r="F24" s="257">
        <v>22698.240000000002</v>
      </c>
      <c r="G24" s="257">
        <v>26525.360000000001</v>
      </c>
      <c r="H24" s="257">
        <v>28309.5</v>
      </c>
      <c r="I24" s="257">
        <v>21321.07</v>
      </c>
      <c r="J24" s="81">
        <v>22699.05</v>
      </c>
      <c r="K24" s="81">
        <v>23994.97</v>
      </c>
      <c r="L24" s="81">
        <v>10526.03</v>
      </c>
      <c r="M24" s="81">
        <v>12781.61</v>
      </c>
      <c r="N24" s="81">
        <v>23764.35</v>
      </c>
      <c r="O24" s="81">
        <v>4645.4799999999996</v>
      </c>
      <c r="P24" s="81">
        <v>19356.150000000001</v>
      </c>
      <c r="Q24" s="81">
        <v>24883.96</v>
      </c>
      <c r="R24" s="81">
        <v>24684.76</v>
      </c>
    </row>
    <row r="25" spans="1:18" x14ac:dyDescent="0.2">
      <c r="A25" s="344">
        <f t="shared" si="4"/>
        <v>18</v>
      </c>
    </row>
    <row r="26" spans="1:18" x14ac:dyDescent="0.2">
      <c r="A26" s="344">
        <f t="shared" si="4"/>
        <v>19</v>
      </c>
      <c r="B26" s="343" t="s">
        <v>296</v>
      </c>
      <c r="C26" s="19">
        <f>C22+C24</f>
        <v>-399384.1772679924</v>
      </c>
      <c r="D26" s="19">
        <f t="shared" ref="D26:R26" si="10">C26+D22+D24</f>
        <v>361772.67420266283</v>
      </c>
      <c r="E26" s="19">
        <f t="shared" si="10"/>
        <v>966132.97802165034</v>
      </c>
      <c r="F26" s="19">
        <f t="shared" si="10"/>
        <v>2636071.7285332</v>
      </c>
      <c r="G26" s="346">
        <f t="shared" si="10"/>
        <v>3590321.6500543137</v>
      </c>
      <c r="H26" s="346">
        <f t="shared" si="10"/>
        <v>4146136.8449524506</v>
      </c>
      <c r="I26" s="346">
        <f t="shared" si="10"/>
        <v>4836736.1686507799</v>
      </c>
      <c r="J26" s="346">
        <f t="shared" si="10"/>
        <v>5785755.0286167013</v>
      </c>
      <c r="K26" s="346">
        <f t="shared" si="10"/>
        <v>6403942.8978420608</v>
      </c>
      <c r="L26" s="346">
        <f t="shared" si="10"/>
        <v>6812098.4752023024</v>
      </c>
      <c r="M26" s="346">
        <f t="shared" si="10"/>
        <v>6918374.7553497124</v>
      </c>
      <c r="N26" s="346">
        <f t="shared" si="10"/>
        <v>7614873.9172179028</v>
      </c>
      <c r="O26" s="346">
        <f t="shared" si="10"/>
        <v>8312593.9184637126</v>
      </c>
      <c r="P26" s="346">
        <f t="shared" si="10"/>
        <v>8097878.4141676957</v>
      </c>
      <c r="Q26" s="346">
        <f t="shared" si="10"/>
        <v>9001556.5242282599</v>
      </c>
      <c r="R26" s="346">
        <f t="shared" si="10"/>
        <v>8318784.5814870782</v>
      </c>
    </row>
    <row r="27" spans="1:18" x14ac:dyDescent="0.2">
      <c r="A27" s="344">
        <f t="shared" si="4"/>
        <v>20</v>
      </c>
    </row>
    <row r="28" spans="1:18" x14ac:dyDescent="0.2">
      <c r="A28" s="344">
        <f t="shared" si="4"/>
        <v>21</v>
      </c>
      <c r="B28" s="196" t="s">
        <v>288</v>
      </c>
      <c r="C28" s="197">
        <v>1.9759999999999999E-3</v>
      </c>
      <c r="D28" s="197">
        <v>1.9759999999999999E-3</v>
      </c>
      <c r="E28" s="197">
        <v>1.9759999999999999E-3</v>
      </c>
      <c r="F28" s="197">
        <v>1.9759999999999999E-3</v>
      </c>
      <c r="G28" s="197">
        <v>1.524E-3</v>
      </c>
      <c r="H28" s="197">
        <v>1.524E-3</v>
      </c>
      <c r="I28" s="197">
        <v>1.524E-3</v>
      </c>
      <c r="J28" s="197">
        <v>1.524E-3</v>
      </c>
      <c r="K28" s="197">
        <v>1.524E-3</v>
      </c>
      <c r="L28" s="197">
        <v>1.524E-3</v>
      </c>
      <c r="M28" s="197">
        <v>1.524E-3</v>
      </c>
      <c r="N28" s="197">
        <v>1.524E-3</v>
      </c>
      <c r="O28" s="197">
        <v>1.524E-3</v>
      </c>
      <c r="P28" s="197">
        <v>1.524E-3</v>
      </c>
      <c r="Q28" s="197">
        <v>0</v>
      </c>
      <c r="R28" s="197">
        <v>0</v>
      </c>
    </row>
    <row r="29" spans="1:18" x14ac:dyDescent="0.2">
      <c r="A29" s="344">
        <f t="shared" si="4"/>
        <v>22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</row>
    <row r="30" spans="1:18" x14ac:dyDescent="0.2">
      <c r="A30" s="344">
        <f t="shared" si="4"/>
        <v>23</v>
      </c>
      <c r="B30" s="196" t="s">
        <v>415</v>
      </c>
      <c r="C30" s="197">
        <v>1.9759999999999999E-3</v>
      </c>
      <c r="D30" s="197">
        <v>1.9759999999999999E-3</v>
      </c>
      <c r="E30" s="197">
        <v>1.9759999999999999E-3</v>
      </c>
      <c r="F30" s="197">
        <v>1.9759999999999999E-3</v>
      </c>
      <c r="G30" s="197">
        <v>1.9759999999999999E-3</v>
      </c>
      <c r="H30" s="197">
        <v>1.9759999999999999E-3</v>
      </c>
      <c r="I30" s="197">
        <v>1.9759999999999999E-3</v>
      </c>
      <c r="J30" s="197">
        <v>1.9759999999999999E-3</v>
      </c>
      <c r="K30" s="197">
        <v>1.9759999999999999E-3</v>
      </c>
      <c r="L30" s="197">
        <v>1.9759999999999999E-3</v>
      </c>
      <c r="M30" s="197">
        <v>1.524E-3</v>
      </c>
      <c r="N30" s="197">
        <v>1.524E-3</v>
      </c>
      <c r="O30" s="197">
        <v>1.524E-3</v>
      </c>
      <c r="P30" s="197">
        <v>1.524E-3</v>
      </c>
      <c r="Q30" s="197">
        <v>1.524E-3</v>
      </c>
      <c r="R30" s="197">
        <v>1.524E-3</v>
      </c>
    </row>
    <row r="31" spans="1:18" x14ac:dyDescent="0.2">
      <c r="A31" s="344">
        <f t="shared" si="4"/>
        <v>24</v>
      </c>
      <c r="C31" s="19"/>
      <c r="D31" s="19"/>
      <c r="E31" s="19"/>
      <c r="F31" s="19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</row>
    <row r="32" spans="1:18" x14ac:dyDescent="0.2">
      <c r="A32" s="344">
        <f t="shared" si="4"/>
        <v>25</v>
      </c>
      <c r="B32" s="380" t="s">
        <v>551</v>
      </c>
      <c r="C32" s="394"/>
      <c r="D32" s="394"/>
      <c r="E32" s="394"/>
      <c r="F32" s="394"/>
      <c r="G32" s="395"/>
      <c r="H32" s="396"/>
      <c r="I32" s="396"/>
      <c r="J32" s="396"/>
      <c r="K32" s="396"/>
      <c r="L32" s="396"/>
      <c r="M32" s="393">
        <v>7.1299999999999998E-4</v>
      </c>
      <c r="N32" s="393">
        <v>7.1299999999999998E-4</v>
      </c>
      <c r="O32" s="393">
        <v>7.1299999999999998E-4</v>
      </c>
      <c r="P32" s="393">
        <v>7.1299999999999998E-4</v>
      </c>
      <c r="Q32" s="393">
        <v>7.1299999999999998E-4</v>
      </c>
      <c r="R32" s="393">
        <v>7.1299999999999998E-4</v>
      </c>
    </row>
    <row r="33" spans="1:18" x14ac:dyDescent="0.2">
      <c r="A33" s="344">
        <f t="shared" si="4"/>
        <v>26</v>
      </c>
      <c r="C33" s="43"/>
      <c r="D33" s="43"/>
      <c r="E33" s="43"/>
      <c r="F33" s="43"/>
      <c r="G33" s="165"/>
      <c r="H33" s="165"/>
      <c r="I33" s="165"/>
      <c r="J33" s="165"/>
      <c r="K33" s="165"/>
      <c r="L33" s="165"/>
      <c r="M33" s="195"/>
      <c r="N33" s="195"/>
      <c r="O33" s="195"/>
      <c r="P33" s="195"/>
      <c r="Q33" s="195"/>
      <c r="R33" s="195"/>
    </row>
    <row r="34" spans="1:18" x14ac:dyDescent="0.2">
      <c r="A34" s="344">
        <f t="shared" si="4"/>
        <v>27</v>
      </c>
      <c r="B34" s="380" t="s">
        <v>554</v>
      </c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3">
        <v>0</v>
      </c>
      <c r="N34" s="393">
        <v>0</v>
      </c>
      <c r="O34" s="393">
        <v>0</v>
      </c>
      <c r="P34" s="393">
        <v>0</v>
      </c>
      <c r="Q34" s="393">
        <v>0</v>
      </c>
      <c r="R34" s="393">
        <v>0</v>
      </c>
    </row>
    <row r="35" spans="1:18" x14ac:dyDescent="0.2">
      <c r="A35" s="344">
        <f t="shared" si="4"/>
        <v>28</v>
      </c>
      <c r="C35" s="19"/>
      <c r="D35" s="19"/>
      <c r="E35" s="19"/>
      <c r="F35" s="19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</row>
    <row r="36" spans="1:18" x14ac:dyDescent="0.2">
      <c r="A36" s="344">
        <f t="shared" si="4"/>
        <v>29</v>
      </c>
      <c r="B36" s="343" t="s">
        <v>161</v>
      </c>
      <c r="C36" s="19">
        <f t="shared" ref="C36:R36" si="11">(C12*C28)+(C16*C30)</f>
        <v>568582.81777539384</v>
      </c>
      <c r="D36" s="19">
        <f t="shared" si="11"/>
        <v>406327.85946822254</v>
      </c>
      <c r="E36" s="19">
        <f t="shared" si="11"/>
        <v>452212.63128097408</v>
      </c>
      <c r="F36" s="19">
        <f t="shared" si="11"/>
        <v>311735.86069324298</v>
      </c>
      <c r="G36" s="346">
        <f t="shared" si="11"/>
        <v>267738.83315732656</v>
      </c>
      <c r="H36" s="346">
        <f t="shared" si="11"/>
        <v>284264.19440911862</v>
      </c>
      <c r="I36" s="346">
        <f t="shared" si="11"/>
        <v>313915.64300865756</v>
      </c>
      <c r="J36" s="346">
        <f t="shared" si="11"/>
        <v>318934.4208569504</v>
      </c>
      <c r="K36" s="346">
        <f t="shared" si="11"/>
        <v>297857.66600549739</v>
      </c>
      <c r="L36" s="346">
        <f t="shared" si="11"/>
        <v>135881.15127529361</v>
      </c>
      <c r="M36" s="346">
        <f t="shared" si="11"/>
        <v>179170.62745981041</v>
      </c>
      <c r="N36" s="346">
        <f t="shared" si="11"/>
        <v>342596.77796747873</v>
      </c>
      <c r="O36" s="346">
        <f t="shared" si="11"/>
        <v>44741.988307261658</v>
      </c>
      <c r="P36" s="346">
        <f t="shared" si="11"/>
        <v>328932.67630495148</v>
      </c>
      <c r="Q36" s="346">
        <f t="shared" si="11"/>
        <v>-31494.445289531312</v>
      </c>
      <c r="R36" s="346">
        <f t="shared" si="11"/>
        <v>24868.052611775991</v>
      </c>
    </row>
    <row r="37" spans="1:18" x14ac:dyDescent="0.2">
      <c r="A37" s="344">
        <f t="shared" si="4"/>
        <v>30</v>
      </c>
      <c r="C37" s="19"/>
      <c r="D37" s="19"/>
      <c r="E37" s="19"/>
      <c r="F37" s="19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</row>
    <row r="38" spans="1:18" x14ac:dyDescent="0.2">
      <c r="A38" s="344">
        <f t="shared" si="4"/>
        <v>31</v>
      </c>
      <c r="B38" s="380" t="s">
        <v>552</v>
      </c>
      <c r="C38" s="382"/>
      <c r="D38" s="382"/>
      <c r="E38" s="382"/>
      <c r="F38" s="382"/>
      <c r="G38" s="397"/>
      <c r="H38" s="397"/>
      <c r="I38" s="397"/>
      <c r="J38" s="397"/>
      <c r="K38" s="397"/>
      <c r="L38" s="397"/>
      <c r="M38" s="397">
        <f t="shared" ref="M38:R38" si="12">(M12*M32)+(M16*M34)</f>
        <v>83824.578332575344</v>
      </c>
      <c r="N38" s="397">
        <f t="shared" si="12"/>
        <v>137066.44171221353</v>
      </c>
      <c r="O38" s="397">
        <f t="shared" si="12"/>
        <v>20932.439411468215</v>
      </c>
      <c r="P38" s="397">
        <f t="shared" si="12"/>
        <v>153890.41876996745</v>
      </c>
      <c r="Q38" s="397">
        <f t="shared" si="12"/>
        <v>191291.76306042398</v>
      </c>
      <c r="R38" s="397">
        <f t="shared" si="12"/>
        <v>169081.11764697896</v>
      </c>
    </row>
    <row r="39" spans="1:18" x14ac:dyDescent="0.2">
      <c r="A39" s="344">
        <f t="shared" si="4"/>
        <v>32</v>
      </c>
      <c r="C39" s="19"/>
      <c r="D39" s="19"/>
      <c r="E39" s="19"/>
      <c r="F39" s="19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</row>
    <row r="40" spans="1:18" x14ac:dyDescent="0.2">
      <c r="A40" s="344">
        <f t="shared" si="4"/>
        <v>33</v>
      </c>
      <c r="B40" s="343" t="s">
        <v>298</v>
      </c>
      <c r="C40" s="19">
        <f>C22+C24-C36</f>
        <v>-967966.99504338624</v>
      </c>
      <c r="D40" s="19">
        <f t="shared" ref="D40:L40" si="13">C40+D22+D24-D36</f>
        <v>-613138.00304095354</v>
      </c>
      <c r="E40" s="19">
        <f t="shared" si="13"/>
        <v>-460990.33050294017</v>
      </c>
      <c r="F40" s="19">
        <f t="shared" si="13"/>
        <v>897212.55931536609</v>
      </c>
      <c r="G40" s="346">
        <f t="shared" si="13"/>
        <v>1583723.6476791536</v>
      </c>
      <c r="H40" s="346">
        <f t="shared" si="13"/>
        <v>1855274.6481681722</v>
      </c>
      <c r="I40" s="346">
        <f t="shared" si="13"/>
        <v>2231958.3288578428</v>
      </c>
      <c r="J40" s="346">
        <f t="shared" si="13"/>
        <v>2862042.7679668139</v>
      </c>
      <c r="K40" s="346">
        <f t="shared" si="13"/>
        <v>3182372.9711866765</v>
      </c>
      <c r="L40" s="346">
        <f t="shared" si="13"/>
        <v>3454647.3972716248</v>
      </c>
      <c r="M40" s="346">
        <f>L40+M22+M24-M36-M38</f>
        <v>3297928.4716266482</v>
      </c>
      <c r="N40" s="346">
        <f t="shared" ref="N40:R40" si="14">M40+N22+N24-N36-N38</f>
        <v>3514764.4138151468</v>
      </c>
      <c r="O40" s="346">
        <f t="shared" si="14"/>
        <v>4146809.9873422259</v>
      </c>
      <c r="P40" s="346">
        <f t="shared" si="14"/>
        <v>3449271.3879712899</v>
      </c>
      <c r="Q40" s="346">
        <f t="shared" si="14"/>
        <v>4193152.1802609595</v>
      </c>
      <c r="R40" s="346">
        <f t="shared" si="14"/>
        <v>3316431.0672610225</v>
      </c>
    </row>
    <row r="41" spans="1:18" x14ac:dyDescent="0.2">
      <c r="A41" s="344">
        <f t="shared" si="4"/>
        <v>34</v>
      </c>
      <c r="C41" s="19"/>
      <c r="D41" s="19"/>
      <c r="E41" s="19"/>
      <c r="F41" s="19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</row>
    <row r="42" spans="1:18" x14ac:dyDescent="0.2">
      <c r="A42" s="344">
        <f t="shared" si="4"/>
        <v>35</v>
      </c>
      <c r="B42" s="198" t="s">
        <v>346</v>
      </c>
      <c r="C42" s="258">
        <v>0.95238599999999995</v>
      </c>
      <c r="D42" s="258">
        <v>0.95238599999999995</v>
      </c>
      <c r="E42" s="258">
        <v>0.95238599999999995</v>
      </c>
      <c r="F42" s="258">
        <v>0.95238599999999995</v>
      </c>
      <c r="G42" s="258">
        <v>0.95238599999999995</v>
      </c>
      <c r="H42" s="258">
        <v>0.95238599999999995</v>
      </c>
      <c r="I42" s="258">
        <v>0.95238599999999995</v>
      </c>
      <c r="J42" s="258">
        <v>0.95238599999999995</v>
      </c>
      <c r="K42" s="258">
        <v>0.95238599999999995</v>
      </c>
      <c r="L42" s="258">
        <v>0.95238599999999995</v>
      </c>
      <c r="M42" s="258"/>
      <c r="N42" s="258"/>
      <c r="O42" s="258"/>
      <c r="P42" s="258"/>
      <c r="Q42" s="258"/>
      <c r="R42" s="258"/>
    </row>
    <row r="43" spans="1:18" x14ac:dyDescent="0.2">
      <c r="A43" s="344">
        <f t="shared" si="4"/>
        <v>36</v>
      </c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</row>
    <row r="44" spans="1:18" x14ac:dyDescent="0.2">
      <c r="A44" s="344">
        <f t="shared" si="4"/>
        <v>37</v>
      </c>
      <c r="B44" s="198" t="s">
        <v>404</v>
      </c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>
        <v>0.95111500000000004</v>
      </c>
      <c r="N44" s="258">
        <v>0.95111500000000004</v>
      </c>
      <c r="O44" s="258">
        <v>0.95111500000000004</v>
      </c>
      <c r="P44" s="258">
        <v>0.95111500000000004</v>
      </c>
      <c r="Q44" s="258">
        <v>0.95111500000000004</v>
      </c>
      <c r="R44" s="258">
        <v>0.95111500000000004</v>
      </c>
    </row>
    <row r="45" spans="1:18" x14ac:dyDescent="0.2">
      <c r="A45" s="344">
        <f t="shared" si="4"/>
        <v>38</v>
      </c>
      <c r="C45" s="44"/>
      <c r="D45" s="44"/>
      <c r="E45" s="44"/>
      <c r="F45" s="44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</row>
    <row r="46" spans="1:18" ht="12" thickBot="1" x14ac:dyDescent="0.25">
      <c r="A46" s="344">
        <f t="shared" si="4"/>
        <v>39</v>
      </c>
      <c r="B46" s="343" t="s">
        <v>299</v>
      </c>
      <c r="C46" s="201">
        <f t="shared" ref="C46:L46" si="15">ROUND((C22*C42),2)</f>
        <v>-400325.64</v>
      </c>
      <c r="D46" s="201">
        <f t="shared" si="15"/>
        <v>706101.64</v>
      </c>
      <c r="E46" s="201">
        <f t="shared" si="15"/>
        <v>555824.67000000004</v>
      </c>
      <c r="F46" s="201">
        <f t="shared" si="15"/>
        <v>1568808.8</v>
      </c>
      <c r="G46" s="201">
        <f t="shared" si="15"/>
        <v>883551.88</v>
      </c>
      <c r="H46" s="201">
        <f t="shared" si="15"/>
        <v>502389.04</v>
      </c>
      <c r="I46" s="201">
        <f t="shared" si="15"/>
        <v>637411.24</v>
      </c>
      <c r="J46" s="201">
        <f t="shared" si="15"/>
        <v>882214.02</v>
      </c>
      <c r="K46" s="201">
        <f t="shared" si="15"/>
        <v>565901</v>
      </c>
      <c r="L46" s="201">
        <f t="shared" si="15"/>
        <v>378696.81</v>
      </c>
      <c r="M46" s="201">
        <f t="shared" ref="M46:R46" si="16">ROUND((M22*M44),2)</f>
        <v>88924.18</v>
      </c>
      <c r="N46" s="201">
        <f t="shared" si="16"/>
        <v>639848.17000000004</v>
      </c>
      <c r="O46" s="201">
        <f t="shared" si="16"/>
        <v>659193.56999999995</v>
      </c>
      <c r="P46" s="201">
        <f t="shared" si="16"/>
        <v>-222629.06</v>
      </c>
      <c r="Q46" s="201">
        <f t="shared" si="16"/>
        <v>835834.3</v>
      </c>
      <c r="R46" s="201">
        <f t="shared" si="16"/>
        <v>-672872.68</v>
      </c>
    </row>
    <row r="47" spans="1:18" x14ac:dyDescent="0.2">
      <c r="A47" s="344">
        <f t="shared" si="4"/>
        <v>40</v>
      </c>
      <c r="L47" s="346"/>
      <c r="M47" s="346"/>
      <c r="N47" s="346"/>
      <c r="O47" s="346"/>
      <c r="P47" s="346"/>
      <c r="Q47" s="346"/>
      <c r="R47" s="346"/>
    </row>
    <row r="48" spans="1:18" ht="12" thickBot="1" x14ac:dyDescent="0.25">
      <c r="A48" s="344">
        <f t="shared" si="4"/>
        <v>41</v>
      </c>
      <c r="B48" s="343" t="s">
        <v>416</v>
      </c>
      <c r="C48" s="201">
        <f t="shared" ref="C48:L48" si="17">ROUND((C36*C42),2)</f>
        <v>541510.31999999995</v>
      </c>
      <c r="D48" s="201">
        <f t="shared" si="17"/>
        <v>386980.96</v>
      </c>
      <c r="E48" s="201">
        <f t="shared" si="17"/>
        <v>430680.98</v>
      </c>
      <c r="F48" s="201">
        <f t="shared" si="17"/>
        <v>296892.87</v>
      </c>
      <c r="G48" s="201">
        <f t="shared" si="17"/>
        <v>254990.72</v>
      </c>
      <c r="H48" s="201">
        <f t="shared" si="17"/>
        <v>270729.24</v>
      </c>
      <c r="I48" s="201">
        <f t="shared" si="17"/>
        <v>298968.86</v>
      </c>
      <c r="J48" s="201">
        <f t="shared" si="17"/>
        <v>303748.68</v>
      </c>
      <c r="K48" s="201">
        <f t="shared" si="17"/>
        <v>283675.46999999997</v>
      </c>
      <c r="L48" s="201">
        <f t="shared" si="17"/>
        <v>129411.31</v>
      </c>
      <c r="M48" s="201">
        <f t="shared" ref="M48:R48" si="18">ROUND((M36*M44),2)</f>
        <v>170411.87</v>
      </c>
      <c r="N48" s="201">
        <f t="shared" si="18"/>
        <v>325848.93</v>
      </c>
      <c r="O48" s="201">
        <f t="shared" si="18"/>
        <v>42554.78</v>
      </c>
      <c r="P48" s="201">
        <f t="shared" si="18"/>
        <v>312852.8</v>
      </c>
      <c r="Q48" s="201">
        <f t="shared" si="18"/>
        <v>-29954.84</v>
      </c>
      <c r="R48" s="201">
        <f t="shared" si="18"/>
        <v>23652.38</v>
      </c>
    </row>
    <row r="49" spans="1:18" x14ac:dyDescent="0.2">
      <c r="A49" s="344">
        <f t="shared" si="4"/>
        <v>42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2" thickBot="1" x14ac:dyDescent="0.25">
      <c r="A50" s="344">
        <f t="shared" si="4"/>
        <v>43</v>
      </c>
      <c r="B50" s="380" t="s">
        <v>553</v>
      </c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>
        <f t="shared" ref="M50:R50" si="19">ROUND((M38*M44),2)</f>
        <v>79726.81</v>
      </c>
      <c r="N50" s="383">
        <f t="shared" si="19"/>
        <v>130365.95</v>
      </c>
      <c r="O50" s="383">
        <f t="shared" si="19"/>
        <v>19909.16</v>
      </c>
      <c r="P50" s="383">
        <f t="shared" si="19"/>
        <v>146367.49</v>
      </c>
      <c r="Q50" s="383">
        <f t="shared" si="19"/>
        <v>181940.47</v>
      </c>
      <c r="R50" s="383">
        <f t="shared" si="19"/>
        <v>160815.59</v>
      </c>
    </row>
    <row r="51" spans="1:18" x14ac:dyDescent="0.2">
      <c r="A51" s="344">
        <f t="shared" si="4"/>
        <v>44</v>
      </c>
    </row>
    <row r="52" spans="1:18" s="193" customFormat="1" x14ac:dyDescent="0.2">
      <c r="A52" s="344">
        <f t="shared" si="4"/>
        <v>45</v>
      </c>
      <c r="B52" s="193" t="s">
        <v>301</v>
      </c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</row>
    <row r="53" spans="1:18" s="196" customFormat="1" x14ac:dyDescent="0.2">
      <c r="A53" s="344">
        <f t="shared" si="4"/>
        <v>46</v>
      </c>
      <c r="B53" s="196" t="s">
        <v>302</v>
      </c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</row>
    <row r="54" spans="1:18" s="198" customFormat="1" x14ac:dyDescent="0.2">
      <c r="A54" s="344">
        <f t="shared" si="4"/>
        <v>47</v>
      </c>
      <c r="B54" s="198" t="s">
        <v>303</v>
      </c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</row>
    <row r="55" spans="1:18" x14ac:dyDescent="0.2">
      <c r="A55" s="202"/>
    </row>
    <row r="56" spans="1:18" x14ac:dyDescent="0.2">
      <c r="A56" s="344"/>
      <c r="B56" s="343" t="s">
        <v>405</v>
      </c>
    </row>
    <row r="57" spans="1:18" x14ac:dyDescent="0.2">
      <c r="A57" s="344"/>
      <c r="B57" s="343" t="s">
        <v>406</v>
      </c>
      <c r="H57" s="346"/>
    </row>
    <row r="58" spans="1:18" x14ac:dyDescent="0.2">
      <c r="A58" s="344"/>
      <c r="B58" s="343" t="s">
        <v>407</v>
      </c>
    </row>
    <row r="59" spans="1:18" x14ac:dyDescent="0.2">
      <c r="A59" s="344"/>
    </row>
    <row r="60" spans="1:18" x14ac:dyDescent="0.2">
      <c r="A60" s="344"/>
    </row>
    <row r="61" spans="1:18" x14ac:dyDescent="0.2">
      <c r="A61" s="344"/>
    </row>
    <row r="62" spans="1:18" x14ac:dyDescent="0.2">
      <c r="A62" s="344"/>
    </row>
    <row r="63" spans="1:18" x14ac:dyDescent="0.2">
      <c r="A63" s="344"/>
    </row>
    <row r="64" spans="1:18" x14ac:dyDescent="0.2">
      <c r="A64" s="344"/>
    </row>
    <row r="65" spans="1:1" x14ac:dyDescent="0.2">
      <c r="A65" s="344"/>
    </row>
    <row r="66" spans="1:1" x14ac:dyDescent="0.2">
      <c r="A66" s="344"/>
    </row>
    <row r="67" spans="1:1" x14ac:dyDescent="0.2">
      <c r="A67" s="344"/>
    </row>
    <row r="68" spans="1:1" x14ac:dyDescent="0.2">
      <c r="A68" s="344"/>
    </row>
    <row r="69" spans="1:1" x14ac:dyDescent="0.2">
      <c r="A69" s="344"/>
    </row>
    <row r="70" spans="1:1" x14ac:dyDescent="0.2">
      <c r="A70" s="344"/>
    </row>
    <row r="71" spans="1:1" x14ac:dyDescent="0.2">
      <c r="A71" s="344"/>
    </row>
    <row r="72" spans="1:1" x14ac:dyDescent="0.2">
      <c r="A72" s="344"/>
    </row>
    <row r="73" spans="1:1" x14ac:dyDescent="0.2">
      <c r="A73" s="344"/>
    </row>
    <row r="74" spans="1:1" x14ac:dyDescent="0.2">
      <c r="A74" s="344"/>
    </row>
    <row r="75" spans="1:1" x14ac:dyDescent="0.2">
      <c r="A75" s="344"/>
    </row>
    <row r="76" spans="1:1" x14ac:dyDescent="0.2">
      <c r="A76" s="344"/>
    </row>
    <row r="77" spans="1:1" x14ac:dyDescent="0.2">
      <c r="A77" s="344"/>
    </row>
    <row r="78" spans="1:1" x14ac:dyDescent="0.2">
      <c r="A78" s="344"/>
    </row>
    <row r="79" spans="1:1" x14ac:dyDescent="0.2">
      <c r="A79" s="344"/>
    </row>
    <row r="80" spans="1:1" x14ac:dyDescent="0.2">
      <c r="A80" s="344"/>
    </row>
    <row r="81" spans="1:1" x14ac:dyDescent="0.2">
      <c r="A81" s="344"/>
    </row>
    <row r="82" spans="1:1" x14ac:dyDescent="0.2">
      <c r="A82" s="344"/>
    </row>
    <row r="83" spans="1:1" x14ac:dyDescent="0.2">
      <c r="A83" s="344"/>
    </row>
    <row r="84" spans="1:1" x14ac:dyDescent="0.2">
      <c r="A84" s="344"/>
    </row>
    <row r="85" spans="1:1" x14ac:dyDescent="0.2">
      <c r="A85" s="344"/>
    </row>
    <row r="86" spans="1:1" x14ac:dyDescent="0.2">
      <c r="A86" s="344"/>
    </row>
    <row r="87" spans="1:1" x14ac:dyDescent="0.2">
      <c r="A87" s="344"/>
    </row>
    <row r="88" spans="1:1" x14ac:dyDescent="0.2">
      <c r="A88" s="344"/>
    </row>
    <row r="89" spans="1:1" x14ac:dyDescent="0.2">
      <c r="A89" s="344"/>
    </row>
    <row r="90" spans="1:1" x14ac:dyDescent="0.2">
      <c r="A90" s="344"/>
    </row>
    <row r="91" spans="1:1" x14ac:dyDescent="0.2">
      <c r="A91" s="344"/>
    </row>
    <row r="92" spans="1:1" x14ac:dyDescent="0.2">
      <c r="A92" s="344"/>
    </row>
    <row r="93" spans="1:1" x14ac:dyDescent="0.2">
      <c r="A93" s="344"/>
    </row>
    <row r="94" spans="1:1" x14ac:dyDescent="0.2">
      <c r="A94" s="344"/>
    </row>
    <row r="95" spans="1:1" x14ac:dyDescent="0.2">
      <c r="A95" s="344"/>
    </row>
    <row r="96" spans="1:1" x14ac:dyDescent="0.2">
      <c r="A96" s="344"/>
    </row>
    <row r="97" spans="1:1" x14ac:dyDescent="0.2">
      <c r="A97" s="344"/>
    </row>
    <row r="98" spans="1:1" x14ac:dyDescent="0.2">
      <c r="A98" s="344"/>
    </row>
    <row r="99" spans="1:1" x14ac:dyDescent="0.2">
      <c r="A99" s="344"/>
    </row>
  </sheetData>
  <printOptions horizontalCentered="1"/>
  <pageMargins left="0.45" right="0.45" top="0.75" bottom="0.75" header="0.3" footer="0.3"/>
  <pageSetup scale="74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3" tint="0.79998168889431442"/>
    <pageSetUpPr fitToPage="1"/>
  </sheetPr>
  <dimension ref="A1:S99"/>
  <sheetViews>
    <sheetView topLeftCell="C1" zoomScaleNormal="100" workbookViewId="0">
      <pane ySplit="6" topLeftCell="A16" activePane="bottomLeft" state="frozen"/>
      <selection activeCell="A4" sqref="A4:F4"/>
      <selection pane="bottomLeft" activeCell="N25" sqref="N25"/>
    </sheetView>
  </sheetViews>
  <sheetFormatPr defaultColWidth="9.140625" defaultRowHeight="11.25" x14ac:dyDescent="0.2"/>
  <cols>
    <col min="1" max="1" width="5.5703125" style="343" bestFit="1" customWidth="1"/>
    <col min="2" max="2" width="50" style="343" customWidth="1"/>
    <col min="3" max="6" width="10.7109375" style="343" bestFit="1" customWidth="1"/>
    <col min="7" max="7" width="10.7109375" style="338" bestFit="1" customWidth="1"/>
    <col min="8" max="8" width="11.28515625" style="338" bestFit="1" customWidth="1"/>
    <col min="9" max="10" width="10.7109375" style="338" bestFit="1" customWidth="1"/>
    <col min="11" max="11" width="11.28515625" style="338" bestFit="1" customWidth="1"/>
    <col min="12" max="12" width="11.28515625" style="338" customWidth="1"/>
    <col min="13" max="15" width="10.7109375" style="338" bestFit="1" customWidth="1"/>
    <col min="16" max="16" width="10.7109375" style="338" customWidth="1"/>
    <col min="17" max="18" width="10.7109375" style="338" bestFit="1" customWidth="1"/>
    <col min="19" max="16384" width="9.140625" style="343"/>
  </cols>
  <sheetData>
    <row r="1" spans="1:19" x14ac:dyDescent="0.2">
      <c r="A1" s="84" t="s">
        <v>0</v>
      </c>
      <c r="B1" s="84"/>
      <c r="C1" s="84"/>
      <c r="D1" s="84"/>
      <c r="E1" s="84"/>
      <c r="F1" s="84"/>
      <c r="G1" s="25"/>
      <c r="H1" s="25"/>
      <c r="I1" s="25"/>
      <c r="J1" s="25"/>
      <c r="K1" s="25"/>
      <c r="L1" s="25"/>
      <c r="M1" s="25"/>
      <c r="N1" s="25"/>
    </row>
    <row r="2" spans="1:19" x14ac:dyDescent="0.2">
      <c r="A2" s="84" t="s">
        <v>1</v>
      </c>
      <c r="B2" s="84"/>
      <c r="C2" s="84"/>
      <c r="D2" s="84"/>
      <c r="E2" s="84"/>
      <c r="F2" s="84"/>
      <c r="G2" s="25"/>
      <c r="H2" s="25"/>
      <c r="I2" s="25"/>
      <c r="J2" s="25"/>
      <c r="K2" s="25"/>
      <c r="L2" s="25"/>
      <c r="M2" s="25"/>
      <c r="N2" s="25"/>
    </row>
    <row r="3" spans="1:19" x14ac:dyDescent="0.2">
      <c r="A3" s="84" t="s">
        <v>290</v>
      </c>
      <c r="B3" s="84"/>
      <c r="C3" s="84"/>
      <c r="D3" s="84"/>
      <c r="E3" s="84"/>
      <c r="F3" s="84"/>
      <c r="G3" s="25"/>
      <c r="H3" s="25"/>
      <c r="I3" s="25"/>
      <c r="J3" s="25"/>
      <c r="K3" s="25"/>
      <c r="L3" s="25"/>
      <c r="M3" s="25"/>
      <c r="N3" s="25"/>
    </row>
    <row r="4" spans="1:19" x14ac:dyDescent="0.2">
      <c r="A4" s="84" t="s">
        <v>95</v>
      </c>
      <c r="B4" s="84"/>
      <c r="C4" s="84"/>
      <c r="D4" s="84"/>
      <c r="E4" s="84"/>
      <c r="F4" s="84"/>
      <c r="G4" s="25"/>
      <c r="H4" s="25"/>
      <c r="I4" s="25"/>
      <c r="J4" s="25"/>
      <c r="K4" s="25"/>
      <c r="L4" s="388" t="s">
        <v>408</v>
      </c>
      <c r="M4" s="388" t="s">
        <v>409</v>
      </c>
      <c r="N4" s="25"/>
      <c r="O4" s="389" t="s">
        <v>410</v>
      </c>
      <c r="P4" s="389" t="s">
        <v>411</v>
      </c>
    </row>
    <row r="5" spans="1:19" ht="12" thickBot="1" x14ac:dyDescent="0.25">
      <c r="L5" s="390" t="s">
        <v>412</v>
      </c>
      <c r="M5" s="390" t="s">
        <v>412</v>
      </c>
      <c r="O5" s="391" t="s">
        <v>413</v>
      </c>
      <c r="P5" s="391" t="s">
        <v>413</v>
      </c>
    </row>
    <row r="6" spans="1:19" ht="33.75" x14ac:dyDescent="0.2">
      <c r="A6" s="398" t="s">
        <v>53</v>
      </c>
      <c r="B6" s="399"/>
      <c r="C6" s="400">
        <v>43861</v>
      </c>
      <c r="D6" s="384">
        <f t="shared" ref="D6:L6" si="0">EDATE(C6,1)</f>
        <v>43890</v>
      </c>
      <c r="E6" s="384">
        <f t="shared" si="0"/>
        <v>43919</v>
      </c>
      <c r="F6" s="384">
        <f t="shared" si="0"/>
        <v>43950</v>
      </c>
      <c r="G6" s="384">
        <f t="shared" si="0"/>
        <v>43980</v>
      </c>
      <c r="H6" s="384">
        <f t="shared" si="0"/>
        <v>44011</v>
      </c>
      <c r="I6" s="384">
        <f t="shared" si="0"/>
        <v>44041</v>
      </c>
      <c r="J6" s="384">
        <f t="shared" si="0"/>
        <v>44072</v>
      </c>
      <c r="K6" s="384">
        <f t="shared" si="0"/>
        <v>44103</v>
      </c>
      <c r="L6" s="385">
        <f t="shared" si="0"/>
        <v>44133</v>
      </c>
      <c r="M6" s="385">
        <f>EDATE(K6,1)</f>
        <v>44133</v>
      </c>
      <c r="N6" s="384">
        <f t="shared" ref="N6:O6" si="1">EDATE(M6,1)</f>
        <v>44164</v>
      </c>
      <c r="O6" s="386">
        <f t="shared" si="1"/>
        <v>44194</v>
      </c>
      <c r="P6" s="386">
        <f>EDATE(N6,1)</f>
        <v>44194</v>
      </c>
      <c r="Q6" s="387">
        <f t="shared" ref="Q6" si="2">EDATE(O6,1)</f>
        <v>44225</v>
      </c>
      <c r="R6" s="387">
        <f t="shared" ref="R6" si="3">EDATE(Q6,1)</f>
        <v>44255</v>
      </c>
      <c r="S6" s="289" t="s">
        <v>361</v>
      </c>
    </row>
    <row r="7" spans="1:19" x14ac:dyDescent="0.2">
      <c r="A7" s="344"/>
      <c r="B7" s="344"/>
      <c r="C7" s="344"/>
      <c r="D7" s="344"/>
      <c r="E7" s="344"/>
      <c r="F7" s="344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290"/>
    </row>
    <row r="8" spans="1:19" ht="12" thickBot="1" x14ac:dyDescent="0.25">
      <c r="A8" s="344">
        <v>1</v>
      </c>
      <c r="B8" s="193" t="s">
        <v>73</v>
      </c>
      <c r="C8" s="194">
        <v>8534</v>
      </c>
      <c r="D8" s="194">
        <v>8538</v>
      </c>
      <c r="E8" s="194">
        <v>8547</v>
      </c>
      <c r="F8" s="194">
        <v>8589</v>
      </c>
      <c r="G8" s="194">
        <v>8633</v>
      </c>
      <c r="H8" s="194">
        <v>8650</v>
      </c>
      <c r="I8" s="194">
        <v>8657</v>
      </c>
      <c r="J8" s="194">
        <v>8698</v>
      </c>
      <c r="K8" s="194">
        <v>8701</v>
      </c>
      <c r="L8" s="194">
        <v>8682</v>
      </c>
      <c r="M8" s="194">
        <v>8682</v>
      </c>
      <c r="N8" s="194">
        <v>8627</v>
      </c>
      <c r="O8" s="194">
        <v>8600</v>
      </c>
      <c r="P8" s="194">
        <v>8600</v>
      </c>
      <c r="Q8" s="194">
        <v>8598</v>
      </c>
      <c r="R8" s="194">
        <v>8620</v>
      </c>
      <c r="S8" s="291">
        <f>AVERAGE(C8:L8,N8,O8)</f>
        <v>8621.3333333333339</v>
      </c>
    </row>
    <row r="9" spans="1:19" x14ac:dyDescent="0.2">
      <c r="A9" s="344">
        <f>A8+1</f>
        <v>2</v>
      </c>
      <c r="B9" s="343" t="s">
        <v>292</v>
      </c>
      <c r="C9" s="53">
        <v>1117.1475313195488</v>
      </c>
      <c r="D9" s="53">
        <v>1031.2031125319215</v>
      </c>
      <c r="E9" s="53">
        <v>1093.0756746754539</v>
      </c>
      <c r="F9" s="53">
        <v>984.75692923168037</v>
      </c>
      <c r="G9" s="53">
        <v>1011.6396470093403</v>
      </c>
      <c r="H9" s="53">
        <v>943.25268624059515</v>
      </c>
      <c r="I9" s="53">
        <v>986.81113728893797</v>
      </c>
      <c r="J9" s="53">
        <v>1045.654600987107</v>
      </c>
      <c r="K9" s="53">
        <v>939.4021029617146</v>
      </c>
      <c r="L9" s="53">
        <v>438.4846512327502</v>
      </c>
      <c r="M9" s="53">
        <v>537.09615188162479</v>
      </c>
      <c r="N9" s="53">
        <v>1004.3885980113498</v>
      </c>
      <c r="O9" s="53">
        <v>211.98596272792935</v>
      </c>
      <c r="P9" s="53">
        <v>910.49175785476302</v>
      </c>
      <c r="Q9" s="53">
        <v>1130.3443338356512</v>
      </c>
      <c r="R9" s="53">
        <v>1043.3078540361685</v>
      </c>
    </row>
    <row r="10" spans="1:19" x14ac:dyDescent="0.2">
      <c r="A10" s="344">
        <f t="shared" ref="A10:A54" si="4">A9+1</f>
        <v>3</v>
      </c>
      <c r="B10" s="343" t="s">
        <v>293</v>
      </c>
      <c r="C10" s="19">
        <f t="shared" ref="C10:R10" si="5">C8*C9</f>
        <v>9533737.03228103</v>
      </c>
      <c r="D10" s="19">
        <f t="shared" si="5"/>
        <v>8804412.1747975461</v>
      </c>
      <c r="E10" s="19">
        <f t="shared" si="5"/>
        <v>9342517.791451104</v>
      </c>
      <c r="F10" s="19">
        <f t="shared" si="5"/>
        <v>8458077.265170902</v>
      </c>
      <c r="G10" s="346">
        <f t="shared" si="5"/>
        <v>8733485.0726316348</v>
      </c>
      <c r="H10" s="346">
        <f t="shared" si="5"/>
        <v>8159135.7359811477</v>
      </c>
      <c r="I10" s="346">
        <f t="shared" si="5"/>
        <v>8542824.0155103356</v>
      </c>
      <c r="J10" s="346">
        <f t="shared" si="5"/>
        <v>9095103.7193858568</v>
      </c>
      <c r="K10" s="346">
        <f t="shared" si="5"/>
        <v>8173737.6978698792</v>
      </c>
      <c r="L10" s="346">
        <f t="shared" si="5"/>
        <v>3806923.7420027372</v>
      </c>
      <c r="M10" s="346">
        <f t="shared" si="5"/>
        <v>4663068.7906362666</v>
      </c>
      <c r="N10" s="346">
        <f t="shared" si="5"/>
        <v>8664860.4350439142</v>
      </c>
      <c r="O10" s="346">
        <f t="shared" si="5"/>
        <v>1823079.2794601924</v>
      </c>
      <c r="P10" s="346">
        <f t="shared" si="5"/>
        <v>7830229.1175509617</v>
      </c>
      <c r="Q10" s="346">
        <f t="shared" si="5"/>
        <v>9718700.58231893</v>
      </c>
      <c r="R10" s="346">
        <f t="shared" si="5"/>
        <v>8993313.7017917726</v>
      </c>
    </row>
    <row r="11" spans="1:19" x14ac:dyDescent="0.2">
      <c r="A11" s="344">
        <f t="shared" si="4"/>
        <v>4</v>
      </c>
    </row>
    <row r="12" spans="1:19" x14ac:dyDescent="0.2">
      <c r="A12" s="344">
        <f t="shared" si="4"/>
        <v>5</v>
      </c>
      <c r="B12" s="193" t="s">
        <v>285</v>
      </c>
      <c r="C12" s="194">
        <v>254094272.32133681</v>
      </c>
      <c r="D12" s="194">
        <v>269806817.79325742</v>
      </c>
      <c r="E12" s="194">
        <v>252078892.33145371</v>
      </c>
      <c r="F12" s="194">
        <v>189032949.40923044</v>
      </c>
      <c r="G12" s="194">
        <v>227989275.68481526</v>
      </c>
      <c r="H12" s="194">
        <v>195830655.08979607</v>
      </c>
      <c r="I12" s="194">
        <v>239976111.83515519</v>
      </c>
      <c r="J12" s="194">
        <v>240173271.72719848</v>
      </c>
      <c r="K12" s="194">
        <v>228683300.25082293</v>
      </c>
      <c r="L12" s="194">
        <v>104607436.66396226</v>
      </c>
      <c r="M12" s="194">
        <v>133687350.14593238</v>
      </c>
      <c r="N12" s="194">
        <v>209225169.10676777</v>
      </c>
      <c r="O12" s="194">
        <v>37478428.121195406</v>
      </c>
      <c r="P12" s="194">
        <v>228518625.18623963</v>
      </c>
      <c r="Q12" s="194">
        <v>285563767.63483751</v>
      </c>
      <c r="R12" s="194">
        <v>238217737.74054915</v>
      </c>
    </row>
    <row r="13" spans="1:19" x14ac:dyDescent="0.2">
      <c r="A13" s="344">
        <f t="shared" si="4"/>
        <v>6</v>
      </c>
      <c r="B13" s="343" t="s">
        <v>145</v>
      </c>
      <c r="C13" s="195">
        <v>3.1897000000000002E-2</v>
      </c>
      <c r="D13" s="195">
        <v>3.1897000000000002E-2</v>
      </c>
      <c r="E13" s="195">
        <v>3.1897000000000002E-2</v>
      </c>
      <c r="F13" s="195">
        <v>3.1897000000000002E-2</v>
      </c>
      <c r="G13" s="195">
        <v>3.1897000000000002E-2</v>
      </c>
      <c r="H13" s="195">
        <v>3.1897000000000002E-2</v>
      </c>
      <c r="I13" s="195">
        <v>3.1897000000000002E-2</v>
      </c>
      <c r="J13" s="195">
        <v>3.1897000000000002E-2</v>
      </c>
      <c r="K13" s="195">
        <v>3.1897000000000002E-2</v>
      </c>
      <c r="L13" s="195">
        <v>3.1897000000000002E-2</v>
      </c>
      <c r="M13" s="195">
        <v>3.2084000000000001E-2</v>
      </c>
      <c r="N13" s="195">
        <v>3.2084000000000001E-2</v>
      </c>
      <c r="O13" s="195">
        <v>3.2084000000000001E-2</v>
      </c>
      <c r="P13" s="195">
        <v>3.3071999999999997E-2</v>
      </c>
      <c r="Q13" s="195">
        <v>3.3071999999999997E-2</v>
      </c>
      <c r="R13" s="195">
        <v>3.3071999999999997E-2</v>
      </c>
    </row>
    <row r="14" spans="1:19" x14ac:dyDescent="0.2">
      <c r="A14" s="344">
        <f t="shared" si="4"/>
        <v>7</v>
      </c>
      <c r="B14" s="343" t="s">
        <v>294</v>
      </c>
      <c r="C14" s="19">
        <f t="shared" ref="C14:R14" si="6">C12*C13</f>
        <v>8104845.0042336807</v>
      </c>
      <c r="D14" s="19">
        <f t="shared" si="6"/>
        <v>8606028.0671515316</v>
      </c>
      <c r="E14" s="19">
        <f t="shared" si="6"/>
        <v>8040560.4286963791</v>
      </c>
      <c r="F14" s="19">
        <f t="shared" si="6"/>
        <v>6029583.9873062233</v>
      </c>
      <c r="G14" s="346">
        <f t="shared" si="6"/>
        <v>7272173.9265185529</v>
      </c>
      <c r="H14" s="346">
        <f t="shared" si="6"/>
        <v>6246410.4053992257</v>
      </c>
      <c r="I14" s="346">
        <f t="shared" si="6"/>
        <v>7654518.0392059451</v>
      </c>
      <c r="J14" s="346">
        <f t="shared" si="6"/>
        <v>7660806.8482824508</v>
      </c>
      <c r="K14" s="346">
        <f t="shared" si="6"/>
        <v>7294311.2281004991</v>
      </c>
      <c r="L14" s="346">
        <f t="shared" si="6"/>
        <v>3336663.4072704045</v>
      </c>
      <c r="M14" s="346">
        <f t="shared" si="6"/>
        <v>4289224.942082095</v>
      </c>
      <c r="N14" s="346">
        <f t="shared" si="6"/>
        <v>6712780.3256215379</v>
      </c>
      <c r="O14" s="346">
        <f t="shared" si="6"/>
        <v>1202457.8878404335</v>
      </c>
      <c r="P14" s="346">
        <f t="shared" si="6"/>
        <v>7557567.9721593168</v>
      </c>
      <c r="Q14" s="346">
        <f t="shared" si="6"/>
        <v>9444164.9232193455</v>
      </c>
      <c r="R14" s="346">
        <f t="shared" si="6"/>
        <v>7878337.0225554407</v>
      </c>
    </row>
    <row r="15" spans="1:19" x14ac:dyDescent="0.2">
      <c r="A15" s="344">
        <f t="shared" si="4"/>
        <v>8</v>
      </c>
    </row>
    <row r="16" spans="1:19" x14ac:dyDescent="0.2">
      <c r="A16" s="344">
        <f t="shared" si="4"/>
        <v>9</v>
      </c>
      <c r="B16" s="193" t="s">
        <v>414</v>
      </c>
      <c r="C16" s="403"/>
      <c r="D16" s="403"/>
      <c r="E16" s="403"/>
      <c r="F16" s="403"/>
      <c r="G16" s="194">
        <v>-24273154.667540997</v>
      </c>
      <c r="H16" s="194">
        <v>9008098.6059999987</v>
      </c>
      <c r="I16" s="194">
        <v>3062056.2629999965</v>
      </c>
      <c r="J16" s="379"/>
      <c r="K16" s="403"/>
      <c r="L16" s="194">
        <v>0</v>
      </c>
      <c r="M16" s="194">
        <v>0</v>
      </c>
      <c r="N16" s="194">
        <v>35470822.601999998</v>
      </c>
      <c r="O16" s="194">
        <v>0</v>
      </c>
      <c r="P16" s="194">
        <v>0</v>
      </c>
      <c r="Q16" s="194">
        <v>-26449227.022885442</v>
      </c>
      <c r="R16" s="194">
        <v>16955566.077</v>
      </c>
    </row>
    <row r="17" spans="1:18" x14ac:dyDescent="0.2">
      <c r="A17" s="344">
        <f t="shared" si="4"/>
        <v>10</v>
      </c>
      <c r="B17" s="343" t="s">
        <v>145</v>
      </c>
      <c r="C17" s="195">
        <v>3.1897000000000002E-2</v>
      </c>
      <c r="D17" s="195">
        <v>3.1897000000000002E-2</v>
      </c>
      <c r="E17" s="195">
        <v>3.1897000000000002E-2</v>
      </c>
      <c r="F17" s="195">
        <v>3.1897000000000002E-2</v>
      </c>
      <c r="G17" s="195">
        <v>3.1897000000000002E-2</v>
      </c>
      <c r="H17" s="195">
        <v>3.1897000000000002E-2</v>
      </c>
      <c r="I17" s="195">
        <v>3.1897000000000002E-2</v>
      </c>
      <c r="J17" s="195">
        <v>3.1897000000000002E-2</v>
      </c>
      <c r="K17" s="195">
        <v>3.1897000000000002E-2</v>
      </c>
      <c r="L17" s="195">
        <v>3.1897000000000002E-2</v>
      </c>
      <c r="M17" s="195">
        <v>3.1897000000000002E-2</v>
      </c>
      <c r="N17" s="195">
        <v>3.1897000000000002E-2</v>
      </c>
      <c r="O17" s="195">
        <v>3.1897000000000002E-2</v>
      </c>
      <c r="P17" s="195">
        <v>3.2084000000000001E-2</v>
      </c>
      <c r="Q17" s="195">
        <v>3.2084000000000001E-2</v>
      </c>
      <c r="R17" s="195">
        <v>3.2084000000000001E-2</v>
      </c>
    </row>
    <row r="18" spans="1:18" x14ac:dyDescent="0.2">
      <c r="A18" s="344">
        <f t="shared" si="4"/>
        <v>11</v>
      </c>
      <c r="B18" s="343" t="s">
        <v>294</v>
      </c>
      <c r="C18" s="19">
        <f t="shared" ref="C18:R18" si="7">C16*C17</f>
        <v>0</v>
      </c>
      <c r="D18" s="19">
        <f t="shared" si="7"/>
        <v>0</v>
      </c>
      <c r="E18" s="19">
        <f t="shared" si="7"/>
        <v>0</v>
      </c>
      <c r="F18" s="19">
        <f t="shared" si="7"/>
        <v>0</v>
      </c>
      <c r="G18" s="346">
        <f t="shared" si="7"/>
        <v>-774240.81443055521</v>
      </c>
      <c r="H18" s="346">
        <f t="shared" si="7"/>
        <v>287331.321235582</v>
      </c>
      <c r="I18" s="346">
        <f t="shared" si="7"/>
        <v>97670.408620910894</v>
      </c>
      <c r="J18" s="346">
        <f t="shared" si="7"/>
        <v>0</v>
      </c>
      <c r="K18" s="346">
        <f t="shared" si="7"/>
        <v>0</v>
      </c>
      <c r="L18" s="346">
        <f t="shared" si="7"/>
        <v>0</v>
      </c>
      <c r="M18" s="346">
        <f t="shared" si="7"/>
        <v>0</v>
      </c>
      <c r="N18" s="346">
        <f t="shared" si="7"/>
        <v>1131412.828535994</v>
      </c>
      <c r="O18" s="346">
        <f t="shared" si="7"/>
        <v>0</v>
      </c>
      <c r="P18" s="346">
        <f t="shared" si="7"/>
        <v>0</v>
      </c>
      <c r="Q18" s="346">
        <f t="shared" si="7"/>
        <v>-848596.99980225659</v>
      </c>
      <c r="R18" s="346">
        <f t="shared" si="7"/>
        <v>544002.38201446796</v>
      </c>
    </row>
    <row r="19" spans="1:18" x14ac:dyDescent="0.2">
      <c r="A19" s="344">
        <f t="shared" si="4"/>
        <v>12</v>
      </c>
    </row>
    <row r="20" spans="1:18" x14ac:dyDescent="0.2">
      <c r="A20" s="344">
        <f t="shared" si="4"/>
        <v>13</v>
      </c>
      <c r="B20" s="343" t="s">
        <v>286</v>
      </c>
      <c r="C20" s="19">
        <f t="shared" ref="C20:M20" si="8">C14+C18</f>
        <v>8104845.0042336807</v>
      </c>
      <c r="D20" s="19">
        <f t="shared" si="8"/>
        <v>8606028.0671515316</v>
      </c>
      <c r="E20" s="19">
        <f t="shared" si="8"/>
        <v>8040560.4286963791</v>
      </c>
      <c r="F20" s="19">
        <f t="shared" si="8"/>
        <v>6029583.9873062233</v>
      </c>
      <c r="G20" s="346">
        <f t="shared" si="8"/>
        <v>6497933.1120879976</v>
      </c>
      <c r="H20" s="346">
        <f t="shared" si="8"/>
        <v>6533741.7266348079</v>
      </c>
      <c r="I20" s="346">
        <f t="shared" si="8"/>
        <v>7752188.4478268558</v>
      </c>
      <c r="J20" s="346">
        <f t="shared" si="8"/>
        <v>7660806.8482824508</v>
      </c>
      <c r="K20" s="346">
        <f t="shared" si="8"/>
        <v>7294311.2281004991</v>
      </c>
      <c r="L20" s="346">
        <f t="shared" si="8"/>
        <v>3336663.4072704045</v>
      </c>
      <c r="M20" s="346">
        <f t="shared" si="8"/>
        <v>4289224.942082095</v>
      </c>
      <c r="N20" s="346">
        <f>N14+N18</f>
        <v>7844193.1541575324</v>
      </c>
      <c r="O20" s="346">
        <f>O14+O18</f>
        <v>1202457.8878404335</v>
      </c>
      <c r="P20" s="346">
        <f>P14+P18</f>
        <v>7557567.9721593168</v>
      </c>
      <c r="Q20" s="346">
        <f t="shared" ref="Q20:R20" si="9">Q14+Q18</f>
        <v>8595567.9234170895</v>
      </c>
      <c r="R20" s="346">
        <f t="shared" si="9"/>
        <v>8422339.404569909</v>
      </c>
    </row>
    <row r="21" spans="1:18" x14ac:dyDescent="0.2">
      <c r="A21" s="344">
        <f t="shared" si="4"/>
        <v>14</v>
      </c>
    </row>
    <row r="22" spans="1:18" x14ac:dyDescent="0.2">
      <c r="A22" s="344">
        <f t="shared" si="4"/>
        <v>15</v>
      </c>
      <c r="B22" s="343" t="s">
        <v>287</v>
      </c>
      <c r="C22" s="19">
        <f t="shared" ref="C22:R22" si="10">C10-C20</f>
        <v>1428892.0280473493</v>
      </c>
      <c r="D22" s="19">
        <f t="shared" si="10"/>
        <v>198384.10764601454</v>
      </c>
      <c r="E22" s="19">
        <f t="shared" si="10"/>
        <v>1301957.3627547249</v>
      </c>
      <c r="F22" s="19">
        <f t="shared" si="10"/>
        <v>2428493.2778646788</v>
      </c>
      <c r="G22" s="346">
        <f t="shared" si="10"/>
        <v>2235551.9605436372</v>
      </c>
      <c r="H22" s="346">
        <f t="shared" si="10"/>
        <v>1625394.0093463399</v>
      </c>
      <c r="I22" s="346">
        <f t="shared" si="10"/>
        <v>790635.56768347975</v>
      </c>
      <c r="J22" s="346">
        <f t="shared" si="10"/>
        <v>1434296.871103406</v>
      </c>
      <c r="K22" s="346">
        <f t="shared" si="10"/>
        <v>879426.46976938006</v>
      </c>
      <c r="L22" s="346">
        <f t="shared" si="10"/>
        <v>470260.33473233273</v>
      </c>
      <c r="M22" s="346">
        <f t="shared" si="10"/>
        <v>373843.84855417162</v>
      </c>
      <c r="N22" s="346">
        <f t="shared" si="10"/>
        <v>820667.28088638186</v>
      </c>
      <c r="O22" s="346">
        <f t="shared" si="10"/>
        <v>620621.39161975891</v>
      </c>
      <c r="P22" s="346">
        <f t="shared" si="10"/>
        <v>272661.14539164491</v>
      </c>
      <c r="Q22" s="346">
        <f t="shared" si="10"/>
        <v>1123132.6589018404</v>
      </c>
      <c r="R22" s="346">
        <f t="shared" si="10"/>
        <v>570974.29722186364</v>
      </c>
    </row>
    <row r="23" spans="1:18" x14ac:dyDescent="0.2">
      <c r="A23" s="344">
        <f t="shared" si="4"/>
        <v>16</v>
      </c>
      <c r="C23" s="19"/>
      <c r="D23" s="19"/>
      <c r="E23" s="19"/>
      <c r="F23" s="19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</row>
    <row r="24" spans="1:18" x14ac:dyDescent="0.2">
      <c r="A24" s="344">
        <f t="shared" si="4"/>
        <v>17</v>
      </c>
      <c r="B24" s="343" t="s">
        <v>295</v>
      </c>
      <c r="C24" s="257">
        <v>11534.68</v>
      </c>
      <c r="D24" s="257">
        <v>14286.37</v>
      </c>
      <c r="E24" s="257">
        <v>16789.95</v>
      </c>
      <c r="F24" s="257">
        <v>22746.89</v>
      </c>
      <c r="G24" s="257">
        <v>31152.9</v>
      </c>
      <c r="H24" s="257">
        <v>37978.730000000003</v>
      </c>
      <c r="I24" s="257">
        <v>30360.78</v>
      </c>
      <c r="J24" s="257">
        <v>33007.199999999997</v>
      </c>
      <c r="K24" s="81">
        <v>35785.269999999997</v>
      </c>
      <c r="L24" s="81">
        <v>16138.03</v>
      </c>
      <c r="M24" s="81">
        <v>19596.18</v>
      </c>
      <c r="N24" s="81">
        <v>37401.51</v>
      </c>
      <c r="O24" s="81">
        <v>7561.17</v>
      </c>
      <c r="P24" s="81">
        <v>31504.86</v>
      </c>
      <c r="Q24" s="81">
        <v>41297.46</v>
      </c>
      <c r="R24" s="81">
        <v>43309.71</v>
      </c>
    </row>
    <row r="25" spans="1:18" x14ac:dyDescent="0.2">
      <c r="A25" s="344">
        <f t="shared" si="4"/>
        <v>18</v>
      </c>
    </row>
    <row r="26" spans="1:18" x14ac:dyDescent="0.2">
      <c r="A26" s="344">
        <f t="shared" si="4"/>
        <v>19</v>
      </c>
      <c r="B26" s="343" t="s">
        <v>296</v>
      </c>
      <c r="C26" s="19">
        <f>C22+C24</f>
        <v>1440426.7080473492</v>
      </c>
      <c r="D26" s="19">
        <f t="shared" ref="D26:R26" si="11">C26+D22+D24</f>
        <v>1653097.1856933639</v>
      </c>
      <c r="E26" s="19">
        <f t="shared" si="11"/>
        <v>2971844.4984480888</v>
      </c>
      <c r="F26" s="19">
        <f t="shared" si="11"/>
        <v>5423084.6663127672</v>
      </c>
      <c r="G26" s="346">
        <f t="shared" si="11"/>
        <v>7689789.5268564047</v>
      </c>
      <c r="H26" s="346">
        <f t="shared" si="11"/>
        <v>9353162.2662027441</v>
      </c>
      <c r="I26" s="346">
        <f t="shared" si="11"/>
        <v>10174158.613886224</v>
      </c>
      <c r="J26" s="346">
        <f t="shared" si="11"/>
        <v>11641462.684989629</v>
      </c>
      <c r="K26" s="346">
        <f t="shared" si="11"/>
        <v>12556674.424759008</v>
      </c>
      <c r="L26" s="346">
        <f t="shared" si="11"/>
        <v>13043072.789491341</v>
      </c>
      <c r="M26" s="346">
        <f t="shared" si="11"/>
        <v>13436512.818045512</v>
      </c>
      <c r="N26" s="346">
        <f t="shared" si="11"/>
        <v>14294581.608931893</v>
      </c>
      <c r="O26" s="346">
        <f t="shared" si="11"/>
        <v>14922764.170551652</v>
      </c>
      <c r="P26" s="346">
        <f t="shared" si="11"/>
        <v>15226930.175943296</v>
      </c>
      <c r="Q26" s="346">
        <f t="shared" si="11"/>
        <v>16391360.294845138</v>
      </c>
      <c r="R26" s="346">
        <f t="shared" si="11"/>
        <v>17005644.302067004</v>
      </c>
    </row>
    <row r="27" spans="1:18" x14ac:dyDescent="0.2">
      <c r="A27" s="344">
        <f t="shared" si="4"/>
        <v>20</v>
      </c>
    </row>
    <row r="28" spans="1:18" x14ac:dyDescent="0.2">
      <c r="A28" s="344">
        <f t="shared" si="4"/>
        <v>21</v>
      </c>
      <c r="B28" s="196" t="s">
        <v>288</v>
      </c>
      <c r="C28" s="197">
        <v>4.8299999999999998E-4</v>
      </c>
      <c r="D28" s="197">
        <v>4.8299999999999998E-4</v>
      </c>
      <c r="E28" s="197">
        <v>4.8299999999999998E-4</v>
      </c>
      <c r="F28" s="197">
        <v>4.8299999999999998E-4</v>
      </c>
      <c r="G28" s="197">
        <v>6.2799999999999998E-4</v>
      </c>
      <c r="H28" s="197">
        <v>6.2799999999999998E-4</v>
      </c>
      <c r="I28" s="197">
        <v>6.2799999999999998E-4</v>
      </c>
      <c r="J28" s="197">
        <v>6.2799999999999998E-4</v>
      </c>
      <c r="K28" s="197">
        <v>6.2799999999999998E-4</v>
      </c>
      <c r="L28" s="197">
        <v>6.2799999999999998E-4</v>
      </c>
      <c r="M28" s="197">
        <v>6.2799999999999998E-4</v>
      </c>
      <c r="N28" s="197">
        <v>6.2799999999999998E-4</v>
      </c>
      <c r="O28" s="197">
        <v>6.2799999999999998E-4</v>
      </c>
      <c r="P28" s="197">
        <v>6.2799999999999998E-4</v>
      </c>
      <c r="Q28" s="197">
        <v>0</v>
      </c>
      <c r="R28" s="197">
        <v>0</v>
      </c>
    </row>
    <row r="29" spans="1:18" x14ac:dyDescent="0.2">
      <c r="A29" s="344">
        <f t="shared" si="4"/>
        <v>22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</row>
    <row r="30" spans="1:18" x14ac:dyDescent="0.2">
      <c r="A30" s="344">
        <f t="shared" si="4"/>
        <v>23</v>
      </c>
      <c r="B30" s="196" t="s">
        <v>415</v>
      </c>
      <c r="C30" s="197">
        <v>4.8299999999999998E-4</v>
      </c>
      <c r="D30" s="197">
        <v>4.8299999999999998E-4</v>
      </c>
      <c r="E30" s="197">
        <v>4.8299999999999998E-4</v>
      </c>
      <c r="F30" s="197">
        <v>4.8299999999999998E-4</v>
      </c>
      <c r="G30" s="197">
        <v>4.8299999999999998E-4</v>
      </c>
      <c r="H30" s="197">
        <v>4.8299999999999998E-4</v>
      </c>
      <c r="I30" s="197">
        <v>4.8299999999999998E-4</v>
      </c>
      <c r="J30" s="197">
        <v>4.8299999999999998E-4</v>
      </c>
      <c r="K30" s="197">
        <v>4.8299999999999998E-4</v>
      </c>
      <c r="L30" s="197">
        <v>4.8299999999999998E-4</v>
      </c>
      <c r="M30" s="197">
        <v>6.2799999999999998E-4</v>
      </c>
      <c r="N30" s="197">
        <v>6.2799999999999998E-4</v>
      </c>
      <c r="O30" s="197">
        <v>6.2799999999999998E-4</v>
      </c>
      <c r="P30" s="197">
        <v>6.2799999999999998E-4</v>
      </c>
      <c r="Q30" s="197">
        <v>6.2799999999999998E-4</v>
      </c>
      <c r="R30" s="197">
        <v>6.2799999999999998E-4</v>
      </c>
    </row>
    <row r="31" spans="1:18" x14ac:dyDescent="0.2">
      <c r="A31" s="344">
        <f t="shared" si="4"/>
        <v>24</v>
      </c>
      <c r="C31" s="19"/>
      <c r="D31" s="19"/>
      <c r="E31" s="19"/>
      <c r="F31" s="19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</row>
    <row r="32" spans="1:18" x14ac:dyDescent="0.2">
      <c r="A32" s="344">
        <f t="shared" si="4"/>
        <v>25</v>
      </c>
      <c r="B32" s="380" t="s">
        <v>551</v>
      </c>
      <c r="C32" s="394"/>
      <c r="D32" s="394"/>
      <c r="E32" s="394"/>
      <c r="F32" s="394"/>
      <c r="G32" s="395"/>
      <c r="H32" s="396"/>
      <c r="I32" s="396"/>
      <c r="J32" s="396"/>
      <c r="K32" s="396"/>
      <c r="L32" s="396"/>
      <c r="M32" s="393">
        <v>2.8299999999999999E-4</v>
      </c>
      <c r="N32" s="393">
        <v>2.8299999999999999E-4</v>
      </c>
      <c r="O32" s="393">
        <v>2.8299999999999999E-4</v>
      </c>
      <c r="P32" s="393">
        <v>2.8299999999999999E-4</v>
      </c>
      <c r="Q32" s="393">
        <v>2.8299999999999999E-4</v>
      </c>
      <c r="R32" s="393">
        <v>2.8299999999999999E-4</v>
      </c>
    </row>
    <row r="33" spans="1:18" x14ac:dyDescent="0.2">
      <c r="A33" s="344">
        <f t="shared" si="4"/>
        <v>26</v>
      </c>
      <c r="C33" s="43"/>
      <c r="D33" s="43"/>
      <c r="E33" s="43"/>
      <c r="F33" s="43"/>
      <c r="G33" s="165"/>
      <c r="H33" s="165"/>
      <c r="I33" s="165"/>
      <c r="J33" s="165"/>
      <c r="K33" s="165"/>
      <c r="L33" s="165"/>
      <c r="M33" s="195"/>
      <c r="N33" s="195"/>
      <c r="O33" s="195"/>
      <c r="P33" s="195"/>
      <c r="Q33" s="195"/>
      <c r="R33" s="195"/>
    </row>
    <row r="34" spans="1:18" x14ac:dyDescent="0.2">
      <c r="A34" s="344">
        <f t="shared" si="4"/>
        <v>27</v>
      </c>
      <c r="B34" s="380" t="s">
        <v>554</v>
      </c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3">
        <v>0</v>
      </c>
      <c r="N34" s="393">
        <v>0</v>
      </c>
      <c r="O34" s="393">
        <v>0</v>
      </c>
      <c r="P34" s="393">
        <v>0</v>
      </c>
      <c r="Q34" s="393">
        <v>0</v>
      </c>
      <c r="R34" s="393">
        <v>0</v>
      </c>
    </row>
    <row r="35" spans="1:18" x14ac:dyDescent="0.2">
      <c r="A35" s="344">
        <f t="shared" si="4"/>
        <v>28</v>
      </c>
      <c r="C35" s="19"/>
      <c r="D35" s="19"/>
      <c r="E35" s="19"/>
      <c r="F35" s="19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</row>
    <row r="36" spans="1:18" x14ac:dyDescent="0.2">
      <c r="A36" s="344">
        <f t="shared" si="4"/>
        <v>29</v>
      </c>
      <c r="B36" s="343" t="s">
        <v>161</v>
      </c>
      <c r="C36" s="19">
        <f t="shared" ref="C36:R36" si="12">(C12*C28)+(C16*C30)</f>
        <v>122727.53353120567</v>
      </c>
      <c r="D36" s="19">
        <f t="shared" si="12"/>
        <v>130316.69299414332</v>
      </c>
      <c r="E36" s="19">
        <f t="shared" si="12"/>
        <v>121754.10499609214</v>
      </c>
      <c r="F36" s="19">
        <f t="shared" si="12"/>
        <v>91302.914564658306</v>
      </c>
      <c r="G36" s="346">
        <f t="shared" si="12"/>
        <v>131453.33142564169</v>
      </c>
      <c r="H36" s="346">
        <f t="shared" si="12"/>
        <v>127332.56302308993</v>
      </c>
      <c r="I36" s="346">
        <f t="shared" si="12"/>
        <v>152183.97140750647</v>
      </c>
      <c r="J36" s="346">
        <f t="shared" si="12"/>
        <v>150828.81464468065</v>
      </c>
      <c r="K36" s="346">
        <f t="shared" si="12"/>
        <v>143613.11255751678</v>
      </c>
      <c r="L36" s="346">
        <f t="shared" si="12"/>
        <v>65693.470224968303</v>
      </c>
      <c r="M36" s="346">
        <f t="shared" si="12"/>
        <v>83955.655891645525</v>
      </c>
      <c r="N36" s="346">
        <f t="shared" si="12"/>
        <v>153669.08279310615</v>
      </c>
      <c r="O36" s="346">
        <f t="shared" si="12"/>
        <v>23536.452860110712</v>
      </c>
      <c r="P36" s="346">
        <f t="shared" si="12"/>
        <v>143509.69661695848</v>
      </c>
      <c r="Q36" s="346">
        <f t="shared" si="12"/>
        <v>-16610.114570372058</v>
      </c>
      <c r="R36" s="346">
        <f t="shared" si="12"/>
        <v>10648.095496356</v>
      </c>
    </row>
    <row r="37" spans="1:18" x14ac:dyDescent="0.2">
      <c r="A37" s="344">
        <f t="shared" si="4"/>
        <v>30</v>
      </c>
      <c r="C37" s="19"/>
      <c r="D37" s="19"/>
      <c r="E37" s="19"/>
      <c r="F37" s="19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</row>
    <row r="38" spans="1:18" x14ac:dyDescent="0.2">
      <c r="A38" s="344">
        <f t="shared" si="4"/>
        <v>31</v>
      </c>
      <c r="B38" s="380" t="s">
        <v>552</v>
      </c>
      <c r="C38" s="382"/>
      <c r="D38" s="382"/>
      <c r="E38" s="382"/>
      <c r="F38" s="382"/>
      <c r="G38" s="397"/>
      <c r="H38" s="397"/>
      <c r="I38" s="397"/>
      <c r="J38" s="397"/>
      <c r="K38" s="397"/>
      <c r="L38" s="397"/>
      <c r="M38" s="397">
        <f t="shared" ref="M38:R38" si="13">(M12*M32)+(M16*M34)</f>
        <v>37833.520091298858</v>
      </c>
      <c r="N38" s="397">
        <f t="shared" si="13"/>
        <v>59210.722857215282</v>
      </c>
      <c r="O38" s="397">
        <f t="shared" si="13"/>
        <v>10606.395158298299</v>
      </c>
      <c r="P38" s="397">
        <f t="shared" si="13"/>
        <v>64670.770927705817</v>
      </c>
      <c r="Q38" s="397">
        <f t="shared" si="13"/>
        <v>80814.546240659009</v>
      </c>
      <c r="R38" s="397">
        <f t="shared" si="13"/>
        <v>67415.619780575405</v>
      </c>
    </row>
    <row r="39" spans="1:18" x14ac:dyDescent="0.2">
      <c r="A39" s="344">
        <f t="shared" si="4"/>
        <v>32</v>
      </c>
      <c r="C39" s="19"/>
      <c r="D39" s="19"/>
      <c r="E39" s="19"/>
      <c r="F39" s="19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</row>
    <row r="40" spans="1:18" x14ac:dyDescent="0.2">
      <c r="A40" s="344">
        <f t="shared" si="4"/>
        <v>33</v>
      </c>
      <c r="B40" s="343" t="s">
        <v>298</v>
      </c>
      <c r="C40" s="19">
        <f>C22+C24-C36</f>
        <v>1317699.1745161435</v>
      </c>
      <c r="D40" s="19">
        <f t="shared" ref="D40:L40" si="14">C40+D22+D24-D36</f>
        <v>1400052.9591680148</v>
      </c>
      <c r="E40" s="19">
        <f t="shared" si="14"/>
        <v>2597046.166926648</v>
      </c>
      <c r="F40" s="19">
        <f t="shared" si="14"/>
        <v>4956983.420226668</v>
      </c>
      <c r="G40" s="346">
        <f t="shared" si="14"/>
        <v>7092234.9493446639</v>
      </c>
      <c r="H40" s="346">
        <f t="shared" si="14"/>
        <v>8628275.1256679147</v>
      </c>
      <c r="I40" s="346">
        <f t="shared" si="14"/>
        <v>9297087.5019438881</v>
      </c>
      <c r="J40" s="346">
        <f t="shared" si="14"/>
        <v>10613562.758402612</v>
      </c>
      <c r="K40" s="346">
        <f t="shared" si="14"/>
        <v>11385161.385614475</v>
      </c>
      <c r="L40" s="346">
        <f t="shared" si="14"/>
        <v>11805866.280121839</v>
      </c>
      <c r="M40" s="346">
        <f>L40+M22+M24-M36-M38</f>
        <v>12077517.132693065</v>
      </c>
      <c r="N40" s="346">
        <f t="shared" ref="N40:R40" si="15">M40+N22+N24-N36-N38</f>
        <v>12722706.117929127</v>
      </c>
      <c r="O40" s="346">
        <f t="shared" si="15"/>
        <v>13316745.831530476</v>
      </c>
      <c r="P40" s="346">
        <f t="shared" si="15"/>
        <v>13412731.369377455</v>
      </c>
      <c r="Q40" s="346">
        <f t="shared" si="15"/>
        <v>14512957.056609008</v>
      </c>
      <c r="R40" s="346">
        <f t="shared" si="15"/>
        <v>15049177.348553941</v>
      </c>
    </row>
    <row r="41" spans="1:18" x14ac:dyDescent="0.2">
      <c r="A41" s="344">
        <f t="shared" si="4"/>
        <v>34</v>
      </c>
      <c r="C41" s="19"/>
      <c r="D41" s="19"/>
      <c r="E41" s="19"/>
      <c r="F41" s="19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</row>
    <row r="42" spans="1:18" x14ac:dyDescent="0.2">
      <c r="A42" s="344">
        <f t="shared" si="4"/>
        <v>35</v>
      </c>
      <c r="B42" s="198" t="s">
        <v>346</v>
      </c>
      <c r="C42" s="258">
        <v>0.95238599999999995</v>
      </c>
      <c r="D42" s="258">
        <v>0.95238599999999995</v>
      </c>
      <c r="E42" s="258">
        <v>0.95238599999999995</v>
      </c>
      <c r="F42" s="258">
        <v>0.95238599999999995</v>
      </c>
      <c r="G42" s="258">
        <v>0.95238599999999995</v>
      </c>
      <c r="H42" s="258">
        <v>0.95238599999999995</v>
      </c>
      <c r="I42" s="258">
        <v>0.95238599999999995</v>
      </c>
      <c r="J42" s="258">
        <v>0.95238599999999995</v>
      </c>
      <c r="K42" s="258">
        <v>0.95238599999999995</v>
      </c>
      <c r="L42" s="258">
        <v>0.95238599999999995</v>
      </c>
      <c r="M42" s="258"/>
      <c r="N42" s="258"/>
      <c r="O42" s="258"/>
      <c r="P42" s="258"/>
      <c r="Q42" s="258"/>
      <c r="R42" s="258"/>
    </row>
    <row r="43" spans="1:18" x14ac:dyDescent="0.2">
      <c r="A43" s="344">
        <f t="shared" si="4"/>
        <v>36</v>
      </c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</row>
    <row r="44" spans="1:18" x14ac:dyDescent="0.2">
      <c r="A44" s="344">
        <f t="shared" si="4"/>
        <v>37</v>
      </c>
      <c r="B44" s="198" t="s">
        <v>404</v>
      </c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>
        <v>0.95111500000000004</v>
      </c>
      <c r="N44" s="258">
        <v>0.95111500000000004</v>
      </c>
      <c r="O44" s="258">
        <v>0.95111500000000004</v>
      </c>
      <c r="P44" s="258">
        <v>0.95111500000000004</v>
      </c>
      <c r="Q44" s="258">
        <v>0.95111500000000004</v>
      </c>
      <c r="R44" s="258">
        <v>0.95111500000000004</v>
      </c>
    </row>
    <row r="45" spans="1:18" x14ac:dyDescent="0.2">
      <c r="A45" s="344">
        <f t="shared" si="4"/>
        <v>38</v>
      </c>
      <c r="C45" s="44"/>
      <c r="D45" s="44"/>
      <c r="E45" s="44"/>
      <c r="F45" s="44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</row>
    <row r="46" spans="1:18" ht="12" thickBot="1" x14ac:dyDescent="0.25">
      <c r="A46" s="344">
        <f t="shared" si="4"/>
        <v>39</v>
      </c>
      <c r="B46" s="343" t="s">
        <v>299</v>
      </c>
      <c r="C46" s="201">
        <f t="shared" ref="C46:L46" si="16">ROUND((C22*C42),2)</f>
        <v>1360856.76</v>
      </c>
      <c r="D46" s="201">
        <f t="shared" si="16"/>
        <v>188938.25</v>
      </c>
      <c r="E46" s="201">
        <f t="shared" si="16"/>
        <v>1239965.96</v>
      </c>
      <c r="F46" s="201">
        <f t="shared" si="16"/>
        <v>2312863</v>
      </c>
      <c r="G46" s="201">
        <f t="shared" si="16"/>
        <v>2129108.39</v>
      </c>
      <c r="H46" s="201">
        <f t="shared" si="16"/>
        <v>1548002.5</v>
      </c>
      <c r="I46" s="201">
        <f t="shared" si="16"/>
        <v>752990.25</v>
      </c>
      <c r="J46" s="259">
        <f t="shared" si="16"/>
        <v>1366004.26</v>
      </c>
      <c r="K46" s="259">
        <f t="shared" si="16"/>
        <v>837553.46</v>
      </c>
      <c r="L46" s="201">
        <f t="shared" si="16"/>
        <v>447869.36</v>
      </c>
      <c r="M46" s="201">
        <f t="shared" ref="M46:R46" si="17">ROUND((M22*M44),2)</f>
        <v>355568.49</v>
      </c>
      <c r="N46" s="201">
        <f t="shared" si="17"/>
        <v>780548.96</v>
      </c>
      <c r="O46" s="201">
        <f t="shared" si="17"/>
        <v>590282.31000000006</v>
      </c>
      <c r="P46" s="201">
        <f t="shared" si="17"/>
        <v>259332.11</v>
      </c>
      <c r="Q46" s="201">
        <f t="shared" si="17"/>
        <v>1068228.32</v>
      </c>
      <c r="R46" s="201">
        <f t="shared" si="17"/>
        <v>543062.22</v>
      </c>
    </row>
    <row r="47" spans="1:18" x14ac:dyDescent="0.2">
      <c r="A47" s="344">
        <f t="shared" si="4"/>
        <v>40</v>
      </c>
      <c r="L47" s="346"/>
      <c r="M47" s="346"/>
      <c r="N47" s="346"/>
      <c r="O47" s="346"/>
      <c r="P47" s="346"/>
      <c r="Q47" s="346"/>
      <c r="R47" s="346"/>
    </row>
    <row r="48" spans="1:18" ht="12" thickBot="1" x14ac:dyDescent="0.25">
      <c r="A48" s="344">
        <f t="shared" si="4"/>
        <v>41</v>
      </c>
      <c r="B48" s="343" t="s">
        <v>416</v>
      </c>
      <c r="C48" s="201">
        <f t="shared" ref="C48:L48" si="18">ROUND((C36*C42),2)</f>
        <v>116883.98</v>
      </c>
      <c r="D48" s="201">
        <f t="shared" si="18"/>
        <v>124111.79</v>
      </c>
      <c r="E48" s="201">
        <f t="shared" si="18"/>
        <v>115956.91</v>
      </c>
      <c r="F48" s="201">
        <f t="shared" si="18"/>
        <v>86955.62</v>
      </c>
      <c r="G48" s="201">
        <f t="shared" si="18"/>
        <v>125194.31</v>
      </c>
      <c r="H48" s="201">
        <f t="shared" si="18"/>
        <v>121269.75</v>
      </c>
      <c r="I48" s="201">
        <f t="shared" si="18"/>
        <v>144937.88</v>
      </c>
      <c r="J48" s="259">
        <f t="shared" si="18"/>
        <v>143647.25</v>
      </c>
      <c r="K48" s="259">
        <f t="shared" si="18"/>
        <v>136775.12</v>
      </c>
      <c r="L48" s="201">
        <f t="shared" si="18"/>
        <v>62565.54</v>
      </c>
      <c r="M48" s="201">
        <f t="shared" ref="M48:R48" si="19">ROUND((M36*M44),2)</f>
        <v>79851.48</v>
      </c>
      <c r="N48" s="201">
        <f t="shared" si="19"/>
        <v>146156.97</v>
      </c>
      <c r="O48" s="201">
        <f t="shared" si="19"/>
        <v>22385.87</v>
      </c>
      <c r="P48" s="201">
        <f t="shared" si="19"/>
        <v>136494.23000000001</v>
      </c>
      <c r="Q48" s="201">
        <f t="shared" si="19"/>
        <v>-15798.13</v>
      </c>
      <c r="R48" s="201">
        <f t="shared" si="19"/>
        <v>10127.56</v>
      </c>
    </row>
    <row r="49" spans="1:18" x14ac:dyDescent="0.2">
      <c r="A49" s="344">
        <f t="shared" si="4"/>
        <v>42</v>
      </c>
      <c r="L49" s="15"/>
      <c r="M49" s="15"/>
      <c r="N49" s="15"/>
      <c r="O49" s="15"/>
      <c r="P49" s="15"/>
      <c r="Q49" s="15"/>
      <c r="R49" s="15"/>
    </row>
    <row r="50" spans="1:18" ht="12" thickBot="1" x14ac:dyDescent="0.25">
      <c r="A50" s="344">
        <f t="shared" si="4"/>
        <v>43</v>
      </c>
      <c r="B50" s="380" t="s">
        <v>553</v>
      </c>
      <c r="C50" s="383"/>
      <c r="D50" s="383"/>
      <c r="E50" s="383"/>
      <c r="F50" s="383"/>
      <c r="G50" s="383"/>
      <c r="H50" s="383"/>
      <c r="I50" s="383"/>
      <c r="J50" s="405"/>
      <c r="K50" s="405"/>
      <c r="L50" s="383"/>
      <c r="M50" s="383">
        <f t="shared" ref="M50:R50" si="20">ROUND((M38*M44),2)</f>
        <v>35984.03</v>
      </c>
      <c r="N50" s="383">
        <f t="shared" si="20"/>
        <v>56316.21</v>
      </c>
      <c r="O50" s="383">
        <f t="shared" si="20"/>
        <v>10087.9</v>
      </c>
      <c r="P50" s="383">
        <f t="shared" si="20"/>
        <v>61509.34</v>
      </c>
      <c r="Q50" s="383">
        <f t="shared" si="20"/>
        <v>76863.929999999993</v>
      </c>
      <c r="R50" s="383">
        <f t="shared" si="20"/>
        <v>64120.01</v>
      </c>
    </row>
    <row r="51" spans="1:18" x14ac:dyDescent="0.2">
      <c r="A51" s="344">
        <f t="shared" si="4"/>
        <v>44</v>
      </c>
    </row>
    <row r="52" spans="1:18" s="193" customFormat="1" x14ac:dyDescent="0.2">
      <c r="A52" s="344">
        <f t="shared" si="4"/>
        <v>45</v>
      </c>
      <c r="B52" s="193" t="s">
        <v>301</v>
      </c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</row>
    <row r="53" spans="1:18" s="196" customFormat="1" x14ac:dyDescent="0.2">
      <c r="A53" s="344">
        <f t="shared" si="4"/>
        <v>46</v>
      </c>
      <c r="B53" s="196" t="s">
        <v>302</v>
      </c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</row>
    <row r="54" spans="1:18" s="198" customFormat="1" x14ac:dyDescent="0.2">
      <c r="A54" s="344">
        <f t="shared" si="4"/>
        <v>47</v>
      </c>
      <c r="B54" s="198" t="s">
        <v>303</v>
      </c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</row>
    <row r="55" spans="1:18" x14ac:dyDescent="0.2">
      <c r="A55" s="202"/>
    </row>
    <row r="56" spans="1:18" x14ac:dyDescent="0.2">
      <c r="A56" s="344"/>
      <c r="B56" s="343" t="s">
        <v>405</v>
      </c>
    </row>
    <row r="57" spans="1:18" x14ac:dyDescent="0.2">
      <c r="A57" s="344"/>
      <c r="B57" s="343" t="s">
        <v>406</v>
      </c>
      <c r="H57" s="346"/>
    </row>
    <row r="58" spans="1:18" x14ac:dyDescent="0.2">
      <c r="A58" s="344"/>
      <c r="B58" s="343" t="s">
        <v>407</v>
      </c>
    </row>
    <row r="59" spans="1:18" x14ac:dyDescent="0.2">
      <c r="A59" s="344"/>
    </row>
    <row r="60" spans="1:18" x14ac:dyDescent="0.2">
      <c r="A60" s="344"/>
    </row>
    <row r="61" spans="1:18" x14ac:dyDescent="0.2">
      <c r="A61" s="344"/>
    </row>
    <row r="62" spans="1:18" x14ac:dyDescent="0.2">
      <c r="A62" s="344"/>
    </row>
    <row r="63" spans="1:18" x14ac:dyDescent="0.2">
      <c r="A63" s="344"/>
    </row>
    <row r="64" spans="1:18" x14ac:dyDescent="0.2">
      <c r="A64" s="344"/>
    </row>
    <row r="65" spans="1:1" x14ac:dyDescent="0.2">
      <c r="A65" s="344"/>
    </row>
    <row r="66" spans="1:1" x14ac:dyDescent="0.2">
      <c r="A66" s="344"/>
    </row>
    <row r="67" spans="1:1" x14ac:dyDescent="0.2">
      <c r="A67" s="344"/>
    </row>
    <row r="68" spans="1:1" x14ac:dyDescent="0.2">
      <c r="A68" s="344"/>
    </row>
    <row r="69" spans="1:1" x14ac:dyDescent="0.2">
      <c r="A69" s="344"/>
    </row>
    <row r="70" spans="1:1" x14ac:dyDescent="0.2">
      <c r="A70" s="344"/>
    </row>
    <row r="71" spans="1:1" x14ac:dyDescent="0.2">
      <c r="A71" s="344"/>
    </row>
    <row r="72" spans="1:1" x14ac:dyDescent="0.2">
      <c r="A72" s="344"/>
    </row>
    <row r="73" spans="1:1" x14ac:dyDescent="0.2">
      <c r="A73" s="344"/>
    </row>
    <row r="74" spans="1:1" x14ac:dyDescent="0.2">
      <c r="A74" s="344"/>
    </row>
    <row r="75" spans="1:1" x14ac:dyDescent="0.2">
      <c r="A75" s="344"/>
    </row>
    <row r="76" spans="1:1" x14ac:dyDescent="0.2">
      <c r="A76" s="344"/>
    </row>
    <row r="77" spans="1:1" x14ac:dyDescent="0.2">
      <c r="A77" s="344"/>
    </row>
    <row r="78" spans="1:1" x14ac:dyDescent="0.2">
      <c r="A78" s="344"/>
    </row>
    <row r="79" spans="1:1" x14ac:dyDescent="0.2">
      <c r="A79" s="344"/>
    </row>
    <row r="80" spans="1:1" x14ac:dyDescent="0.2">
      <c r="A80" s="344"/>
    </row>
    <row r="81" spans="1:1" x14ac:dyDescent="0.2">
      <c r="A81" s="344"/>
    </row>
    <row r="82" spans="1:1" x14ac:dyDescent="0.2">
      <c r="A82" s="344"/>
    </row>
    <row r="83" spans="1:1" x14ac:dyDescent="0.2">
      <c r="A83" s="344"/>
    </row>
    <row r="84" spans="1:1" x14ac:dyDescent="0.2">
      <c r="A84" s="344"/>
    </row>
    <row r="85" spans="1:1" x14ac:dyDescent="0.2">
      <c r="A85" s="344"/>
    </row>
    <row r="86" spans="1:1" x14ac:dyDescent="0.2">
      <c r="A86" s="344"/>
    </row>
    <row r="87" spans="1:1" x14ac:dyDescent="0.2">
      <c r="A87" s="344"/>
    </row>
    <row r="88" spans="1:1" x14ac:dyDescent="0.2">
      <c r="A88" s="344"/>
    </row>
    <row r="89" spans="1:1" x14ac:dyDescent="0.2">
      <c r="A89" s="344"/>
    </row>
    <row r="90" spans="1:1" x14ac:dyDescent="0.2">
      <c r="A90" s="344"/>
    </row>
    <row r="91" spans="1:1" x14ac:dyDescent="0.2">
      <c r="A91" s="344"/>
    </row>
    <row r="92" spans="1:1" x14ac:dyDescent="0.2">
      <c r="A92" s="344"/>
    </row>
    <row r="93" spans="1:1" x14ac:dyDescent="0.2">
      <c r="A93" s="344"/>
    </row>
    <row r="94" spans="1:1" x14ac:dyDescent="0.2">
      <c r="A94" s="344"/>
    </row>
    <row r="95" spans="1:1" x14ac:dyDescent="0.2">
      <c r="A95" s="344"/>
    </row>
    <row r="96" spans="1:1" x14ac:dyDescent="0.2">
      <c r="A96" s="344"/>
    </row>
    <row r="97" spans="1:1" x14ac:dyDescent="0.2">
      <c r="A97" s="344"/>
    </row>
    <row r="98" spans="1:1" x14ac:dyDescent="0.2">
      <c r="A98" s="344"/>
    </row>
    <row r="99" spans="1:1" x14ac:dyDescent="0.2">
      <c r="A99" s="344"/>
    </row>
  </sheetData>
  <printOptions horizontalCentered="1"/>
  <pageMargins left="0.45" right="0.45" top="0.75" bottom="0.75" header="0.3" footer="0.3"/>
  <pageSetup scale="75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3" tint="0.79998168889431442"/>
    <pageSetUpPr fitToPage="1"/>
  </sheetPr>
  <dimension ref="A1:R88"/>
  <sheetViews>
    <sheetView topLeftCell="C1" zoomScaleNormal="100" workbookViewId="0">
      <pane ySplit="6" topLeftCell="A7" activePane="bottomLeft" state="frozen"/>
      <selection activeCell="A4" sqref="A4:F4"/>
      <selection pane="bottomLeft" activeCell="O24" sqref="O24"/>
    </sheetView>
  </sheetViews>
  <sheetFormatPr defaultColWidth="9.140625" defaultRowHeight="11.25" x14ac:dyDescent="0.2"/>
  <cols>
    <col min="1" max="1" width="5.5703125" style="343" bestFit="1" customWidth="1"/>
    <col min="2" max="2" width="50.140625" style="343" customWidth="1"/>
    <col min="3" max="5" width="9.85546875" style="343" bestFit="1" customWidth="1"/>
    <col min="6" max="6" width="12.140625" style="343" customWidth="1"/>
    <col min="7" max="7" width="9.85546875" style="343" bestFit="1" customWidth="1"/>
    <col min="8" max="8" width="11.28515625" style="343" bestFit="1" customWidth="1"/>
    <col min="9" max="11" width="10.42578125" style="343" bestFit="1" customWidth="1"/>
    <col min="12" max="12" width="10.42578125" style="343" customWidth="1"/>
    <col min="13" max="15" width="10.42578125" style="343" bestFit="1" customWidth="1"/>
    <col min="16" max="16" width="10.42578125" style="343" customWidth="1"/>
    <col min="17" max="18" width="10.42578125" style="343" bestFit="1" customWidth="1"/>
    <col min="19" max="16384" width="9.140625" style="343"/>
  </cols>
  <sheetData>
    <row r="1" spans="1:18" ht="11.25" customHeight="1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647" t="s">
        <v>417</v>
      </c>
      <c r="N1" s="648"/>
      <c r="O1" s="648"/>
      <c r="P1" s="648"/>
      <c r="Q1" s="648"/>
      <c r="R1" s="649"/>
    </row>
    <row r="2" spans="1:18" ht="11.25" customHeight="1" x14ac:dyDescent="0.2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650"/>
      <c r="N2" s="651"/>
      <c r="O2" s="651"/>
      <c r="P2" s="651"/>
      <c r="Q2" s="651"/>
      <c r="R2" s="652"/>
    </row>
    <row r="3" spans="1:18" ht="11.25" customHeight="1" thickBot="1" x14ac:dyDescent="0.25">
      <c r="A3" s="84" t="s">
        <v>290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653"/>
      <c r="N3" s="654"/>
      <c r="O3" s="654"/>
      <c r="P3" s="654"/>
      <c r="Q3" s="654"/>
      <c r="R3" s="655"/>
    </row>
    <row r="4" spans="1:18" ht="11.25" customHeight="1" x14ac:dyDescent="0.2">
      <c r="A4" s="84" t="s">
        <v>418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388" t="s">
        <v>408</v>
      </c>
      <c r="M4" s="388" t="s">
        <v>409</v>
      </c>
      <c r="N4" s="84"/>
      <c r="O4" s="389" t="s">
        <v>410</v>
      </c>
      <c r="P4" s="389" t="s">
        <v>411</v>
      </c>
      <c r="Q4" s="84"/>
      <c r="R4" s="84"/>
    </row>
    <row r="5" spans="1:18" ht="11.25" customHeight="1" x14ac:dyDescent="0.2">
      <c r="L5" s="390" t="s">
        <v>412</v>
      </c>
      <c r="M5" s="390" t="s">
        <v>412</v>
      </c>
      <c r="O5" s="391" t="s">
        <v>413</v>
      </c>
      <c r="P5" s="391" t="s">
        <v>413</v>
      </c>
    </row>
    <row r="6" spans="1:18" ht="22.5" x14ac:dyDescent="0.2">
      <c r="A6" s="398" t="s">
        <v>53</v>
      </c>
      <c r="B6" s="399"/>
      <c r="C6" s="400">
        <v>43861</v>
      </c>
      <c r="D6" s="384">
        <f t="shared" ref="D6:L6" si="0">EDATE(C6,1)</f>
        <v>43890</v>
      </c>
      <c r="E6" s="384">
        <f t="shared" si="0"/>
        <v>43919</v>
      </c>
      <c r="F6" s="384">
        <f t="shared" si="0"/>
        <v>43950</v>
      </c>
      <c r="G6" s="384">
        <f t="shared" si="0"/>
        <v>43980</v>
      </c>
      <c r="H6" s="384">
        <f t="shared" si="0"/>
        <v>44011</v>
      </c>
      <c r="I6" s="384">
        <f t="shared" si="0"/>
        <v>44041</v>
      </c>
      <c r="J6" s="384">
        <f t="shared" si="0"/>
        <v>44072</v>
      </c>
      <c r="K6" s="384">
        <f t="shared" si="0"/>
        <v>44103</v>
      </c>
      <c r="L6" s="385">
        <f t="shared" si="0"/>
        <v>44133</v>
      </c>
      <c r="M6" s="385">
        <f>EDATE(K6,1)</f>
        <v>44133</v>
      </c>
      <c r="N6" s="384">
        <f t="shared" ref="N6:O6" si="1">EDATE(M6,1)</f>
        <v>44164</v>
      </c>
      <c r="O6" s="386">
        <f t="shared" si="1"/>
        <v>44194</v>
      </c>
      <c r="P6" s="386">
        <f>EDATE(N6,1)</f>
        <v>44194</v>
      </c>
      <c r="Q6" s="387">
        <f t="shared" ref="Q6" si="2">EDATE(O6,1)</f>
        <v>44225</v>
      </c>
      <c r="R6" s="387">
        <f t="shared" ref="R6" si="3">EDATE(Q6,1)</f>
        <v>44255</v>
      </c>
    </row>
    <row r="7" spans="1:18" ht="11.25" customHeight="1" x14ac:dyDescent="0.2">
      <c r="A7" s="344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</row>
    <row r="8" spans="1:18" x14ac:dyDescent="0.2">
      <c r="A8" s="344">
        <v>1</v>
      </c>
      <c r="B8" s="193" t="s">
        <v>73</v>
      </c>
      <c r="C8" s="194">
        <v>121</v>
      </c>
      <c r="D8" s="194">
        <v>121</v>
      </c>
      <c r="E8" s="194">
        <v>121</v>
      </c>
      <c r="F8" s="194">
        <v>121</v>
      </c>
      <c r="G8" s="194">
        <v>120</v>
      </c>
      <c r="H8" s="194">
        <v>120</v>
      </c>
      <c r="I8" s="194">
        <v>120</v>
      </c>
      <c r="J8" s="194">
        <v>120</v>
      </c>
      <c r="K8" s="194">
        <v>120</v>
      </c>
      <c r="L8" s="194">
        <v>120</v>
      </c>
      <c r="M8" s="194">
        <v>84</v>
      </c>
      <c r="N8" s="194">
        <v>84</v>
      </c>
      <c r="O8" s="194">
        <v>82</v>
      </c>
      <c r="P8" s="194">
        <v>82</v>
      </c>
      <c r="Q8" s="194">
        <v>82</v>
      </c>
      <c r="R8" s="194">
        <v>82</v>
      </c>
    </row>
    <row r="9" spans="1:18" x14ac:dyDescent="0.2">
      <c r="A9" s="344">
        <f>A8+1</f>
        <v>2</v>
      </c>
      <c r="B9" s="343" t="s">
        <v>292</v>
      </c>
      <c r="C9" s="53">
        <v>2930.635291044096</v>
      </c>
      <c r="D9" s="53">
        <v>2684.2317582623341</v>
      </c>
      <c r="E9" s="53">
        <v>2746.3354817659147</v>
      </c>
      <c r="F9" s="53">
        <v>3024.5213894700437</v>
      </c>
      <c r="G9" s="53">
        <v>2787.8218841116868</v>
      </c>
      <c r="H9" s="53">
        <v>2569.3934166581253</v>
      </c>
      <c r="I9" s="53">
        <v>3436.2596506616815</v>
      </c>
      <c r="J9" s="53">
        <v>3388.9731263426456</v>
      </c>
      <c r="K9" s="53">
        <v>3250.8110791697468</v>
      </c>
      <c r="L9" s="53">
        <v>1425.7821161366946</v>
      </c>
      <c r="M9" s="53">
        <v>1429.439384808082</v>
      </c>
      <c r="N9" s="53">
        <v>3589.1917504643743</v>
      </c>
      <c r="O9" s="53">
        <v>713.69949263471221</v>
      </c>
      <c r="P9" s="53">
        <v>2973.7478859779676</v>
      </c>
      <c r="Q9" s="53">
        <v>3873.6290610980113</v>
      </c>
      <c r="R9" s="53">
        <v>3259.1592665706776</v>
      </c>
    </row>
    <row r="10" spans="1:18" x14ac:dyDescent="0.2">
      <c r="A10" s="344">
        <f t="shared" ref="A10:A54" si="4">A9+1</f>
        <v>3</v>
      </c>
      <c r="B10" s="343" t="s">
        <v>293</v>
      </c>
      <c r="C10" s="19">
        <f t="shared" ref="C10:R10" si="5">C8*C9</f>
        <v>354606.87021633564</v>
      </c>
      <c r="D10" s="19">
        <f t="shared" si="5"/>
        <v>324792.04274974245</v>
      </c>
      <c r="E10" s="19">
        <f t="shared" si="5"/>
        <v>332306.59329367569</v>
      </c>
      <c r="F10" s="19">
        <f t="shared" si="5"/>
        <v>365967.08812587528</v>
      </c>
      <c r="G10" s="19">
        <f t="shared" si="5"/>
        <v>334538.62609340239</v>
      </c>
      <c r="H10" s="19">
        <f t="shared" si="5"/>
        <v>308327.20999897504</v>
      </c>
      <c r="I10" s="19">
        <f t="shared" si="5"/>
        <v>412351.15807940176</v>
      </c>
      <c r="J10" s="19">
        <f t="shared" si="5"/>
        <v>406676.77516111749</v>
      </c>
      <c r="K10" s="19">
        <f t="shared" si="5"/>
        <v>390097.32950036961</v>
      </c>
      <c r="L10" s="19">
        <f t="shared" si="5"/>
        <v>171093.85393640335</v>
      </c>
      <c r="M10" s="19">
        <f t="shared" si="5"/>
        <v>120072.90832387889</v>
      </c>
      <c r="N10" s="19">
        <f t="shared" si="5"/>
        <v>301492.10703900742</v>
      </c>
      <c r="O10" s="19">
        <f t="shared" si="5"/>
        <v>58523.358396046402</v>
      </c>
      <c r="P10" s="19">
        <f t="shared" si="5"/>
        <v>243847.32665019334</v>
      </c>
      <c r="Q10" s="19">
        <f t="shared" si="5"/>
        <v>317637.58301003691</v>
      </c>
      <c r="R10" s="19">
        <f t="shared" si="5"/>
        <v>267251.05985879555</v>
      </c>
    </row>
    <row r="11" spans="1:18" x14ac:dyDescent="0.2">
      <c r="A11" s="344">
        <f t="shared" si="4"/>
        <v>4</v>
      </c>
    </row>
    <row r="12" spans="1:18" x14ac:dyDescent="0.2">
      <c r="A12" s="344">
        <f t="shared" si="4"/>
        <v>5</v>
      </c>
      <c r="B12" s="193" t="s">
        <v>285</v>
      </c>
      <c r="C12" s="194">
        <v>41332737.649363637</v>
      </c>
      <c r="D12" s="194">
        <v>63830560.961138874</v>
      </c>
      <c r="E12" s="194">
        <v>12422837.615861125</v>
      </c>
      <c r="F12" s="194">
        <v>32531328.989272725</v>
      </c>
      <c r="G12" s="194">
        <v>30234410.803231642</v>
      </c>
      <c r="H12" s="194">
        <v>35615171.636179909</v>
      </c>
      <c r="I12" s="194">
        <v>40714156.225727253</v>
      </c>
      <c r="J12" s="194">
        <v>35446628.848000005</v>
      </c>
      <c r="K12" s="194">
        <v>36401162.796454549</v>
      </c>
      <c r="L12" s="194">
        <v>13566188.30856891</v>
      </c>
      <c r="M12" s="194">
        <v>12593140.021612901</v>
      </c>
      <c r="N12" s="194">
        <v>13047175.896000009</v>
      </c>
      <c r="O12" s="194">
        <v>4787095.1500645149</v>
      </c>
      <c r="P12" s="194">
        <v>19946229.791935474</v>
      </c>
      <c r="Q12" s="194">
        <v>48624635.302000001</v>
      </c>
      <c r="R12" s="194">
        <v>23954211.306999981</v>
      </c>
    </row>
    <row r="13" spans="1:18" x14ac:dyDescent="0.2">
      <c r="A13" s="344">
        <f t="shared" si="4"/>
        <v>6</v>
      </c>
      <c r="B13" s="343" t="s">
        <v>145</v>
      </c>
      <c r="C13" s="195">
        <v>8.7740000000000005E-3</v>
      </c>
      <c r="D13" s="195">
        <v>8.7740000000000005E-3</v>
      </c>
      <c r="E13" s="195">
        <v>8.7740000000000005E-3</v>
      </c>
      <c r="F13" s="195">
        <v>8.7740000000000005E-3</v>
      </c>
      <c r="G13" s="195">
        <v>8.7740000000000005E-3</v>
      </c>
      <c r="H13" s="195">
        <v>8.7740000000000005E-3</v>
      </c>
      <c r="I13" s="195">
        <v>8.7740000000000005E-3</v>
      </c>
      <c r="J13" s="195">
        <v>8.7740000000000005E-3</v>
      </c>
      <c r="K13" s="195">
        <v>8.7740000000000005E-3</v>
      </c>
      <c r="L13" s="195">
        <v>8.7740000000000005E-3</v>
      </c>
      <c r="M13" s="195">
        <v>1.1991999999999999E-2</v>
      </c>
      <c r="N13" s="195">
        <v>1.1991999999999999E-2</v>
      </c>
      <c r="O13" s="195">
        <v>1.1991999999999999E-2</v>
      </c>
      <c r="P13" s="195">
        <v>1.1991999999999999E-2</v>
      </c>
      <c r="Q13" s="195">
        <v>1.1991999999999999E-2</v>
      </c>
      <c r="R13" s="195">
        <v>1.1991999999999999E-2</v>
      </c>
    </row>
    <row r="14" spans="1:18" x14ac:dyDescent="0.2">
      <c r="A14" s="344">
        <f t="shared" si="4"/>
        <v>7</v>
      </c>
      <c r="B14" s="343" t="s">
        <v>294</v>
      </c>
      <c r="C14" s="19">
        <f t="shared" ref="C14:R14" si="6">C12*C13</f>
        <v>362653.44013551658</v>
      </c>
      <c r="D14" s="19">
        <f t="shared" si="6"/>
        <v>560049.34187303251</v>
      </c>
      <c r="E14" s="19">
        <f t="shared" si="6"/>
        <v>108997.97724156552</v>
      </c>
      <c r="F14" s="19">
        <f t="shared" si="6"/>
        <v>285429.88055187889</v>
      </c>
      <c r="G14" s="19">
        <f t="shared" si="6"/>
        <v>265276.72038755444</v>
      </c>
      <c r="H14" s="19">
        <f t="shared" si="6"/>
        <v>312487.51593584253</v>
      </c>
      <c r="I14" s="19">
        <f t="shared" si="6"/>
        <v>357226.00672453095</v>
      </c>
      <c r="J14" s="19">
        <f t="shared" si="6"/>
        <v>311008.72151235206</v>
      </c>
      <c r="K14" s="19">
        <f t="shared" si="6"/>
        <v>319383.80237609224</v>
      </c>
      <c r="L14" s="19">
        <f t="shared" si="6"/>
        <v>119029.73621938362</v>
      </c>
      <c r="M14" s="19">
        <f t="shared" si="6"/>
        <v>151016.93513918191</v>
      </c>
      <c r="N14" s="19">
        <f t="shared" si="6"/>
        <v>156461.73334483209</v>
      </c>
      <c r="O14" s="19">
        <f t="shared" si="6"/>
        <v>57406.845039573658</v>
      </c>
      <c r="P14" s="19">
        <f t="shared" si="6"/>
        <v>239195.1876648902</v>
      </c>
      <c r="Q14" s="19">
        <f t="shared" si="6"/>
        <v>583106.62654158392</v>
      </c>
      <c r="R14" s="19">
        <f t="shared" si="6"/>
        <v>287258.90199354378</v>
      </c>
    </row>
    <row r="15" spans="1:18" x14ac:dyDescent="0.2">
      <c r="A15" s="344">
        <f t="shared" si="4"/>
        <v>8</v>
      </c>
    </row>
    <row r="16" spans="1:18" x14ac:dyDescent="0.2">
      <c r="A16" s="344">
        <f t="shared" si="4"/>
        <v>9</v>
      </c>
      <c r="B16" s="193" t="s">
        <v>414</v>
      </c>
      <c r="C16" s="403"/>
      <c r="D16" s="403"/>
      <c r="E16" s="403"/>
      <c r="F16" s="403"/>
      <c r="G16" s="194">
        <v>3567870.656952098</v>
      </c>
      <c r="H16" s="194">
        <v>195397.97</v>
      </c>
      <c r="I16" s="194">
        <v>0</v>
      </c>
      <c r="J16" s="403"/>
      <c r="K16" s="403"/>
      <c r="L16" s="194">
        <v>0</v>
      </c>
      <c r="M16" s="194">
        <v>0</v>
      </c>
      <c r="N16" s="194">
        <v>10267722.318</v>
      </c>
      <c r="O16" s="194">
        <v>0</v>
      </c>
      <c r="P16" s="194">
        <v>0</v>
      </c>
      <c r="Q16" s="194">
        <v>-24733324.941999987</v>
      </c>
      <c r="R16" s="194">
        <v>0</v>
      </c>
    </row>
    <row r="17" spans="1:18" x14ac:dyDescent="0.2">
      <c r="A17" s="344">
        <f t="shared" si="4"/>
        <v>10</v>
      </c>
      <c r="B17" s="343" t="s">
        <v>145</v>
      </c>
      <c r="C17" s="195">
        <v>8.7740000000000005E-3</v>
      </c>
      <c r="D17" s="195">
        <v>8.7740000000000005E-3</v>
      </c>
      <c r="E17" s="195">
        <v>8.7740000000000005E-3</v>
      </c>
      <c r="F17" s="195">
        <v>8.7740000000000005E-3</v>
      </c>
      <c r="G17" s="195">
        <v>8.7740000000000005E-3</v>
      </c>
      <c r="H17" s="195">
        <v>8.7740000000000005E-3</v>
      </c>
      <c r="I17" s="195">
        <v>8.7740000000000005E-3</v>
      </c>
      <c r="J17" s="195">
        <v>8.7740000000000005E-3</v>
      </c>
      <c r="K17" s="195">
        <v>8.7740000000000005E-3</v>
      </c>
      <c r="L17" s="195">
        <v>8.7740000000000005E-3</v>
      </c>
      <c r="M17" s="195">
        <v>8.7740000000000005E-3</v>
      </c>
      <c r="N17" s="195">
        <v>8.7740000000000005E-3</v>
      </c>
      <c r="O17" s="195">
        <v>8.7740000000000005E-3</v>
      </c>
      <c r="P17" s="195">
        <v>1.1991999999999999E-2</v>
      </c>
      <c r="Q17" s="195">
        <v>1.1991999999999999E-2</v>
      </c>
      <c r="R17" s="195">
        <v>1.1991999999999999E-2</v>
      </c>
    </row>
    <row r="18" spans="1:18" x14ac:dyDescent="0.2">
      <c r="A18" s="344">
        <f t="shared" si="4"/>
        <v>11</v>
      </c>
      <c r="B18" s="343" t="s">
        <v>294</v>
      </c>
      <c r="C18" s="19">
        <f t="shared" ref="C18:R18" si="7">C16*C17</f>
        <v>0</v>
      </c>
      <c r="D18" s="19">
        <f t="shared" si="7"/>
        <v>0</v>
      </c>
      <c r="E18" s="19">
        <f t="shared" si="7"/>
        <v>0</v>
      </c>
      <c r="F18" s="19">
        <f t="shared" si="7"/>
        <v>0</v>
      </c>
      <c r="G18" s="19">
        <f t="shared" si="7"/>
        <v>31304.49714409771</v>
      </c>
      <c r="H18" s="19">
        <f t="shared" si="7"/>
        <v>1714.42178878</v>
      </c>
      <c r="I18" s="19">
        <f t="shared" si="7"/>
        <v>0</v>
      </c>
      <c r="J18" s="19">
        <f t="shared" si="7"/>
        <v>0</v>
      </c>
      <c r="K18" s="19">
        <f t="shared" si="7"/>
        <v>0</v>
      </c>
      <c r="L18" s="19">
        <f t="shared" si="7"/>
        <v>0</v>
      </c>
      <c r="M18" s="19">
        <f t="shared" si="7"/>
        <v>0</v>
      </c>
      <c r="N18" s="19">
        <f t="shared" si="7"/>
        <v>90088.995618132001</v>
      </c>
      <c r="O18" s="19">
        <f t="shared" si="7"/>
        <v>0</v>
      </c>
      <c r="P18" s="19">
        <f t="shared" si="7"/>
        <v>0</v>
      </c>
      <c r="Q18" s="19">
        <f t="shared" si="7"/>
        <v>-296602.03270446381</v>
      </c>
      <c r="R18" s="19">
        <f t="shared" si="7"/>
        <v>0</v>
      </c>
    </row>
    <row r="19" spans="1:18" x14ac:dyDescent="0.2">
      <c r="A19" s="344">
        <f t="shared" si="4"/>
        <v>12</v>
      </c>
    </row>
    <row r="20" spans="1:18" x14ac:dyDescent="0.2">
      <c r="A20" s="344">
        <f t="shared" si="4"/>
        <v>13</v>
      </c>
      <c r="B20" s="343" t="s">
        <v>286</v>
      </c>
      <c r="C20" s="19">
        <f t="shared" ref="C20:M20" si="8">C14+C18</f>
        <v>362653.44013551658</v>
      </c>
      <c r="D20" s="19">
        <f t="shared" si="8"/>
        <v>560049.34187303251</v>
      </c>
      <c r="E20" s="19">
        <f t="shared" si="8"/>
        <v>108997.97724156552</v>
      </c>
      <c r="F20" s="19">
        <f t="shared" si="8"/>
        <v>285429.88055187889</v>
      </c>
      <c r="G20" s="19">
        <f t="shared" si="8"/>
        <v>296581.21753165213</v>
      </c>
      <c r="H20" s="19">
        <f t="shared" si="8"/>
        <v>314201.93772462255</v>
      </c>
      <c r="I20" s="19">
        <f t="shared" si="8"/>
        <v>357226.00672453095</v>
      </c>
      <c r="J20" s="19">
        <f t="shared" si="8"/>
        <v>311008.72151235206</v>
      </c>
      <c r="K20" s="19">
        <f t="shared" si="8"/>
        <v>319383.80237609224</v>
      </c>
      <c r="L20" s="19">
        <f t="shared" si="8"/>
        <v>119029.73621938362</v>
      </c>
      <c r="M20" s="19">
        <f t="shared" si="8"/>
        <v>151016.93513918191</v>
      </c>
      <c r="N20" s="19">
        <f>N14+N18</f>
        <v>246550.72896296409</v>
      </c>
      <c r="O20" s="19">
        <f>O14+O18</f>
        <v>57406.845039573658</v>
      </c>
      <c r="P20" s="19">
        <f>P14+P18</f>
        <v>239195.1876648902</v>
      </c>
      <c r="Q20" s="19">
        <f t="shared" ref="Q20:R20" si="9">Q14+Q18</f>
        <v>286504.5938371201</v>
      </c>
      <c r="R20" s="19">
        <f t="shared" si="9"/>
        <v>287258.90199354378</v>
      </c>
    </row>
    <row r="21" spans="1:18" x14ac:dyDescent="0.2">
      <c r="A21" s="344">
        <f t="shared" si="4"/>
        <v>14</v>
      </c>
    </row>
    <row r="22" spans="1:18" x14ac:dyDescent="0.2">
      <c r="A22" s="344">
        <f t="shared" si="4"/>
        <v>15</v>
      </c>
      <c r="B22" s="343" t="s">
        <v>287</v>
      </c>
      <c r="C22" s="19">
        <f t="shared" ref="C22:R22" si="10">C10-C20</f>
        <v>-8046.5699191809399</v>
      </c>
      <c r="D22" s="19">
        <f t="shared" si="10"/>
        <v>-235257.29912329005</v>
      </c>
      <c r="E22" s="19">
        <f t="shared" si="10"/>
        <v>223308.61605211016</v>
      </c>
      <c r="F22" s="19">
        <f t="shared" si="10"/>
        <v>80537.207573996391</v>
      </c>
      <c r="G22" s="19">
        <f t="shared" si="10"/>
        <v>37957.408561750257</v>
      </c>
      <c r="H22" s="19">
        <f t="shared" si="10"/>
        <v>-5874.7277256475063</v>
      </c>
      <c r="I22" s="19">
        <f t="shared" si="10"/>
        <v>55125.151354870817</v>
      </c>
      <c r="J22" s="19">
        <f t="shared" si="10"/>
        <v>95668.053648765432</v>
      </c>
      <c r="K22" s="19">
        <f t="shared" si="10"/>
        <v>70713.527124277374</v>
      </c>
      <c r="L22" s="19">
        <f t="shared" si="10"/>
        <v>52064.117717019733</v>
      </c>
      <c r="M22" s="19">
        <f t="shared" si="10"/>
        <v>-30944.026815303019</v>
      </c>
      <c r="N22" s="19">
        <f t="shared" si="10"/>
        <v>54941.378076043329</v>
      </c>
      <c r="O22" s="19">
        <f t="shared" si="10"/>
        <v>1116.5133564727439</v>
      </c>
      <c r="P22" s="19">
        <f t="shared" si="10"/>
        <v>4652.1389853031433</v>
      </c>
      <c r="Q22" s="19">
        <f t="shared" si="10"/>
        <v>31132.989172916801</v>
      </c>
      <c r="R22" s="19">
        <f t="shared" si="10"/>
        <v>-20007.842134748236</v>
      </c>
    </row>
    <row r="23" spans="1:18" x14ac:dyDescent="0.2">
      <c r="A23" s="344">
        <f t="shared" si="4"/>
        <v>16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x14ac:dyDescent="0.2">
      <c r="A24" s="344">
        <f t="shared" si="4"/>
        <v>17</v>
      </c>
      <c r="B24" s="343" t="s">
        <v>295</v>
      </c>
      <c r="C24" s="257">
        <v>6004.12</v>
      </c>
      <c r="D24" s="257">
        <v>5184.49</v>
      </c>
      <c r="E24" s="257">
        <v>4913.8999999999996</v>
      </c>
      <c r="F24" s="257">
        <v>5139.09</v>
      </c>
      <c r="G24" s="257">
        <v>5135.1499999999996</v>
      </c>
      <c r="H24" s="257">
        <v>4932.87</v>
      </c>
      <c r="I24" s="257">
        <v>3418.49</v>
      </c>
      <c r="J24" s="257">
        <v>3414.03</v>
      </c>
      <c r="K24" s="257">
        <v>3442.68</v>
      </c>
      <c r="L24" s="81">
        <v>1446.53</v>
      </c>
      <c r="M24" s="81">
        <v>1756.49</v>
      </c>
      <c r="N24" s="81">
        <v>3142.99</v>
      </c>
      <c r="O24" s="81">
        <v>590.91999999999996</v>
      </c>
      <c r="P24" s="81">
        <v>2462.15</v>
      </c>
      <c r="Q24" s="81">
        <v>3017.22</v>
      </c>
      <c r="R24" s="81">
        <v>3013.51</v>
      </c>
    </row>
    <row r="25" spans="1:18" x14ac:dyDescent="0.2">
      <c r="A25" s="344">
        <f t="shared" si="4"/>
        <v>18</v>
      </c>
    </row>
    <row r="26" spans="1:18" x14ac:dyDescent="0.2">
      <c r="A26" s="344">
        <f t="shared" si="4"/>
        <v>19</v>
      </c>
      <c r="B26" s="343" t="s">
        <v>296</v>
      </c>
      <c r="C26" s="19">
        <f>C22+C24</f>
        <v>-2042.44991918094</v>
      </c>
      <c r="D26" s="19">
        <f t="shared" ref="D26:R26" si="11">C26+D22+D24</f>
        <v>-232115.25904247101</v>
      </c>
      <c r="E26" s="19">
        <f t="shared" si="11"/>
        <v>-3892.7429903608518</v>
      </c>
      <c r="F26" s="19">
        <f t="shared" si="11"/>
        <v>81783.55458363553</v>
      </c>
      <c r="G26" s="19">
        <f t="shared" si="11"/>
        <v>124876.11314538578</v>
      </c>
      <c r="H26" s="19">
        <f t="shared" si="11"/>
        <v>123934.25541973827</v>
      </c>
      <c r="I26" s="19">
        <f t="shared" si="11"/>
        <v>182477.89677460908</v>
      </c>
      <c r="J26" s="19">
        <f t="shared" si="11"/>
        <v>281559.98042337457</v>
      </c>
      <c r="K26" s="19">
        <f t="shared" si="11"/>
        <v>355716.18754765193</v>
      </c>
      <c r="L26" s="19">
        <f t="shared" si="11"/>
        <v>409226.83526467171</v>
      </c>
      <c r="M26" s="19">
        <f t="shared" si="11"/>
        <v>380039.29844936868</v>
      </c>
      <c r="N26" s="19">
        <f t="shared" si="11"/>
        <v>438123.666525412</v>
      </c>
      <c r="O26" s="19">
        <f t="shared" si="11"/>
        <v>439831.0998818847</v>
      </c>
      <c r="P26" s="19">
        <f t="shared" si="11"/>
        <v>446945.3888671879</v>
      </c>
      <c r="Q26" s="19">
        <f t="shared" si="11"/>
        <v>481095.59804010467</v>
      </c>
      <c r="R26" s="19">
        <f t="shared" si="11"/>
        <v>464101.26590535644</v>
      </c>
    </row>
    <row r="27" spans="1:18" x14ac:dyDescent="0.2">
      <c r="A27" s="344">
        <f t="shared" si="4"/>
        <v>20</v>
      </c>
    </row>
    <row r="28" spans="1:18" x14ac:dyDescent="0.2">
      <c r="A28" s="344">
        <f t="shared" si="4"/>
        <v>21</v>
      </c>
      <c r="B28" s="196" t="s">
        <v>288</v>
      </c>
      <c r="C28" s="197">
        <v>1.7849999999999997E-3</v>
      </c>
      <c r="D28" s="197">
        <v>1.7849999999999997E-3</v>
      </c>
      <c r="E28" s="197">
        <v>1.7849999999999997E-3</v>
      </c>
      <c r="F28" s="197">
        <v>1.7849999999999997E-3</v>
      </c>
      <c r="G28" s="197">
        <v>2.1940000000000002E-3</v>
      </c>
      <c r="H28" s="197">
        <v>2.1940000000000002E-3</v>
      </c>
      <c r="I28" s="197">
        <v>2.1940000000000002E-3</v>
      </c>
      <c r="J28" s="197">
        <v>2.1940000000000002E-3</v>
      </c>
      <c r="K28" s="197">
        <v>2.1940000000000002E-3</v>
      </c>
      <c r="L28" s="197">
        <v>2.1940000000000002E-3</v>
      </c>
      <c r="M28" s="197">
        <v>2.1940000000000002E-3</v>
      </c>
      <c r="N28" s="197">
        <v>2.1940000000000002E-3</v>
      </c>
      <c r="O28" s="197">
        <v>2.1940000000000002E-3</v>
      </c>
      <c r="P28" s="197">
        <v>2.1940000000000002E-3</v>
      </c>
      <c r="Q28" s="197">
        <v>0</v>
      </c>
      <c r="R28" s="197">
        <v>0</v>
      </c>
    </row>
    <row r="29" spans="1:18" x14ac:dyDescent="0.2">
      <c r="A29" s="344">
        <f t="shared" si="4"/>
        <v>22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</row>
    <row r="30" spans="1:18" x14ac:dyDescent="0.2">
      <c r="A30" s="344">
        <f t="shared" si="4"/>
        <v>23</v>
      </c>
      <c r="B30" s="196" t="s">
        <v>415</v>
      </c>
      <c r="C30" s="197">
        <v>1.7849999999999997E-3</v>
      </c>
      <c r="D30" s="197">
        <v>1.7849999999999997E-3</v>
      </c>
      <c r="E30" s="197">
        <v>1.7849999999999997E-3</v>
      </c>
      <c r="F30" s="197">
        <v>1.7849999999999997E-3</v>
      </c>
      <c r="G30" s="197">
        <v>1.7849999999999997E-3</v>
      </c>
      <c r="H30" s="197">
        <v>1.7849999999999997E-3</v>
      </c>
      <c r="I30" s="197">
        <v>1.7849999999999997E-3</v>
      </c>
      <c r="J30" s="197">
        <v>1.7849999999999997E-3</v>
      </c>
      <c r="K30" s="197">
        <v>1.7849999999999997E-3</v>
      </c>
      <c r="L30" s="197">
        <v>1.7849999999999997E-3</v>
      </c>
      <c r="M30" s="197">
        <v>2.1940000000000002E-3</v>
      </c>
      <c r="N30" s="197">
        <v>2.1940000000000002E-3</v>
      </c>
      <c r="O30" s="197">
        <v>2.1940000000000002E-3</v>
      </c>
      <c r="P30" s="197">
        <v>2.1940000000000002E-3</v>
      </c>
      <c r="Q30" s="197">
        <v>2.1940000000000002E-3</v>
      </c>
      <c r="R30" s="197">
        <v>2.1940000000000002E-3</v>
      </c>
    </row>
    <row r="31" spans="1:18" x14ac:dyDescent="0.2">
      <c r="A31" s="344">
        <f t="shared" si="4"/>
        <v>24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x14ac:dyDescent="0.2">
      <c r="A32" s="344">
        <f t="shared" si="4"/>
        <v>25</v>
      </c>
      <c r="B32" s="380" t="s">
        <v>551</v>
      </c>
      <c r="C32" s="394"/>
      <c r="D32" s="394"/>
      <c r="E32" s="394"/>
      <c r="F32" s="394"/>
      <c r="G32" s="395"/>
      <c r="H32" s="396"/>
      <c r="I32" s="396"/>
      <c r="J32" s="396"/>
      <c r="K32" s="396"/>
      <c r="L32" s="396"/>
      <c r="M32" s="393">
        <v>9.5699999999999995E-4</v>
      </c>
      <c r="N32" s="393">
        <v>9.5699999999999995E-4</v>
      </c>
      <c r="O32" s="393">
        <v>9.5699999999999995E-4</v>
      </c>
      <c r="P32" s="393">
        <v>9.5699999999999995E-4</v>
      </c>
      <c r="Q32" s="393">
        <v>9.5699999999999995E-4</v>
      </c>
      <c r="R32" s="393">
        <v>9.5699999999999995E-4</v>
      </c>
    </row>
    <row r="33" spans="1:18" x14ac:dyDescent="0.2">
      <c r="A33" s="344">
        <f t="shared" si="4"/>
        <v>26</v>
      </c>
      <c r="C33" s="43"/>
      <c r="D33" s="43"/>
      <c r="E33" s="43"/>
      <c r="F33" s="43"/>
      <c r="G33" s="195"/>
      <c r="H33" s="165"/>
      <c r="I33" s="165"/>
      <c r="J33" s="165"/>
      <c r="K33" s="165"/>
      <c r="L33" s="165"/>
      <c r="M33" s="195"/>
      <c r="N33" s="195"/>
      <c r="O33" s="195"/>
      <c r="P33" s="195"/>
      <c r="Q33" s="195"/>
      <c r="R33" s="195"/>
    </row>
    <row r="34" spans="1:18" x14ac:dyDescent="0.2">
      <c r="A34" s="344">
        <f t="shared" si="4"/>
        <v>27</v>
      </c>
      <c r="B34" s="380" t="s">
        <v>554</v>
      </c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3">
        <v>0</v>
      </c>
      <c r="N34" s="393">
        <v>0</v>
      </c>
      <c r="O34" s="393">
        <v>0</v>
      </c>
      <c r="P34" s="393">
        <v>0</v>
      </c>
      <c r="Q34" s="393">
        <v>0</v>
      </c>
      <c r="R34" s="393">
        <v>0</v>
      </c>
    </row>
    <row r="35" spans="1:18" x14ac:dyDescent="0.2">
      <c r="A35" s="344">
        <f t="shared" si="4"/>
        <v>28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x14ac:dyDescent="0.2">
      <c r="A36" s="344">
        <f t="shared" si="4"/>
        <v>29</v>
      </c>
      <c r="B36" s="343" t="s">
        <v>161</v>
      </c>
      <c r="C36" s="19">
        <f t="shared" ref="C36:R36" si="12">(C12*C28)+(C16*C30)</f>
        <v>73778.936704114079</v>
      </c>
      <c r="D36" s="19">
        <f t="shared" si="12"/>
        <v>113937.55131563287</v>
      </c>
      <c r="E36" s="19">
        <f t="shared" si="12"/>
        <v>22174.765144312103</v>
      </c>
      <c r="F36" s="19">
        <f t="shared" si="12"/>
        <v>58068.422245851805</v>
      </c>
      <c r="G36" s="19">
        <f t="shared" si="12"/>
        <v>72702.946424949725</v>
      </c>
      <c r="H36" s="19">
        <f t="shared" si="12"/>
        <v>78488.471946228732</v>
      </c>
      <c r="I36" s="19">
        <f t="shared" si="12"/>
        <v>89326.858759245602</v>
      </c>
      <c r="J36" s="19">
        <f t="shared" si="12"/>
        <v>77769.903692512016</v>
      </c>
      <c r="K36" s="19">
        <f t="shared" si="12"/>
        <v>79864.151175421284</v>
      </c>
      <c r="L36" s="19">
        <f t="shared" si="12"/>
        <v>29764.217149000189</v>
      </c>
      <c r="M36" s="19">
        <f t="shared" si="12"/>
        <v>27629.349207418709</v>
      </c>
      <c r="N36" s="19">
        <f t="shared" si="12"/>
        <v>51152.886681516022</v>
      </c>
      <c r="O36" s="19">
        <f t="shared" si="12"/>
        <v>10502.886759241546</v>
      </c>
      <c r="P36" s="19">
        <f t="shared" si="12"/>
        <v>43762.028163506431</v>
      </c>
      <c r="Q36" s="19">
        <f t="shared" si="12"/>
        <v>-54264.914922747979</v>
      </c>
      <c r="R36" s="19">
        <f t="shared" si="12"/>
        <v>0</v>
      </c>
    </row>
    <row r="37" spans="1:18" x14ac:dyDescent="0.2">
      <c r="A37" s="344">
        <f t="shared" si="4"/>
        <v>30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x14ac:dyDescent="0.2">
      <c r="A38" s="344">
        <f t="shared" si="4"/>
        <v>31</v>
      </c>
      <c r="B38" s="380" t="s">
        <v>552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>
        <f t="shared" ref="M38:R38" si="13">(M12*M32)+(M16*M34)</f>
        <v>12051.635000683546</v>
      </c>
      <c r="N38" s="382">
        <f t="shared" si="13"/>
        <v>12486.147332472008</v>
      </c>
      <c r="O38" s="382">
        <f t="shared" si="13"/>
        <v>4581.2500586117403</v>
      </c>
      <c r="P38" s="382">
        <f t="shared" si="13"/>
        <v>19088.541910882246</v>
      </c>
      <c r="Q38" s="382">
        <f t="shared" si="13"/>
        <v>46533.775984013999</v>
      </c>
      <c r="R38" s="382">
        <f t="shared" si="13"/>
        <v>22924.180220798982</v>
      </c>
    </row>
    <row r="39" spans="1:18" x14ac:dyDescent="0.2">
      <c r="A39" s="344">
        <f t="shared" si="4"/>
        <v>32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x14ac:dyDescent="0.2">
      <c r="A40" s="344">
        <f t="shared" si="4"/>
        <v>33</v>
      </c>
      <c r="B40" s="343" t="s">
        <v>298</v>
      </c>
      <c r="C40" s="19">
        <f>C22+C24-C36</f>
        <v>-75821.386623295024</v>
      </c>
      <c r="D40" s="19">
        <f t="shared" ref="D40:L40" si="14">C40+D22+D24-D36</f>
        <v>-419831.74706221797</v>
      </c>
      <c r="E40" s="19">
        <f t="shared" si="14"/>
        <v>-213783.99615441993</v>
      </c>
      <c r="F40" s="19">
        <f t="shared" si="14"/>
        <v>-186176.12082627535</v>
      </c>
      <c r="G40" s="19">
        <f t="shared" si="14"/>
        <v>-215786.50868947484</v>
      </c>
      <c r="H40" s="19">
        <f t="shared" si="14"/>
        <v>-295216.83836135105</v>
      </c>
      <c r="I40" s="19">
        <f t="shared" si="14"/>
        <v>-326000.05576572585</v>
      </c>
      <c r="J40" s="19">
        <f t="shared" si="14"/>
        <v>-304687.8758094724</v>
      </c>
      <c r="K40" s="19">
        <f t="shared" si="14"/>
        <v>-310395.81986061635</v>
      </c>
      <c r="L40" s="19">
        <f t="shared" si="14"/>
        <v>-286649.38929259678</v>
      </c>
      <c r="M40" s="19">
        <f>L40+M22+M24-M36-M38</f>
        <v>-355517.91031600203</v>
      </c>
      <c r="N40" s="19">
        <f t="shared" ref="N40:R40" si="15">M40+N22+N24-N36-N38</f>
        <v>-361072.57625394675</v>
      </c>
      <c r="O40" s="19">
        <f t="shared" si="15"/>
        <v>-374449.27971532731</v>
      </c>
      <c r="P40" s="19">
        <f t="shared" si="15"/>
        <v>-430185.56080441282</v>
      </c>
      <c r="Q40" s="19">
        <f t="shared" si="15"/>
        <v>-388304.21269276203</v>
      </c>
      <c r="R40" s="19">
        <f t="shared" si="15"/>
        <v>-428222.72504830925</v>
      </c>
    </row>
    <row r="41" spans="1:18" x14ac:dyDescent="0.2">
      <c r="A41" s="344">
        <f t="shared" si="4"/>
        <v>34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x14ac:dyDescent="0.2">
      <c r="A42" s="344">
        <f t="shared" si="4"/>
        <v>35</v>
      </c>
      <c r="B42" s="198" t="s">
        <v>346</v>
      </c>
      <c r="C42" s="258">
        <v>0.95238599999999995</v>
      </c>
      <c r="D42" s="258">
        <v>0.95238599999999995</v>
      </c>
      <c r="E42" s="258">
        <v>0.95238599999999995</v>
      </c>
      <c r="F42" s="258">
        <v>0.95238599999999995</v>
      </c>
      <c r="G42" s="258">
        <v>0.95238599999999995</v>
      </c>
      <c r="H42" s="258">
        <v>0.95238599999999995</v>
      </c>
      <c r="I42" s="258">
        <v>0.95238599999999995</v>
      </c>
      <c r="J42" s="258">
        <v>0.95238599999999995</v>
      </c>
      <c r="K42" s="258">
        <v>0.95238599999999995</v>
      </c>
      <c r="L42" s="258">
        <v>0.95238599999999995</v>
      </c>
      <c r="M42" s="258"/>
      <c r="N42" s="258"/>
      <c r="O42" s="258"/>
      <c r="P42" s="258"/>
      <c r="Q42" s="258"/>
      <c r="R42" s="258"/>
    </row>
    <row r="43" spans="1:18" x14ac:dyDescent="0.2">
      <c r="A43" s="344">
        <f t="shared" si="4"/>
        <v>36</v>
      </c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</row>
    <row r="44" spans="1:18" x14ac:dyDescent="0.2">
      <c r="A44" s="344">
        <f t="shared" si="4"/>
        <v>37</v>
      </c>
      <c r="B44" s="198" t="s">
        <v>404</v>
      </c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>
        <v>0.95111500000000004</v>
      </c>
      <c r="N44" s="258">
        <v>0.95111500000000004</v>
      </c>
      <c r="O44" s="258">
        <v>0.95111500000000004</v>
      </c>
      <c r="P44" s="258">
        <v>0.95111500000000004</v>
      </c>
      <c r="Q44" s="258">
        <v>0.95111500000000004</v>
      </c>
      <c r="R44" s="258">
        <v>0.95111500000000004</v>
      </c>
    </row>
    <row r="45" spans="1:18" x14ac:dyDescent="0.2">
      <c r="A45" s="344">
        <f t="shared" si="4"/>
        <v>38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</row>
    <row r="46" spans="1:18" ht="12" thickBot="1" x14ac:dyDescent="0.25">
      <c r="A46" s="344">
        <f t="shared" si="4"/>
        <v>39</v>
      </c>
      <c r="B46" s="343" t="s">
        <v>299</v>
      </c>
      <c r="C46" s="201">
        <f t="shared" ref="C46:L46" si="16">ROUND((C22*C42),2)</f>
        <v>-7663.44</v>
      </c>
      <c r="D46" s="201">
        <f t="shared" si="16"/>
        <v>-224055.76</v>
      </c>
      <c r="E46" s="201">
        <f t="shared" si="16"/>
        <v>212676</v>
      </c>
      <c r="F46" s="201">
        <f t="shared" si="16"/>
        <v>76702.509999999995</v>
      </c>
      <c r="G46" s="201">
        <f t="shared" si="16"/>
        <v>36150.1</v>
      </c>
      <c r="H46" s="201">
        <f t="shared" si="16"/>
        <v>-5595.01</v>
      </c>
      <c r="I46" s="201">
        <f t="shared" si="16"/>
        <v>52500.42</v>
      </c>
      <c r="J46" s="259">
        <f t="shared" si="16"/>
        <v>91112.91</v>
      </c>
      <c r="K46" s="259">
        <f t="shared" si="16"/>
        <v>67346.570000000007</v>
      </c>
      <c r="L46" s="259">
        <f t="shared" si="16"/>
        <v>49585.14</v>
      </c>
      <c r="M46" s="201">
        <f t="shared" ref="M46:R46" si="17">ROUND((M22*M44),2)</f>
        <v>-29431.33</v>
      </c>
      <c r="N46" s="201">
        <f t="shared" si="17"/>
        <v>52255.57</v>
      </c>
      <c r="O46" s="201">
        <f t="shared" si="17"/>
        <v>1061.93</v>
      </c>
      <c r="P46" s="201">
        <f t="shared" si="17"/>
        <v>4424.72</v>
      </c>
      <c r="Q46" s="201">
        <f t="shared" si="17"/>
        <v>29611.05</v>
      </c>
      <c r="R46" s="201">
        <f t="shared" si="17"/>
        <v>-19029.759999999998</v>
      </c>
    </row>
    <row r="47" spans="1:18" x14ac:dyDescent="0.2">
      <c r="A47" s="344">
        <f t="shared" si="4"/>
        <v>40</v>
      </c>
      <c r="G47" s="338"/>
      <c r="H47" s="338"/>
      <c r="I47" s="338"/>
      <c r="J47" s="338"/>
      <c r="K47" s="338"/>
      <c r="L47" s="338"/>
      <c r="M47" s="346"/>
      <c r="N47" s="346"/>
      <c r="O47" s="346"/>
      <c r="P47" s="346"/>
      <c r="Q47" s="346"/>
      <c r="R47" s="346"/>
    </row>
    <row r="48" spans="1:18" ht="12" thickBot="1" x14ac:dyDescent="0.25">
      <c r="A48" s="344">
        <f t="shared" si="4"/>
        <v>41</v>
      </c>
      <c r="B48" s="343" t="s">
        <v>416</v>
      </c>
      <c r="C48" s="201">
        <f t="shared" ref="C48:L48" si="18">ROUND((C36*C42),2)</f>
        <v>70266.03</v>
      </c>
      <c r="D48" s="201">
        <f t="shared" si="18"/>
        <v>108512.53</v>
      </c>
      <c r="E48" s="201">
        <f t="shared" si="18"/>
        <v>21118.94</v>
      </c>
      <c r="F48" s="201">
        <f t="shared" si="18"/>
        <v>55303.55</v>
      </c>
      <c r="G48" s="201">
        <f t="shared" si="18"/>
        <v>69241.27</v>
      </c>
      <c r="H48" s="201">
        <f t="shared" si="18"/>
        <v>74751.320000000007</v>
      </c>
      <c r="I48" s="201">
        <f t="shared" si="18"/>
        <v>85073.65</v>
      </c>
      <c r="J48" s="259">
        <f t="shared" si="18"/>
        <v>74066.97</v>
      </c>
      <c r="K48" s="259">
        <f t="shared" si="18"/>
        <v>76061.5</v>
      </c>
      <c r="L48" s="259">
        <f t="shared" si="18"/>
        <v>28347.02</v>
      </c>
      <c r="M48" s="201">
        <f t="shared" ref="M48:R48" si="19">ROUND((M36*M44),2)</f>
        <v>26278.69</v>
      </c>
      <c r="N48" s="201">
        <f t="shared" si="19"/>
        <v>48652.28</v>
      </c>
      <c r="O48" s="201">
        <f t="shared" si="19"/>
        <v>9989.4500000000007</v>
      </c>
      <c r="P48" s="201">
        <f t="shared" si="19"/>
        <v>41622.720000000001</v>
      </c>
      <c r="Q48" s="201">
        <f t="shared" si="19"/>
        <v>-51612.17</v>
      </c>
      <c r="R48" s="201">
        <f t="shared" si="19"/>
        <v>0</v>
      </c>
    </row>
    <row r="49" spans="1:18" x14ac:dyDescent="0.2">
      <c r="A49" s="344">
        <f t="shared" si="4"/>
        <v>42</v>
      </c>
      <c r="G49" s="338"/>
      <c r="H49" s="338"/>
      <c r="I49" s="338"/>
      <c r="J49" s="338"/>
      <c r="K49" s="338"/>
      <c r="L49" s="338"/>
      <c r="M49" s="15"/>
      <c r="N49" s="15"/>
      <c r="O49" s="15"/>
      <c r="P49" s="15"/>
      <c r="Q49" s="15"/>
      <c r="R49" s="15"/>
    </row>
    <row r="50" spans="1:18" ht="12" thickBot="1" x14ac:dyDescent="0.25">
      <c r="A50" s="344">
        <f t="shared" si="4"/>
        <v>43</v>
      </c>
      <c r="B50" s="380" t="s">
        <v>553</v>
      </c>
      <c r="C50" s="383"/>
      <c r="D50" s="383"/>
      <c r="E50" s="383"/>
      <c r="F50" s="383"/>
      <c r="G50" s="383"/>
      <c r="H50" s="383"/>
      <c r="I50" s="383"/>
      <c r="J50" s="405"/>
      <c r="K50" s="405"/>
      <c r="L50" s="405"/>
      <c r="M50" s="383">
        <f t="shared" ref="M50:R50" si="20">ROUND((M38*M44),2)</f>
        <v>11462.49</v>
      </c>
      <c r="N50" s="383">
        <f t="shared" si="20"/>
        <v>11875.76</v>
      </c>
      <c r="O50" s="383">
        <f t="shared" si="20"/>
        <v>4357.3</v>
      </c>
      <c r="P50" s="383">
        <f t="shared" si="20"/>
        <v>18155.400000000001</v>
      </c>
      <c r="Q50" s="383">
        <f t="shared" si="20"/>
        <v>44258.97</v>
      </c>
      <c r="R50" s="383">
        <f t="shared" si="20"/>
        <v>21803.53</v>
      </c>
    </row>
    <row r="51" spans="1:18" x14ac:dyDescent="0.2">
      <c r="A51" s="344">
        <f t="shared" si="4"/>
        <v>44</v>
      </c>
    </row>
    <row r="52" spans="1:18" s="193" customFormat="1" x14ac:dyDescent="0.2">
      <c r="A52" s="344">
        <f t="shared" si="4"/>
        <v>45</v>
      </c>
      <c r="B52" s="193" t="s">
        <v>301</v>
      </c>
    </row>
    <row r="53" spans="1:18" s="196" customFormat="1" x14ac:dyDescent="0.2">
      <c r="A53" s="344">
        <f t="shared" si="4"/>
        <v>46</v>
      </c>
      <c r="B53" s="196" t="s">
        <v>302</v>
      </c>
    </row>
    <row r="54" spans="1:18" s="198" customFormat="1" x14ac:dyDescent="0.2">
      <c r="A54" s="344">
        <f t="shared" si="4"/>
        <v>47</v>
      </c>
      <c r="B54" s="198" t="s">
        <v>303</v>
      </c>
    </row>
    <row r="55" spans="1:18" x14ac:dyDescent="0.2">
      <c r="A55" s="344"/>
    </row>
    <row r="56" spans="1:18" x14ac:dyDescent="0.2">
      <c r="A56" s="344"/>
      <c r="B56" s="343" t="s">
        <v>405</v>
      </c>
    </row>
    <row r="57" spans="1:18" x14ac:dyDescent="0.2">
      <c r="A57" s="344"/>
      <c r="B57" s="343" t="s">
        <v>419</v>
      </c>
    </row>
    <row r="58" spans="1:18" x14ac:dyDescent="0.2">
      <c r="A58" s="344"/>
      <c r="B58" s="343" t="s">
        <v>407</v>
      </c>
    </row>
    <row r="59" spans="1:18" ht="12" thickBot="1" x14ac:dyDescent="0.25">
      <c r="A59" s="344"/>
    </row>
    <row r="60" spans="1:18" ht="34.5" thickBot="1" x14ac:dyDescent="0.25">
      <c r="A60" s="344"/>
      <c r="C60" s="411" t="s">
        <v>421</v>
      </c>
      <c r="D60" s="412" t="s">
        <v>422</v>
      </c>
      <c r="E60" s="412" t="s">
        <v>423</v>
      </c>
      <c r="F60" s="412" t="s">
        <v>424</v>
      </c>
      <c r="G60" s="412" t="s">
        <v>425</v>
      </c>
      <c r="H60" s="412" t="s">
        <v>426</v>
      </c>
      <c r="I60" s="412" t="s">
        <v>427</v>
      </c>
      <c r="J60" s="412" t="s">
        <v>428</v>
      </c>
      <c r="K60" s="412" t="s">
        <v>429</v>
      </c>
      <c r="L60" s="412" t="s">
        <v>430</v>
      </c>
      <c r="M60" s="412" t="s">
        <v>431</v>
      </c>
      <c r="N60" s="412" t="s">
        <v>432</v>
      </c>
      <c r="O60" s="289" t="s">
        <v>361</v>
      </c>
    </row>
    <row r="61" spans="1:18" ht="12" thickBot="1" x14ac:dyDescent="0.25">
      <c r="A61" s="344"/>
      <c r="B61" s="406" t="s">
        <v>420</v>
      </c>
      <c r="C61" s="407">
        <v>85</v>
      </c>
      <c r="D61" s="408">
        <v>85</v>
      </c>
      <c r="E61" s="408">
        <v>85</v>
      </c>
      <c r="F61" s="408">
        <v>85</v>
      </c>
      <c r="G61" s="408">
        <v>84</v>
      </c>
      <c r="H61" s="408">
        <v>84</v>
      </c>
      <c r="I61" s="408">
        <v>84</v>
      </c>
      <c r="J61" s="408">
        <v>84</v>
      </c>
      <c r="K61" s="408">
        <v>84</v>
      </c>
      <c r="L61" s="408">
        <v>84</v>
      </c>
      <c r="M61" s="408">
        <v>84</v>
      </c>
      <c r="N61" s="408">
        <v>82</v>
      </c>
      <c r="O61" s="291">
        <f>AVERAGE(C61:N61)</f>
        <v>84.166666666666671</v>
      </c>
    </row>
    <row r="62" spans="1:18" x14ac:dyDescent="0.2">
      <c r="A62" s="344"/>
    </row>
    <row r="63" spans="1:18" x14ac:dyDescent="0.2">
      <c r="A63" s="344"/>
    </row>
    <row r="64" spans="1:18" x14ac:dyDescent="0.2">
      <c r="A64" s="344"/>
    </row>
    <row r="65" spans="1:1" x14ac:dyDescent="0.2">
      <c r="A65" s="344"/>
    </row>
    <row r="66" spans="1:1" x14ac:dyDescent="0.2">
      <c r="A66" s="344"/>
    </row>
    <row r="67" spans="1:1" x14ac:dyDescent="0.2">
      <c r="A67" s="344"/>
    </row>
    <row r="68" spans="1:1" x14ac:dyDescent="0.2">
      <c r="A68" s="344"/>
    </row>
    <row r="69" spans="1:1" x14ac:dyDescent="0.2">
      <c r="A69" s="344"/>
    </row>
    <row r="70" spans="1:1" x14ac:dyDescent="0.2">
      <c r="A70" s="344"/>
    </row>
    <row r="71" spans="1:1" x14ac:dyDescent="0.2">
      <c r="A71" s="344"/>
    </row>
    <row r="72" spans="1:1" x14ac:dyDescent="0.2">
      <c r="A72" s="344"/>
    </row>
    <row r="73" spans="1:1" x14ac:dyDescent="0.2">
      <c r="A73" s="344"/>
    </row>
    <row r="74" spans="1:1" x14ac:dyDescent="0.2">
      <c r="A74" s="344"/>
    </row>
    <row r="75" spans="1:1" x14ac:dyDescent="0.2">
      <c r="A75" s="344"/>
    </row>
    <row r="76" spans="1:1" x14ac:dyDescent="0.2">
      <c r="A76" s="344"/>
    </row>
    <row r="77" spans="1:1" x14ac:dyDescent="0.2">
      <c r="A77" s="344"/>
    </row>
    <row r="78" spans="1:1" x14ac:dyDescent="0.2">
      <c r="A78" s="344"/>
    </row>
    <row r="79" spans="1:1" x14ac:dyDescent="0.2">
      <c r="A79" s="344"/>
    </row>
    <row r="80" spans="1:1" x14ac:dyDescent="0.2">
      <c r="A80" s="344"/>
    </row>
    <row r="81" spans="1:1" x14ac:dyDescent="0.2">
      <c r="A81" s="344"/>
    </row>
    <row r="82" spans="1:1" x14ac:dyDescent="0.2">
      <c r="A82" s="344"/>
    </row>
    <row r="83" spans="1:1" x14ac:dyDescent="0.2">
      <c r="A83" s="344"/>
    </row>
    <row r="84" spans="1:1" x14ac:dyDescent="0.2">
      <c r="A84" s="344"/>
    </row>
    <row r="85" spans="1:1" x14ac:dyDescent="0.2">
      <c r="A85" s="344"/>
    </row>
    <row r="86" spans="1:1" x14ac:dyDescent="0.2">
      <c r="A86" s="344"/>
    </row>
    <row r="87" spans="1:1" x14ac:dyDescent="0.2">
      <c r="A87" s="344"/>
    </row>
    <row r="88" spans="1:1" x14ac:dyDescent="0.2">
      <c r="A88" s="344"/>
    </row>
  </sheetData>
  <mergeCells count="1">
    <mergeCell ref="M1:R3"/>
  </mergeCells>
  <printOptions horizontalCentered="1"/>
  <pageMargins left="0.45" right="0.45" top="0.75" bottom="0.75" header="0.3" footer="0.3"/>
  <pageSetup scale="79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3" tint="0.79998168889431442"/>
    <pageSetUpPr fitToPage="1"/>
  </sheetPr>
  <dimension ref="A1:S99"/>
  <sheetViews>
    <sheetView zoomScaleNormal="100" workbookViewId="0">
      <pane ySplit="6" topLeftCell="A7" activePane="bottomLeft" state="frozen"/>
      <selection activeCell="A4" sqref="A4:F4"/>
      <selection pane="bottomLeft" activeCell="C12" sqref="C12:P12"/>
    </sheetView>
  </sheetViews>
  <sheetFormatPr defaultColWidth="9.140625" defaultRowHeight="11.25" x14ac:dyDescent="0.2"/>
  <cols>
    <col min="1" max="1" width="5.5703125" style="343" bestFit="1" customWidth="1"/>
    <col min="2" max="2" width="49.85546875" style="343" customWidth="1"/>
    <col min="3" max="6" width="9.85546875" style="343" bestFit="1" customWidth="1"/>
    <col min="7" max="8" width="10.42578125" style="343" bestFit="1" customWidth="1"/>
    <col min="9" max="9" width="10.7109375" style="343" bestFit="1" customWidth="1"/>
    <col min="10" max="11" width="10.42578125" style="343" bestFit="1" customWidth="1"/>
    <col min="12" max="12" width="10.42578125" style="343" customWidth="1"/>
    <col min="13" max="13" width="10.42578125" style="343" bestFit="1" customWidth="1"/>
    <col min="14" max="15" width="11.28515625" style="343" bestFit="1" customWidth="1"/>
    <col min="16" max="16" width="11.28515625" style="343" customWidth="1"/>
    <col min="17" max="18" width="11.28515625" style="343" bestFit="1" customWidth="1"/>
    <col min="19" max="16384" width="9.140625" style="343"/>
  </cols>
  <sheetData>
    <row r="1" spans="1:19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9" x14ac:dyDescent="0.2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9" x14ac:dyDescent="0.2">
      <c r="A3" s="84" t="s">
        <v>290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9" x14ac:dyDescent="0.2">
      <c r="A4" s="84" t="s">
        <v>304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388" t="s">
        <v>408</v>
      </c>
      <c r="M4" s="388" t="s">
        <v>409</v>
      </c>
      <c r="N4" s="84"/>
      <c r="O4" s="389" t="s">
        <v>410</v>
      </c>
      <c r="P4" s="389" t="s">
        <v>411</v>
      </c>
    </row>
    <row r="5" spans="1:19" ht="12" thickBot="1" x14ac:dyDescent="0.25">
      <c r="L5" s="390" t="s">
        <v>412</v>
      </c>
      <c r="M5" s="390" t="s">
        <v>412</v>
      </c>
      <c r="O5" s="391" t="s">
        <v>413</v>
      </c>
      <c r="P5" s="391" t="s">
        <v>413</v>
      </c>
    </row>
    <row r="6" spans="1:19" ht="33.75" x14ac:dyDescent="0.2">
      <c r="A6" s="398" t="s">
        <v>53</v>
      </c>
      <c r="B6" s="399"/>
      <c r="C6" s="400">
        <v>43861</v>
      </c>
      <c r="D6" s="384">
        <f t="shared" ref="D6:L6" si="0">EDATE(C6,1)</f>
        <v>43890</v>
      </c>
      <c r="E6" s="384">
        <f t="shared" si="0"/>
        <v>43919</v>
      </c>
      <c r="F6" s="384">
        <f t="shared" si="0"/>
        <v>43950</v>
      </c>
      <c r="G6" s="384">
        <f t="shared" si="0"/>
        <v>43980</v>
      </c>
      <c r="H6" s="384">
        <f t="shared" si="0"/>
        <v>44011</v>
      </c>
      <c r="I6" s="384">
        <f t="shared" si="0"/>
        <v>44041</v>
      </c>
      <c r="J6" s="384">
        <f t="shared" si="0"/>
        <v>44072</v>
      </c>
      <c r="K6" s="384">
        <f t="shared" si="0"/>
        <v>44103</v>
      </c>
      <c r="L6" s="385">
        <f t="shared" si="0"/>
        <v>44133</v>
      </c>
      <c r="M6" s="385">
        <f>EDATE(K6,1)</f>
        <v>44133</v>
      </c>
      <c r="N6" s="384">
        <f t="shared" ref="N6:O6" si="1">EDATE(M6,1)</f>
        <v>44164</v>
      </c>
      <c r="O6" s="386">
        <f t="shared" si="1"/>
        <v>44194</v>
      </c>
      <c r="P6" s="386">
        <f>EDATE(N6,1)</f>
        <v>44194</v>
      </c>
      <c r="Q6" s="387">
        <f t="shared" ref="Q6" si="2">EDATE(O6,1)</f>
        <v>44225</v>
      </c>
      <c r="R6" s="387">
        <f t="shared" ref="R6" si="3">EDATE(Q6,1)</f>
        <v>44255</v>
      </c>
      <c r="S6" s="289" t="s">
        <v>361</v>
      </c>
    </row>
    <row r="7" spans="1:19" x14ac:dyDescent="0.2">
      <c r="A7" s="344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290"/>
    </row>
    <row r="8" spans="1:19" ht="12" thickBot="1" x14ac:dyDescent="0.25">
      <c r="A8" s="344">
        <v>1</v>
      </c>
      <c r="B8" s="193" t="s">
        <v>73</v>
      </c>
      <c r="C8" s="194">
        <v>827</v>
      </c>
      <c r="D8" s="194">
        <v>827</v>
      </c>
      <c r="E8" s="194">
        <v>824</v>
      </c>
      <c r="F8" s="194">
        <v>820</v>
      </c>
      <c r="G8" s="194">
        <v>818</v>
      </c>
      <c r="H8" s="194">
        <v>816</v>
      </c>
      <c r="I8" s="194">
        <v>815</v>
      </c>
      <c r="J8" s="194">
        <v>813</v>
      </c>
      <c r="K8" s="194">
        <v>815</v>
      </c>
      <c r="L8" s="194">
        <v>826</v>
      </c>
      <c r="M8" s="194">
        <v>826</v>
      </c>
      <c r="N8" s="194">
        <v>826</v>
      </c>
      <c r="O8" s="194">
        <v>824</v>
      </c>
      <c r="P8" s="194">
        <v>824</v>
      </c>
      <c r="Q8" s="194">
        <v>824</v>
      </c>
      <c r="R8" s="194">
        <v>824</v>
      </c>
      <c r="S8" s="291">
        <f>AVERAGE(C8:L8,N8,O8)</f>
        <v>820.91666666666663</v>
      </c>
    </row>
    <row r="9" spans="1:19" x14ac:dyDescent="0.2">
      <c r="A9" s="344">
        <f>A8+1</f>
        <v>2</v>
      </c>
      <c r="B9" s="343" t="s">
        <v>292</v>
      </c>
      <c r="C9" s="53">
        <v>5391.9379171617584</v>
      </c>
      <c r="D9" s="53">
        <v>5610.8745456528477</v>
      </c>
      <c r="E9" s="53">
        <v>5245.7370280443838</v>
      </c>
      <c r="F9" s="53">
        <v>4415.1958425206085</v>
      </c>
      <c r="G9" s="53">
        <v>3794.6161565650359</v>
      </c>
      <c r="H9" s="53">
        <v>3785.4333147553448</v>
      </c>
      <c r="I9" s="53">
        <v>3724.7630373122752</v>
      </c>
      <c r="J9" s="53">
        <v>3874.8597506903102</v>
      </c>
      <c r="K9" s="53">
        <v>3888.4770211066811</v>
      </c>
      <c r="L9" s="53">
        <v>2056.9761991471833</v>
      </c>
      <c r="M9" s="53">
        <v>2897.6692939770601</v>
      </c>
      <c r="N9" s="53">
        <v>6039.9708749603369</v>
      </c>
      <c r="O9" s="53">
        <v>1254.8429426708651</v>
      </c>
      <c r="P9" s="53">
        <v>5408.1632247672114</v>
      </c>
      <c r="Q9" s="53">
        <v>6394.7205675324713</v>
      </c>
      <c r="R9" s="53">
        <v>6654.3746256294799</v>
      </c>
    </row>
    <row r="10" spans="1:19" x14ac:dyDescent="0.2">
      <c r="A10" s="344">
        <f t="shared" ref="A10:A58" si="4">A9+1</f>
        <v>3</v>
      </c>
      <c r="B10" s="343" t="s">
        <v>293</v>
      </c>
      <c r="C10" s="19">
        <f t="shared" ref="C10:R10" si="5">C8*C9</f>
        <v>4459132.6574927745</v>
      </c>
      <c r="D10" s="19">
        <f t="shared" si="5"/>
        <v>4640193.2492549047</v>
      </c>
      <c r="E10" s="19">
        <f t="shared" si="5"/>
        <v>4322487.3111085724</v>
      </c>
      <c r="F10" s="19">
        <f t="shared" si="5"/>
        <v>3620460.5908668991</v>
      </c>
      <c r="G10" s="19">
        <f t="shared" si="5"/>
        <v>3103996.0160701992</v>
      </c>
      <c r="H10" s="19">
        <f t="shared" si="5"/>
        <v>3088913.5848403615</v>
      </c>
      <c r="I10" s="19">
        <f t="shared" si="5"/>
        <v>3035681.8754095044</v>
      </c>
      <c r="J10" s="19">
        <f t="shared" si="5"/>
        <v>3150260.9773112223</v>
      </c>
      <c r="K10" s="19">
        <f t="shared" si="5"/>
        <v>3169108.7722019451</v>
      </c>
      <c r="L10" s="19">
        <f t="shared" si="5"/>
        <v>1699062.3404955734</v>
      </c>
      <c r="M10" s="19">
        <f t="shared" si="5"/>
        <v>2393474.8368250518</v>
      </c>
      <c r="N10" s="19">
        <f t="shared" si="5"/>
        <v>4989015.9427172383</v>
      </c>
      <c r="O10" s="19">
        <f t="shared" si="5"/>
        <v>1033990.5847607929</v>
      </c>
      <c r="P10" s="19">
        <f t="shared" si="5"/>
        <v>4456326.4972081818</v>
      </c>
      <c r="Q10" s="19">
        <f t="shared" si="5"/>
        <v>5269249.7476467565</v>
      </c>
      <c r="R10" s="19">
        <f t="shared" si="5"/>
        <v>5483204.6915186914</v>
      </c>
    </row>
    <row r="11" spans="1:19" x14ac:dyDescent="0.2">
      <c r="A11" s="344">
        <f t="shared" si="4"/>
        <v>4</v>
      </c>
    </row>
    <row r="12" spans="1:19" x14ac:dyDescent="0.2">
      <c r="A12" s="344">
        <f t="shared" si="4"/>
        <v>5</v>
      </c>
      <c r="B12" s="193" t="s">
        <v>305</v>
      </c>
      <c r="C12" s="194">
        <v>356550.91732249473</v>
      </c>
      <c r="D12" s="194">
        <v>386340.44751293148</v>
      </c>
      <c r="E12" s="194">
        <v>377866.9137036872</v>
      </c>
      <c r="F12" s="194">
        <v>349544.64703619306</v>
      </c>
      <c r="G12" s="194">
        <v>144313.13099684406</v>
      </c>
      <c r="H12" s="194">
        <v>335491.93818849447</v>
      </c>
      <c r="I12" s="194">
        <v>348742.15872698731</v>
      </c>
      <c r="J12" s="194">
        <v>387318.10517556546</v>
      </c>
      <c r="K12" s="194">
        <v>374572.76245269342</v>
      </c>
      <c r="L12" s="194">
        <v>314903.10007545445</v>
      </c>
      <c r="M12" s="194">
        <v>50159.731972218164</v>
      </c>
      <c r="N12" s="194">
        <v>300633.82747883949</v>
      </c>
      <c r="O12" s="194">
        <v>205712.88193246679</v>
      </c>
      <c r="P12" s="194">
        <v>126307.26301133932</v>
      </c>
      <c r="Q12" s="194">
        <v>127717.72589641433</v>
      </c>
      <c r="R12" s="194">
        <v>336279.09172739938</v>
      </c>
      <c r="S12" s="392"/>
    </row>
    <row r="13" spans="1:19" x14ac:dyDescent="0.2">
      <c r="A13" s="344">
        <f t="shared" si="4"/>
        <v>6</v>
      </c>
      <c r="B13" s="343" t="s">
        <v>289</v>
      </c>
      <c r="C13" s="53">
        <v>11.61</v>
      </c>
      <c r="D13" s="53">
        <v>11.61</v>
      </c>
      <c r="E13" s="53">
        <v>11.61</v>
      </c>
      <c r="F13" s="53">
        <v>7.73</v>
      </c>
      <c r="G13" s="53">
        <v>7.73</v>
      </c>
      <c r="H13" s="53">
        <v>7.73</v>
      </c>
      <c r="I13" s="53">
        <v>7.73</v>
      </c>
      <c r="J13" s="53">
        <v>7.73</v>
      </c>
      <c r="K13" s="53">
        <v>7.73</v>
      </c>
      <c r="L13" s="53">
        <v>11.61</v>
      </c>
      <c r="M13" s="53">
        <v>13.65</v>
      </c>
      <c r="N13" s="53">
        <v>13.65</v>
      </c>
      <c r="O13" s="53">
        <v>13.65</v>
      </c>
      <c r="P13" s="53">
        <v>14.12</v>
      </c>
      <c r="Q13" s="53">
        <v>14.12</v>
      </c>
      <c r="R13" s="53">
        <v>14.12</v>
      </c>
    </row>
    <row r="14" spans="1:19" x14ac:dyDescent="0.2">
      <c r="A14" s="344">
        <f t="shared" si="4"/>
        <v>7</v>
      </c>
      <c r="B14" s="343" t="s">
        <v>294</v>
      </c>
      <c r="C14" s="19">
        <f t="shared" ref="C14:R14" si="6">C12*C13</f>
        <v>4139556.1501141638</v>
      </c>
      <c r="D14" s="19">
        <f t="shared" si="6"/>
        <v>4485412.5956251342</v>
      </c>
      <c r="E14" s="19">
        <f t="shared" si="6"/>
        <v>4387034.8680998078</v>
      </c>
      <c r="F14" s="19">
        <f t="shared" si="6"/>
        <v>2701980.1215897724</v>
      </c>
      <c r="G14" s="19">
        <f t="shared" si="6"/>
        <v>1115540.5026056047</v>
      </c>
      <c r="H14" s="19">
        <f t="shared" si="6"/>
        <v>2593352.6821970623</v>
      </c>
      <c r="I14" s="19">
        <f t="shared" si="6"/>
        <v>2695776.8869596119</v>
      </c>
      <c r="J14" s="19">
        <f t="shared" si="6"/>
        <v>2993968.9530071211</v>
      </c>
      <c r="K14" s="19">
        <f t="shared" si="6"/>
        <v>2895447.4537593205</v>
      </c>
      <c r="L14" s="19">
        <f t="shared" si="6"/>
        <v>3656024.9918760261</v>
      </c>
      <c r="M14" s="19">
        <f t="shared" si="6"/>
        <v>684680.34142077796</v>
      </c>
      <c r="N14" s="19">
        <f t="shared" si="6"/>
        <v>4103651.7450861591</v>
      </c>
      <c r="O14" s="19">
        <f t="shared" si="6"/>
        <v>2807980.8383781719</v>
      </c>
      <c r="P14" s="19">
        <f t="shared" si="6"/>
        <v>1783458.5537201113</v>
      </c>
      <c r="Q14" s="19">
        <f t="shared" si="6"/>
        <v>1803374.2896573702</v>
      </c>
      <c r="R14" s="19">
        <f t="shared" si="6"/>
        <v>4748260.7751908787</v>
      </c>
    </row>
    <row r="15" spans="1:19" x14ac:dyDescent="0.2">
      <c r="A15" s="344">
        <f t="shared" si="4"/>
        <v>8</v>
      </c>
    </row>
    <row r="16" spans="1:19" x14ac:dyDescent="0.2">
      <c r="A16" s="344">
        <f t="shared" si="4"/>
        <v>9</v>
      </c>
      <c r="B16" s="193" t="s">
        <v>401</v>
      </c>
      <c r="C16" s="403"/>
      <c r="D16" s="403"/>
      <c r="E16" s="403"/>
      <c r="F16" s="403"/>
      <c r="G16" s="194">
        <v>231179.19289973381</v>
      </c>
      <c r="H16" s="194">
        <v>10631.971972663521</v>
      </c>
      <c r="I16" s="194">
        <v>-3187.6191502330303</v>
      </c>
      <c r="J16" s="379"/>
      <c r="K16" s="403"/>
      <c r="L16" s="194">
        <v>0</v>
      </c>
      <c r="M16" s="194">
        <v>0</v>
      </c>
      <c r="N16" s="194">
        <v>62528.713515238451</v>
      </c>
      <c r="O16" s="194">
        <v>0</v>
      </c>
      <c r="P16" s="194">
        <v>0</v>
      </c>
      <c r="Q16" s="194">
        <v>200409.57510991229</v>
      </c>
      <c r="R16" s="194">
        <v>27487.948374815787</v>
      </c>
      <c r="S16" s="392"/>
    </row>
    <row r="17" spans="1:19" x14ac:dyDescent="0.2">
      <c r="A17" s="344">
        <f t="shared" si="4"/>
        <v>10</v>
      </c>
      <c r="B17" s="343" t="s">
        <v>289</v>
      </c>
      <c r="C17" s="53">
        <v>11.61</v>
      </c>
      <c r="D17" s="53">
        <v>11.61</v>
      </c>
      <c r="E17" s="53">
        <v>11.61</v>
      </c>
      <c r="F17" s="53">
        <v>7.73</v>
      </c>
      <c r="G17" s="53">
        <v>7.73</v>
      </c>
      <c r="H17" s="53">
        <v>7.73</v>
      </c>
      <c r="I17" s="53">
        <v>7.73</v>
      </c>
      <c r="J17" s="53">
        <v>7.73</v>
      </c>
      <c r="K17" s="53">
        <v>7.73</v>
      </c>
      <c r="L17" s="53">
        <v>7.73</v>
      </c>
      <c r="M17" s="53">
        <v>11.61</v>
      </c>
      <c r="N17" s="53">
        <v>11.61</v>
      </c>
      <c r="O17" s="53">
        <v>11.61</v>
      </c>
      <c r="P17" s="53">
        <v>13.65</v>
      </c>
      <c r="Q17" s="53">
        <v>13.65</v>
      </c>
      <c r="R17" s="53">
        <v>13.65</v>
      </c>
      <c r="S17" s="392"/>
    </row>
    <row r="18" spans="1:19" x14ac:dyDescent="0.2">
      <c r="A18" s="344">
        <f t="shared" si="4"/>
        <v>11</v>
      </c>
      <c r="B18" s="343" t="s">
        <v>294</v>
      </c>
      <c r="C18" s="19">
        <f t="shared" ref="C18:R18" si="7">C16*C17</f>
        <v>0</v>
      </c>
      <c r="D18" s="19">
        <f t="shared" si="7"/>
        <v>0</v>
      </c>
      <c r="E18" s="19">
        <f t="shared" si="7"/>
        <v>0</v>
      </c>
      <c r="F18" s="19">
        <f t="shared" si="7"/>
        <v>0</v>
      </c>
      <c r="G18" s="19">
        <f t="shared" si="7"/>
        <v>1787015.1611149425</v>
      </c>
      <c r="H18" s="19">
        <f t="shared" si="7"/>
        <v>82185.143348689016</v>
      </c>
      <c r="I18" s="19">
        <f t="shared" si="7"/>
        <v>-24640.296031301325</v>
      </c>
      <c r="J18" s="19">
        <f t="shared" si="7"/>
        <v>0</v>
      </c>
      <c r="K18" s="19">
        <f t="shared" si="7"/>
        <v>0</v>
      </c>
      <c r="L18" s="19">
        <f t="shared" si="7"/>
        <v>0</v>
      </c>
      <c r="M18" s="19">
        <f t="shared" si="7"/>
        <v>0</v>
      </c>
      <c r="N18" s="19">
        <f t="shared" si="7"/>
        <v>725958.36391191836</v>
      </c>
      <c r="O18" s="19">
        <f t="shared" si="7"/>
        <v>0</v>
      </c>
      <c r="P18" s="19">
        <f t="shared" si="7"/>
        <v>0</v>
      </c>
      <c r="Q18" s="19">
        <f t="shared" si="7"/>
        <v>2735590.7002503029</v>
      </c>
      <c r="R18" s="19">
        <f t="shared" si="7"/>
        <v>375210.49531623552</v>
      </c>
    </row>
    <row r="19" spans="1:19" x14ac:dyDescent="0.2">
      <c r="A19" s="344">
        <f t="shared" si="4"/>
        <v>12</v>
      </c>
      <c r="S19" s="392"/>
    </row>
    <row r="20" spans="1:19" x14ac:dyDescent="0.2">
      <c r="A20" s="344">
        <f t="shared" si="4"/>
        <v>13</v>
      </c>
      <c r="B20" s="343" t="s">
        <v>286</v>
      </c>
      <c r="C20" s="19">
        <f t="shared" ref="C20:R20" si="8">C14+C18</f>
        <v>4139556.1501141638</v>
      </c>
      <c r="D20" s="19">
        <f t="shared" si="8"/>
        <v>4485412.5956251342</v>
      </c>
      <c r="E20" s="19">
        <f t="shared" si="8"/>
        <v>4387034.8680998078</v>
      </c>
      <c r="F20" s="19">
        <f t="shared" si="8"/>
        <v>2701980.1215897724</v>
      </c>
      <c r="G20" s="19">
        <f t="shared" si="8"/>
        <v>2902555.6637205472</v>
      </c>
      <c r="H20" s="19">
        <f t="shared" si="8"/>
        <v>2675537.8255457515</v>
      </c>
      <c r="I20" s="19">
        <f t="shared" si="8"/>
        <v>2671136.5909283105</v>
      </c>
      <c r="J20" s="19">
        <f t="shared" si="8"/>
        <v>2993968.9530071211</v>
      </c>
      <c r="K20" s="19">
        <f t="shared" si="8"/>
        <v>2895447.4537593205</v>
      </c>
      <c r="L20" s="19">
        <f t="shared" si="8"/>
        <v>3656024.9918760261</v>
      </c>
      <c r="M20" s="19">
        <f t="shared" si="8"/>
        <v>684680.34142077796</v>
      </c>
      <c r="N20" s="19">
        <f t="shared" si="8"/>
        <v>4829610.108998077</v>
      </c>
      <c r="O20" s="19">
        <f t="shared" si="8"/>
        <v>2807980.8383781719</v>
      </c>
      <c r="P20" s="19">
        <f t="shared" si="8"/>
        <v>1783458.5537201113</v>
      </c>
      <c r="Q20" s="19">
        <f t="shared" si="8"/>
        <v>4538964.9899076726</v>
      </c>
      <c r="R20" s="19">
        <f t="shared" si="8"/>
        <v>5123471.270507114</v>
      </c>
    </row>
    <row r="21" spans="1:19" x14ac:dyDescent="0.2">
      <c r="A21" s="344">
        <f t="shared" si="4"/>
        <v>14</v>
      </c>
    </row>
    <row r="22" spans="1:19" x14ac:dyDescent="0.2">
      <c r="A22" s="344">
        <f t="shared" si="4"/>
        <v>15</v>
      </c>
      <c r="B22" s="343" t="s">
        <v>287</v>
      </c>
      <c r="C22" s="19">
        <f t="shared" ref="C22:R22" si="9">C10-C20</f>
        <v>319576.50737861078</v>
      </c>
      <c r="D22" s="19">
        <f t="shared" si="9"/>
        <v>154780.6536297705</v>
      </c>
      <c r="E22" s="19">
        <f t="shared" si="9"/>
        <v>-64547.556991235353</v>
      </c>
      <c r="F22" s="19">
        <f t="shared" si="9"/>
        <v>918480.46927712671</v>
      </c>
      <c r="G22" s="19">
        <f t="shared" si="9"/>
        <v>201440.35234965198</v>
      </c>
      <c r="H22" s="19">
        <f t="shared" si="9"/>
        <v>413375.75929461</v>
      </c>
      <c r="I22" s="19">
        <f t="shared" si="9"/>
        <v>364545.28448119387</v>
      </c>
      <c r="J22" s="19">
        <f t="shared" si="9"/>
        <v>156292.02430410124</v>
      </c>
      <c r="K22" s="19">
        <f t="shared" si="9"/>
        <v>273661.31844262453</v>
      </c>
      <c r="L22" s="19">
        <f t="shared" si="9"/>
        <v>-1956962.6513804528</v>
      </c>
      <c r="M22" s="19">
        <f t="shared" si="9"/>
        <v>1708794.4954042737</v>
      </c>
      <c r="N22" s="19">
        <f t="shared" si="9"/>
        <v>159405.83371916134</v>
      </c>
      <c r="O22" s="19">
        <f t="shared" si="9"/>
        <v>-1773990.2536173789</v>
      </c>
      <c r="P22" s="19">
        <f t="shared" si="9"/>
        <v>2672867.9434880707</v>
      </c>
      <c r="Q22" s="19">
        <f t="shared" si="9"/>
        <v>730284.75773908384</v>
      </c>
      <c r="R22" s="19">
        <f t="shared" si="9"/>
        <v>359733.42101157736</v>
      </c>
    </row>
    <row r="23" spans="1:19" x14ac:dyDescent="0.2">
      <c r="A23" s="344">
        <f t="shared" si="4"/>
        <v>16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9" x14ac:dyDescent="0.2">
      <c r="A24" s="344">
        <f t="shared" si="4"/>
        <v>17</v>
      </c>
      <c r="B24" s="343" t="s">
        <v>295</v>
      </c>
      <c r="C24" s="257">
        <v>5953.68</v>
      </c>
      <c r="D24" s="257">
        <v>6362.8</v>
      </c>
      <c r="E24" s="257">
        <v>6000.82</v>
      </c>
      <c r="F24" s="257">
        <v>6864.49</v>
      </c>
      <c r="G24" s="257">
        <v>8543.26</v>
      </c>
      <c r="H24" s="257">
        <v>9372.5</v>
      </c>
      <c r="I24" s="53">
        <v>7636.03</v>
      </c>
      <c r="J24" s="257">
        <v>8144.7</v>
      </c>
      <c r="K24" s="257">
        <v>8521.17</v>
      </c>
      <c r="L24" s="81">
        <v>3570.58</v>
      </c>
      <c r="M24" s="81">
        <v>4335.71</v>
      </c>
      <c r="N24" s="81">
        <v>7560.16</v>
      </c>
      <c r="O24" s="81">
        <v>1678.38</v>
      </c>
      <c r="P24" s="81">
        <v>6993.27</v>
      </c>
      <c r="Q24" s="81">
        <v>10580.11</v>
      </c>
      <c r="R24" s="81">
        <v>11872.63</v>
      </c>
    </row>
    <row r="25" spans="1:19" x14ac:dyDescent="0.2">
      <c r="A25" s="344">
        <f t="shared" si="4"/>
        <v>18</v>
      </c>
    </row>
    <row r="26" spans="1:19" x14ac:dyDescent="0.2">
      <c r="A26" s="344">
        <f t="shared" si="4"/>
        <v>19</v>
      </c>
      <c r="B26" s="343" t="s">
        <v>296</v>
      </c>
      <c r="C26" s="19">
        <f>C22+C24</f>
        <v>325530.18737861078</v>
      </c>
      <c r="D26" s="19">
        <f t="shared" ref="D26:R26" si="10">C26+D22+D24</f>
        <v>486673.64100838127</v>
      </c>
      <c r="E26" s="19">
        <f t="shared" si="10"/>
        <v>428126.90401714592</v>
      </c>
      <c r="F26" s="19">
        <f t="shared" si="10"/>
        <v>1353471.8632942727</v>
      </c>
      <c r="G26" s="19">
        <f t="shared" si="10"/>
        <v>1563455.4756439247</v>
      </c>
      <c r="H26" s="19">
        <f t="shared" si="10"/>
        <v>1986203.7349385347</v>
      </c>
      <c r="I26" s="19">
        <f t="shared" si="10"/>
        <v>2358385.0494197286</v>
      </c>
      <c r="J26" s="19">
        <f t="shared" si="10"/>
        <v>2522821.77372383</v>
      </c>
      <c r="K26" s="19">
        <f t="shared" si="10"/>
        <v>2805004.2621664545</v>
      </c>
      <c r="L26" s="19">
        <f t="shared" si="10"/>
        <v>851612.19078600162</v>
      </c>
      <c r="M26" s="19">
        <f t="shared" si="10"/>
        <v>2564742.3961902754</v>
      </c>
      <c r="N26" s="19">
        <f t="shared" si="10"/>
        <v>2731708.3899094369</v>
      </c>
      <c r="O26" s="19">
        <f t="shared" si="10"/>
        <v>959396.51629205805</v>
      </c>
      <c r="P26" s="19">
        <f t="shared" si="10"/>
        <v>3639257.7297801287</v>
      </c>
      <c r="Q26" s="19">
        <f t="shared" si="10"/>
        <v>4380122.5975192124</v>
      </c>
      <c r="R26" s="19">
        <f t="shared" si="10"/>
        <v>4751728.6485307897</v>
      </c>
    </row>
    <row r="27" spans="1:19" x14ac:dyDescent="0.2">
      <c r="A27" s="344">
        <f t="shared" si="4"/>
        <v>20</v>
      </c>
    </row>
    <row r="28" spans="1:19" x14ac:dyDescent="0.2">
      <c r="A28" s="344">
        <f t="shared" si="4"/>
        <v>21</v>
      </c>
      <c r="B28" s="196" t="s">
        <v>402</v>
      </c>
      <c r="C28" s="206">
        <v>0.37</v>
      </c>
      <c r="D28" s="206">
        <v>0.37</v>
      </c>
      <c r="E28" s="206">
        <v>0.37</v>
      </c>
      <c r="F28" s="206">
        <v>0.37</v>
      </c>
      <c r="G28" s="206">
        <v>0.23</v>
      </c>
      <c r="H28" s="206">
        <v>0.23</v>
      </c>
      <c r="I28" s="206">
        <v>0.23</v>
      </c>
      <c r="J28" s="206">
        <v>0.23</v>
      </c>
      <c r="K28" s="206">
        <v>0.23</v>
      </c>
      <c r="L28" s="206">
        <v>0.23</v>
      </c>
      <c r="M28" s="206">
        <v>0.23</v>
      </c>
      <c r="N28" s="206">
        <v>0.23</v>
      </c>
      <c r="O28" s="206">
        <v>0.23</v>
      </c>
      <c r="P28" s="206">
        <v>0.23</v>
      </c>
      <c r="Q28" s="206">
        <v>0</v>
      </c>
      <c r="R28" s="206">
        <v>0</v>
      </c>
    </row>
    <row r="29" spans="1:19" x14ac:dyDescent="0.2">
      <c r="A29" s="344">
        <f t="shared" si="4"/>
        <v>22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</row>
    <row r="30" spans="1:19" x14ac:dyDescent="0.2">
      <c r="A30" s="344">
        <f t="shared" si="4"/>
        <v>23</v>
      </c>
      <c r="B30" s="196" t="s">
        <v>403</v>
      </c>
      <c r="C30" s="206">
        <v>0.37</v>
      </c>
      <c r="D30" s="206">
        <v>0.37</v>
      </c>
      <c r="E30" s="206">
        <v>0.37</v>
      </c>
      <c r="F30" s="206">
        <v>0.37</v>
      </c>
      <c r="G30" s="206">
        <v>0.37</v>
      </c>
      <c r="H30" s="206">
        <v>0.37</v>
      </c>
      <c r="I30" s="206">
        <v>0.37</v>
      </c>
      <c r="J30" s="206">
        <v>0.37</v>
      </c>
      <c r="K30" s="206">
        <v>0.37</v>
      </c>
      <c r="L30" s="206">
        <v>0.37</v>
      </c>
      <c r="M30" s="206">
        <v>0.23</v>
      </c>
      <c r="N30" s="206">
        <v>0.23</v>
      </c>
      <c r="O30" s="206">
        <v>0.23</v>
      </c>
      <c r="P30" s="206">
        <v>0.23</v>
      </c>
      <c r="Q30" s="206">
        <v>0.23</v>
      </c>
      <c r="R30" s="206">
        <v>0.23</v>
      </c>
    </row>
    <row r="31" spans="1:19" x14ac:dyDescent="0.2">
      <c r="A31" s="344">
        <f t="shared" si="4"/>
        <v>24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1:19" x14ac:dyDescent="0.2">
      <c r="A32" s="344">
        <f t="shared" si="4"/>
        <v>25</v>
      </c>
      <c r="B32" s="380" t="s">
        <v>555</v>
      </c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>
        <v>0.1</v>
      </c>
      <c r="N32" s="381">
        <v>0.1</v>
      </c>
      <c r="O32" s="381">
        <v>0.1</v>
      </c>
      <c r="P32" s="381">
        <v>0.1</v>
      </c>
      <c r="Q32" s="381">
        <v>0.1</v>
      </c>
      <c r="R32" s="381">
        <v>0.1</v>
      </c>
    </row>
    <row r="33" spans="1:18" x14ac:dyDescent="0.2">
      <c r="A33" s="344">
        <f t="shared" si="4"/>
        <v>26</v>
      </c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</row>
    <row r="34" spans="1:18" x14ac:dyDescent="0.2">
      <c r="A34" s="344">
        <f t="shared" si="4"/>
        <v>27</v>
      </c>
      <c r="B34" s="380" t="s">
        <v>556</v>
      </c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>
        <v>0</v>
      </c>
      <c r="N34" s="381">
        <v>0</v>
      </c>
      <c r="O34" s="381">
        <v>0</v>
      </c>
      <c r="P34" s="381">
        <v>0</v>
      </c>
      <c r="Q34" s="381">
        <v>0</v>
      </c>
      <c r="R34" s="381">
        <v>0</v>
      </c>
    </row>
    <row r="35" spans="1:18" x14ac:dyDescent="0.2">
      <c r="A35" s="344">
        <f t="shared" si="4"/>
        <v>28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x14ac:dyDescent="0.2">
      <c r="A36" s="344">
        <f t="shared" si="4"/>
        <v>29</v>
      </c>
      <c r="B36" s="343" t="s">
        <v>161</v>
      </c>
      <c r="C36" s="19">
        <f t="shared" ref="C36:R36" si="11">(C12*C28)+(C16*C30)</f>
        <v>131923.83940932306</v>
      </c>
      <c r="D36" s="19">
        <f t="shared" si="11"/>
        <v>142945.96557978465</v>
      </c>
      <c r="E36" s="19">
        <f t="shared" si="11"/>
        <v>139810.75807036427</v>
      </c>
      <c r="F36" s="19">
        <f t="shared" si="11"/>
        <v>129331.51940339143</v>
      </c>
      <c r="G36" s="19">
        <f t="shared" si="11"/>
        <v>118728.32150217565</v>
      </c>
      <c r="H36" s="19">
        <f t="shared" si="11"/>
        <v>81096.975413239226</v>
      </c>
      <c r="I36" s="19">
        <f t="shared" si="11"/>
        <v>79031.277421620864</v>
      </c>
      <c r="J36" s="19">
        <f t="shared" si="11"/>
        <v>89083.164190380063</v>
      </c>
      <c r="K36" s="19">
        <f t="shared" si="11"/>
        <v>86151.735364119493</v>
      </c>
      <c r="L36" s="19">
        <f t="shared" si="11"/>
        <v>72427.71301735453</v>
      </c>
      <c r="M36" s="19">
        <f t="shared" si="11"/>
        <v>11536.738353610179</v>
      </c>
      <c r="N36" s="19">
        <f t="shared" si="11"/>
        <v>83527.384428637932</v>
      </c>
      <c r="O36" s="19">
        <f t="shared" si="11"/>
        <v>47313.962844467365</v>
      </c>
      <c r="P36" s="19">
        <f t="shared" si="11"/>
        <v>29050.670492608046</v>
      </c>
      <c r="Q36" s="19">
        <f t="shared" si="11"/>
        <v>46094.202275279829</v>
      </c>
      <c r="R36" s="19">
        <f t="shared" si="11"/>
        <v>6322.2281262076312</v>
      </c>
    </row>
    <row r="37" spans="1:18" x14ac:dyDescent="0.2">
      <c r="A37" s="344">
        <f t="shared" si="4"/>
        <v>30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x14ac:dyDescent="0.2">
      <c r="A38" s="344">
        <f t="shared" si="4"/>
        <v>31</v>
      </c>
      <c r="B38" s="380" t="s">
        <v>552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>
        <f t="shared" ref="M38:R38" si="12">(M12*M32)+(M16*M34)</f>
        <v>5015.9731972218169</v>
      </c>
      <c r="N38" s="382">
        <f t="shared" si="12"/>
        <v>30063.382747883952</v>
      </c>
      <c r="O38" s="382">
        <f t="shared" si="12"/>
        <v>20571.288193246681</v>
      </c>
      <c r="P38" s="382">
        <f t="shared" si="12"/>
        <v>12630.726301133933</v>
      </c>
      <c r="Q38" s="382">
        <f t="shared" si="12"/>
        <v>12771.772589641434</v>
      </c>
      <c r="R38" s="382">
        <f t="shared" si="12"/>
        <v>33627.909172739943</v>
      </c>
    </row>
    <row r="39" spans="1:18" x14ac:dyDescent="0.2">
      <c r="A39" s="344">
        <f t="shared" si="4"/>
        <v>32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x14ac:dyDescent="0.2">
      <c r="A40" s="344">
        <f t="shared" si="4"/>
        <v>33</v>
      </c>
      <c r="B40" s="343" t="s">
        <v>298</v>
      </c>
      <c r="C40" s="19">
        <f>C22+C24-C36</f>
        <v>193606.34796928772</v>
      </c>
      <c r="D40" s="19">
        <f t="shared" ref="D40:L40" si="13">C40+D22+D24-D36</f>
        <v>211803.83601927356</v>
      </c>
      <c r="E40" s="19">
        <f t="shared" si="13"/>
        <v>13446.340957673936</v>
      </c>
      <c r="F40" s="19">
        <f t="shared" si="13"/>
        <v>809459.78083140927</v>
      </c>
      <c r="G40" s="19">
        <f t="shared" si="13"/>
        <v>900715.07167888561</v>
      </c>
      <c r="H40" s="19">
        <f t="shared" si="13"/>
        <v>1242366.3555602564</v>
      </c>
      <c r="I40" s="19">
        <f t="shared" si="13"/>
        <v>1535516.3926198294</v>
      </c>
      <c r="J40" s="19">
        <f t="shared" si="13"/>
        <v>1610869.9527335505</v>
      </c>
      <c r="K40" s="19">
        <f t="shared" si="13"/>
        <v>1806900.7058120554</v>
      </c>
      <c r="L40" s="19">
        <f t="shared" si="13"/>
        <v>-218919.07858575194</v>
      </c>
      <c r="M40" s="19">
        <f>L40+M22+M24-M36-M38</f>
        <v>1477658.4152676899</v>
      </c>
      <c r="N40" s="19">
        <f t="shared" ref="N40:R40" si="14">M40+N22+N24-N36-N38</f>
        <v>1531033.6418103292</v>
      </c>
      <c r="O40" s="19">
        <f t="shared" si="14"/>
        <v>-309163.48284476378</v>
      </c>
      <c r="P40" s="19">
        <f t="shared" si="14"/>
        <v>2329016.3338495647</v>
      </c>
      <c r="Q40" s="19">
        <f t="shared" si="14"/>
        <v>3011015.2267237268</v>
      </c>
      <c r="R40" s="19">
        <f t="shared" si="14"/>
        <v>3342671.1404363564</v>
      </c>
    </row>
    <row r="41" spans="1:18" x14ac:dyDescent="0.2">
      <c r="A41" s="344">
        <f t="shared" si="4"/>
        <v>34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x14ac:dyDescent="0.2">
      <c r="A42" s="344">
        <f t="shared" si="4"/>
        <v>35</v>
      </c>
      <c r="B42" s="198" t="s">
        <v>346</v>
      </c>
      <c r="C42" s="258">
        <v>0.95238599999999995</v>
      </c>
      <c r="D42" s="258">
        <v>0.95238599999999995</v>
      </c>
      <c r="E42" s="258">
        <v>0.95238599999999995</v>
      </c>
      <c r="F42" s="258">
        <v>0.95238599999999995</v>
      </c>
      <c r="G42" s="258">
        <v>0.95238599999999995</v>
      </c>
      <c r="H42" s="258">
        <v>0.95238599999999995</v>
      </c>
      <c r="I42" s="258">
        <v>0.95238599999999995</v>
      </c>
      <c r="J42" s="258">
        <v>0.95238599999999995</v>
      </c>
      <c r="K42" s="258">
        <v>0.95238599999999995</v>
      </c>
      <c r="L42" s="258">
        <v>0.95238599999999995</v>
      </c>
      <c r="M42" s="258"/>
      <c r="N42" s="258"/>
      <c r="O42" s="258"/>
      <c r="P42" s="258"/>
      <c r="Q42" s="258"/>
      <c r="R42" s="258"/>
    </row>
    <row r="43" spans="1:18" x14ac:dyDescent="0.2">
      <c r="A43" s="344">
        <f t="shared" si="4"/>
        <v>36</v>
      </c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</row>
    <row r="44" spans="1:18" x14ac:dyDescent="0.2">
      <c r="A44" s="344">
        <f t="shared" si="4"/>
        <v>37</v>
      </c>
      <c r="B44" s="198" t="s">
        <v>404</v>
      </c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>
        <v>0.95111500000000004</v>
      </c>
      <c r="N44" s="258">
        <v>0.95111500000000004</v>
      </c>
      <c r="O44" s="258">
        <v>0.95111500000000004</v>
      </c>
      <c r="P44" s="258">
        <v>0.95111500000000004</v>
      </c>
      <c r="Q44" s="258">
        <v>0.95111500000000004</v>
      </c>
      <c r="R44" s="258">
        <v>0.95111500000000004</v>
      </c>
    </row>
    <row r="45" spans="1:18" x14ac:dyDescent="0.2">
      <c r="A45" s="344">
        <f t="shared" si="4"/>
        <v>38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</row>
    <row r="46" spans="1:18" ht="12" thickBot="1" x14ac:dyDescent="0.25">
      <c r="A46" s="344">
        <f t="shared" si="4"/>
        <v>39</v>
      </c>
      <c r="B46" s="343" t="s">
        <v>299</v>
      </c>
      <c r="C46" s="201">
        <f t="shared" ref="C46:H46" si="15">ROUND((C22*C42),2)</f>
        <v>304360.19</v>
      </c>
      <c r="D46" s="201">
        <f t="shared" si="15"/>
        <v>147410.93</v>
      </c>
      <c r="E46" s="201">
        <f t="shared" si="15"/>
        <v>-61474.19</v>
      </c>
      <c r="F46" s="201">
        <f t="shared" si="15"/>
        <v>874747.94</v>
      </c>
      <c r="G46" s="201">
        <f t="shared" si="15"/>
        <v>191848.97</v>
      </c>
      <c r="H46" s="201">
        <f t="shared" si="15"/>
        <v>393693.29</v>
      </c>
      <c r="I46" s="201">
        <f>ROUND((I22*I42),2)</f>
        <v>347187.83</v>
      </c>
      <c r="J46" s="201">
        <f t="shared" ref="J46:L46" si="16">ROUND((J22*J42),2)</f>
        <v>148850.34</v>
      </c>
      <c r="K46" s="201">
        <f t="shared" si="16"/>
        <v>260631.21</v>
      </c>
      <c r="L46" s="259">
        <f t="shared" si="16"/>
        <v>-1863783.83</v>
      </c>
      <c r="M46" s="201">
        <f t="shared" ref="M46:R46" si="17">ROUND((M22*M44),2)</f>
        <v>1625260.08</v>
      </c>
      <c r="N46" s="201">
        <f t="shared" si="17"/>
        <v>151613.28</v>
      </c>
      <c r="O46" s="201">
        <f t="shared" si="17"/>
        <v>-1687268.74</v>
      </c>
      <c r="P46" s="201">
        <f t="shared" si="17"/>
        <v>2542204.79</v>
      </c>
      <c r="Q46" s="201">
        <f t="shared" si="17"/>
        <v>694584.79</v>
      </c>
      <c r="R46" s="201">
        <f t="shared" si="17"/>
        <v>342147.85</v>
      </c>
    </row>
    <row r="47" spans="1:18" x14ac:dyDescent="0.2">
      <c r="A47" s="344">
        <f t="shared" si="4"/>
        <v>40</v>
      </c>
      <c r="C47" s="19"/>
      <c r="D47" s="19"/>
      <c r="E47" s="19"/>
      <c r="F47" s="19"/>
      <c r="G47" s="19"/>
      <c r="H47" s="19"/>
      <c r="I47" s="19"/>
      <c r="J47" s="19"/>
      <c r="K47" s="19"/>
      <c r="L47" s="338"/>
      <c r="M47" s="346"/>
      <c r="N47" s="346"/>
      <c r="O47" s="346"/>
      <c r="P47" s="346"/>
      <c r="Q47" s="346"/>
      <c r="R47" s="346"/>
    </row>
    <row r="48" spans="1:18" ht="12" thickBot="1" x14ac:dyDescent="0.25">
      <c r="A48" s="344">
        <f t="shared" si="4"/>
        <v>41</v>
      </c>
      <c r="B48" s="343" t="s">
        <v>416</v>
      </c>
      <c r="C48" s="201">
        <f t="shared" ref="C48:L48" si="18">ROUND((C36*C42),2)</f>
        <v>125642.42</v>
      </c>
      <c r="D48" s="201">
        <f t="shared" si="18"/>
        <v>136139.74</v>
      </c>
      <c r="E48" s="201">
        <f t="shared" si="18"/>
        <v>133153.81</v>
      </c>
      <c r="F48" s="201">
        <f t="shared" si="18"/>
        <v>123173.53</v>
      </c>
      <c r="G48" s="201">
        <f t="shared" si="18"/>
        <v>113075.19</v>
      </c>
      <c r="H48" s="201">
        <f t="shared" si="18"/>
        <v>77235.62</v>
      </c>
      <c r="I48" s="201">
        <f t="shared" si="18"/>
        <v>75268.28</v>
      </c>
      <c r="J48" s="201">
        <f t="shared" si="18"/>
        <v>84841.56</v>
      </c>
      <c r="K48" s="201">
        <f t="shared" si="18"/>
        <v>82049.710000000006</v>
      </c>
      <c r="L48" s="259">
        <f t="shared" si="18"/>
        <v>68979.14</v>
      </c>
      <c r="M48" s="201">
        <f t="shared" ref="M48:R48" si="19">ROUND((M36*M44),2)</f>
        <v>10972.76</v>
      </c>
      <c r="N48" s="201">
        <f t="shared" si="19"/>
        <v>79444.149999999994</v>
      </c>
      <c r="O48" s="201">
        <f t="shared" si="19"/>
        <v>45001.02</v>
      </c>
      <c r="P48" s="201">
        <f t="shared" si="19"/>
        <v>27630.53</v>
      </c>
      <c r="Q48" s="201">
        <f t="shared" si="19"/>
        <v>43840.89</v>
      </c>
      <c r="R48" s="201">
        <f t="shared" si="19"/>
        <v>6013.17</v>
      </c>
    </row>
    <row r="49" spans="1:18" x14ac:dyDescent="0.2">
      <c r="A49" s="344">
        <f t="shared" si="4"/>
        <v>42</v>
      </c>
      <c r="L49" s="338"/>
      <c r="M49" s="15"/>
      <c r="N49" s="15"/>
      <c r="O49" s="15"/>
      <c r="P49" s="15"/>
      <c r="Q49" s="15"/>
      <c r="R49" s="15"/>
    </row>
    <row r="50" spans="1:18" ht="12" thickBot="1" x14ac:dyDescent="0.25">
      <c r="A50" s="344">
        <f t="shared" si="4"/>
        <v>43</v>
      </c>
      <c r="B50" s="380" t="s">
        <v>553</v>
      </c>
      <c r="C50" s="383"/>
      <c r="D50" s="383"/>
      <c r="E50" s="383"/>
      <c r="F50" s="383"/>
      <c r="G50" s="383"/>
      <c r="H50" s="383"/>
      <c r="I50" s="383"/>
      <c r="J50" s="383"/>
      <c r="K50" s="383"/>
      <c r="L50" s="405"/>
      <c r="M50" s="383">
        <f t="shared" ref="M50:R50" si="20">ROUND((M38*M44),2)</f>
        <v>4770.7700000000004</v>
      </c>
      <c r="N50" s="383">
        <f t="shared" si="20"/>
        <v>28593.73</v>
      </c>
      <c r="O50" s="383">
        <f t="shared" si="20"/>
        <v>19565.66</v>
      </c>
      <c r="P50" s="383">
        <f t="shared" si="20"/>
        <v>12013.27</v>
      </c>
      <c r="Q50" s="383">
        <f t="shared" si="20"/>
        <v>12147.42</v>
      </c>
      <c r="R50" s="383">
        <f t="shared" si="20"/>
        <v>31984.01</v>
      </c>
    </row>
    <row r="51" spans="1:18" x14ac:dyDescent="0.2">
      <c r="A51" s="344">
        <f t="shared" si="4"/>
        <v>44</v>
      </c>
    </row>
    <row r="52" spans="1:18" s="193" customFormat="1" x14ac:dyDescent="0.2">
      <c r="A52" s="344">
        <f t="shared" si="4"/>
        <v>45</v>
      </c>
      <c r="B52" s="193" t="s">
        <v>301</v>
      </c>
    </row>
    <row r="53" spans="1:18" s="196" customFormat="1" x14ac:dyDescent="0.2">
      <c r="A53" s="344">
        <f t="shared" si="4"/>
        <v>46</v>
      </c>
      <c r="B53" s="196" t="s">
        <v>302</v>
      </c>
    </row>
    <row r="54" spans="1:18" s="198" customFormat="1" x14ac:dyDescent="0.2">
      <c r="A54" s="344">
        <f t="shared" si="4"/>
        <v>47</v>
      </c>
      <c r="B54" s="198" t="s">
        <v>303</v>
      </c>
    </row>
    <row r="55" spans="1:18" x14ac:dyDescent="0.2">
      <c r="A55" s="344">
        <f t="shared" si="4"/>
        <v>48</v>
      </c>
    </row>
    <row r="56" spans="1:18" x14ac:dyDescent="0.2">
      <c r="A56" s="344">
        <f t="shared" si="4"/>
        <v>49</v>
      </c>
      <c r="B56" s="343" t="s">
        <v>405</v>
      </c>
    </row>
    <row r="57" spans="1:18" x14ac:dyDescent="0.2">
      <c r="A57" s="344">
        <f t="shared" si="4"/>
        <v>50</v>
      </c>
      <c r="B57" s="343" t="s">
        <v>406</v>
      </c>
      <c r="H57" s="19"/>
    </row>
    <row r="58" spans="1:18" x14ac:dyDescent="0.2">
      <c r="A58" s="344">
        <f t="shared" si="4"/>
        <v>51</v>
      </c>
      <c r="B58" s="343" t="s">
        <v>407</v>
      </c>
    </row>
    <row r="59" spans="1:18" x14ac:dyDescent="0.2">
      <c r="A59" s="344"/>
    </row>
    <row r="60" spans="1:18" x14ac:dyDescent="0.2">
      <c r="A60" s="344"/>
    </row>
    <row r="61" spans="1:18" x14ac:dyDescent="0.2">
      <c r="A61" s="344"/>
    </row>
    <row r="62" spans="1:18" x14ac:dyDescent="0.2">
      <c r="A62" s="344"/>
    </row>
    <row r="63" spans="1:18" x14ac:dyDescent="0.2">
      <c r="A63" s="344"/>
    </row>
    <row r="64" spans="1:18" x14ac:dyDescent="0.2">
      <c r="A64" s="344"/>
    </row>
    <row r="65" spans="1:1" x14ac:dyDescent="0.2">
      <c r="A65" s="344"/>
    </row>
    <row r="66" spans="1:1" x14ac:dyDescent="0.2">
      <c r="A66" s="344"/>
    </row>
    <row r="67" spans="1:1" x14ac:dyDescent="0.2">
      <c r="A67" s="344"/>
    </row>
    <row r="68" spans="1:1" x14ac:dyDescent="0.2">
      <c r="A68" s="344"/>
    </row>
    <row r="69" spans="1:1" x14ac:dyDescent="0.2">
      <c r="A69" s="344"/>
    </row>
    <row r="70" spans="1:1" x14ac:dyDescent="0.2">
      <c r="A70" s="344"/>
    </row>
    <row r="71" spans="1:1" x14ac:dyDescent="0.2">
      <c r="A71" s="344"/>
    </row>
    <row r="72" spans="1:1" x14ac:dyDescent="0.2">
      <c r="A72" s="344"/>
    </row>
    <row r="73" spans="1:1" x14ac:dyDescent="0.2">
      <c r="A73" s="344"/>
    </row>
    <row r="74" spans="1:1" x14ac:dyDescent="0.2">
      <c r="A74" s="344"/>
    </row>
    <row r="75" spans="1:1" x14ac:dyDescent="0.2">
      <c r="A75" s="344"/>
    </row>
    <row r="76" spans="1:1" x14ac:dyDescent="0.2">
      <c r="A76" s="344"/>
    </row>
    <row r="77" spans="1:1" x14ac:dyDescent="0.2">
      <c r="A77" s="344"/>
    </row>
    <row r="78" spans="1:1" x14ac:dyDescent="0.2">
      <c r="A78" s="344"/>
    </row>
    <row r="79" spans="1:1" x14ac:dyDescent="0.2">
      <c r="A79" s="344"/>
    </row>
    <row r="80" spans="1:1" x14ac:dyDescent="0.2">
      <c r="A80" s="344"/>
    </row>
    <row r="81" spans="1:1" x14ac:dyDescent="0.2">
      <c r="A81" s="344"/>
    </row>
    <row r="82" spans="1:1" x14ac:dyDescent="0.2">
      <c r="A82" s="344"/>
    </row>
    <row r="83" spans="1:1" x14ac:dyDescent="0.2">
      <c r="A83" s="344"/>
    </row>
    <row r="84" spans="1:1" x14ac:dyDescent="0.2">
      <c r="A84" s="344"/>
    </row>
    <row r="85" spans="1:1" x14ac:dyDescent="0.2">
      <c r="A85" s="344"/>
    </row>
    <row r="86" spans="1:1" x14ac:dyDescent="0.2">
      <c r="A86" s="344"/>
    </row>
    <row r="87" spans="1:1" x14ac:dyDescent="0.2">
      <c r="A87" s="344"/>
    </row>
    <row r="88" spans="1:1" x14ac:dyDescent="0.2">
      <c r="A88" s="344"/>
    </row>
    <row r="89" spans="1:1" x14ac:dyDescent="0.2">
      <c r="A89" s="344"/>
    </row>
    <row r="90" spans="1:1" x14ac:dyDescent="0.2">
      <c r="A90" s="344"/>
    </row>
    <row r="91" spans="1:1" x14ac:dyDescent="0.2">
      <c r="A91" s="344"/>
    </row>
    <row r="92" spans="1:1" x14ac:dyDescent="0.2">
      <c r="A92" s="344"/>
    </row>
    <row r="93" spans="1:1" x14ac:dyDescent="0.2">
      <c r="A93" s="344"/>
    </row>
    <row r="94" spans="1:1" x14ac:dyDescent="0.2">
      <c r="A94" s="344"/>
    </row>
    <row r="95" spans="1:1" x14ac:dyDescent="0.2">
      <c r="A95" s="344"/>
    </row>
    <row r="96" spans="1:1" x14ac:dyDescent="0.2">
      <c r="A96" s="344"/>
    </row>
    <row r="97" spans="1:1" x14ac:dyDescent="0.2">
      <c r="A97" s="344"/>
    </row>
    <row r="98" spans="1:1" x14ac:dyDescent="0.2">
      <c r="A98" s="344"/>
    </row>
    <row r="99" spans="1:1" x14ac:dyDescent="0.2">
      <c r="A99" s="344"/>
    </row>
  </sheetData>
  <printOptions horizontalCentered="1"/>
  <pageMargins left="0.45" right="0.45" top="0.75" bottom="0.75" header="0.3" footer="0.3"/>
  <pageSetup scale="78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3" tint="0.79998168889431442"/>
    <pageSetUpPr fitToPage="1"/>
  </sheetPr>
  <dimension ref="A1:S99"/>
  <sheetViews>
    <sheetView zoomScaleNormal="100" workbookViewId="0">
      <pane ySplit="6" topLeftCell="A7" activePane="bottomLeft" state="frozen"/>
      <selection activeCell="A4" sqref="A4:F4"/>
      <selection pane="bottomLeft" activeCell="C12" sqref="C12:P12"/>
    </sheetView>
  </sheetViews>
  <sheetFormatPr defaultColWidth="9.140625" defaultRowHeight="11.25" x14ac:dyDescent="0.2"/>
  <cols>
    <col min="1" max="1" width="5.5703125" style="343" bestFit="1" customWidth="1"/>
    <col min="2" max="2" width="50.42578125" style="343" customWidth="1"/>
    <col min="3" max="6" width="9.85546875" style="343" bestFit="1" customWidth="1"/>
    <col min="7" max="8" width="10.42578125" style="343" bestFit="1" customWidth="1"/>
    <col min="9" max="9" width="9.85546875" style="343" bestFit="1" customWidth="1"/>
    <col min="10" max="10" width="10.7109375" style="343" bestFit="1" customWidth="1"/>
    <col min="11" max="11" width="9.85546875" style="343" bestFit="1" customWidth="1"/>
    <col min="12" max="12" width="10.42578125" style="343" customWidth="1"/>
    <col min="13" max="13" width="10.42578125" style="343" bestFit="1" customWidth="1"/>
    <col min="14" max="15" width="11.28515625" style="343" bestFit="1" customWidth="1"/>
    <col min="16" max="16" width="11.28515625" style="343" customWidth="1"/>
    <col min="17" max="18" width="11.28515625" style="343" bestFit="1" customWidth="1"/>
    <col min="19" max="16384" width="9.140625" style="343"/>
  </cols>
  <sheetData>
    <row r="1" spans="1:19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9" x14ac:dyDescent="0.2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9" x14ac:dyDescent="0.2">
      <c r="A3" s="84" t="s">
        <v>290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9" x14ac:dyDescent="0.2">
      <c r="A4" s="84" t="s">
        <v>306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388" t="s">
        <v>408</v>
      </c>
      <c r="M4" s="388" t="s">
        <v>409</v>
      </c>
      <c r="N4" s="84"/>
      <c r="O4" s="389" t="s">
        <v>410</v>
      </c>
      <c r="P4" s="389" t="s">
        <v>411</v>
      </c>
    </row>
    <row r="5" spans="1:19" ht="12" thickBot="1" x14ac:dyDescent="0.25">
      <c r="L5" s="390" t="s">
        <v>412</v>
      </c>
      <c r="M5" s="390" t="s">
        <v>412</v>
      </c>
      <c r="O5" s="391" t="s">
        <v>413</v>
      </c>
      <c r="P5" s="391" t="s">
        <v>413</v>
      </c>
    </row>
    <row r="6" spans="1:19" ht="33.75" x14ac:dyDescent="0.2">
      <c r="A6" s="398" t="s">
        <v>53</v>
      </c>
      <c r="B6" s="399"/>
      <c r="C6" s="400">
        <v>43861</v>
      </c>
      <c r="D6" s="384">
        <f t="shared" ref="D6:L6" si="0">EDATE(C6,1)</f>
        <v>43890</v>
      </c>
      <c r="E6" s="384">
        <f t="shared" si="0"/>
        <v>43919</v>
      </c>
      <c r="F6" s="384">
        <f t="shared" si="0"/>
        <v>43950</v>
      </c>
      <c r="G6" s="384">
        <f t="shared" si="0"/>
        <v>43980</v>
      </c>
      <c r="H6" s="384">
        <f t="shared" si="0"/>
        <v>44011</v>
      </c>
      <c r="I6" s="384">
        <f t="shared" si="0"/>
        <v>44041</v>
      </c>
      <c r="J6" s="384">
        <f t="shared" si="0"/>
        <v>44072</v>
      </c>
      <c r="K6" s="384">
        <f t="shared" si="0"/>
        <v>44103</v>
      </c>
      <c r="L6" s="385">
        <f t="shared" si="0"/>
        <v>44133</v>
      </c>
      <c r="M6" s="385">
        <f>EDATE(K6,1)</f>
        <v>44133</v>
      </c>
      <c r="N6" s="384">
        <f t="shared" ref="N6:O6" si="1">EDATE(M6,1)</f>
        <v>44164</v>
      </c>
      <c r="O6" s="386">
        <f t="shared" si="1"/>
        <v>44194</v>
      </c>
      <c r="P6" s="386">
        <f>EDATE(N6,1)</f>
        <v>44194</v>
      </c>
      <c r="Q6" s="387">
        <f t="shared" ref="Q6" si="2">EDATE(O6,1)</f>
        <v>44225</v>
      </c>
      <c r="R6" s="387">
        <f t="shared" ref="R6" si="3">EDATE(Q6,1)</f>
        <v>44255</v>
      </c>
      <c r="S6" s="289" t="s">
        <v>361</v>
      </c>
    </row>
    <row r="7" spans="1:19" x14ac:dyDescent="0.2">
      <c r="A7" s="344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290"/>
    </row>
    <row r="8" spans="1:19" ht="12" thickBot="1" x14ac:dyDescent="0.25">
      <c r="A8" s="344">
        <v>1</v>
      </c>
      <c r="B8" s="193" t="s">
        <v>73</v>
      </c>
      <c r="C8" s="194">
        <v>482</v>
      </c>
      <c r="D8" s="194">
        <v>482</v>
      </c>
      <c r="E8" s="194">
        <v>480</v>
      </c>
      <c r="F8" s="194">
        <v>479</v>
      </c>
      <c r="G8" s="194">
        <v>478</v>
      </c>
      <c r="H8" s="194">
        <v>477</v>
      </c>
      <c r="I8" s="194">
        <v>478</v>
      </c>
      <c r="J8" s="194">
        <v>479</v>
      </c>
      <c r="K8" s="194">
        <v>479</v>
      </c>
      <c r="L8" s="194">
        <v>485</v>
      </c>
      <c r="M8" s="194">
        <v>485</v>
      </c>
      <c r="N8" s="194">
        <v>484</v>
      </c>
      <c r="O8" s="194">
        <v>484</v>
      </c>
      <c r="P8" s="194">
        <v>484</v>
      </c>
      <c r="Q8" s="194">
        <v>488</v>
      </c>
      <c r="R8" s="194">
        <v>485</v>
      </c>
      <c r="S8" s="291">
        <f>AVERAGE(C8:L8,N8,O8)</f>
        <v>480.58333333333331</v>
      </c>
    </row>
    <row r="9" spans="1:19" x14ac:dyDescent="0.2">
      <c r="A9" s="344">
        <f>A8+1</f>
        <v>2</v>
      </c>
      <c r="B9" s="343" t="s">
        <v>292</v>
      </c>
      <c r="C9" s="53">
        <v>6919.2297114420589</v>
      </c>
      <c r="D9" s="53">
        <v>6931.8995758227993</v>
      </c>
      <c r="E9" s="53">
        <v>6302.2064420148181</v>
      </c>
      <c r="F9" s="53">
        <v>5879.780751551657</v>
      </c>
      <c r="G9" s="53">
        <v>4708.2465980610687</v>
      </c>
      <c r="H9" s="53">
        <v>4309.6878028663541</v>
      </c>
      <c r="I9" s="53">
        <v>4371.8592950182101</v>
      </c>
      <c r="J9" s="53">
        <v>5031.9312585297212</v>
      </c>
      <c r="K9" s="53">
        <v>4647.4277526928754</v>
      </c>
      <c r="L9" s="53">
        <v>2589.7293586305773</v>
      </c>
      <c r="M9" s="53">
        <v>3478.8547437731254</v>
      </c>
      <c r="N9" s="53">
        <v>7566.4223514550213</v>
      </c>
      <c r="O9" s="53">
        <v>1582.9450133588562</v>
      </c>
      <c r="P9" s="53">
        <v>6811.6502139301501</v>
      </c>
      <c r="Q9" s="53">
        <v>8572.7475266537513</v>
      </c>
      <c r="R9" s="53">
        <v>8588.445162526923</v>
      </c>
    </row>
    <row r="10" spans="1:19" x14ac:dyDescent="0.2">
      <c r="A10" s="344">
        <f t="shared" ref="A10:A58" si="4">A9+1</f>
        <v>3</v>
      </c>
      <c r="B10" s="343" t="s">
        <v>293</v>
      </c>
      <c r="C10" s="19">
        <f t="shared" ref="C10:R10" si="5">C8*C9</f>
        <v>3335068.7209150726</v>
      </c>
      <c r="D10" s="19">
        <f t="shared" si="5"/>
        <v>3341175.5955465892</v>
      </c>
      <c r="E10" s="19">
        <f t="shared" si="5"/>
        <v>3025059.0921671125</v>
      </c>
      <c r="F10" s="19">
        <f t="shared" si="5"/>
        <v>2816414.9799932437</v>
      </c>
      <c r="G10" s="19">
        <f t="shared" si="5"/>
        <v>2250541.873873191</v>
      </c>
      <c r="H10" s="19">
        <f t="shared" si="5"/>
        <v>2055721.0819672509</v>
      </c>
      <c r="I10" s="19">
        <f t="shared" si="5"/>
        <v>2089748.7430187045</v>
      </c>
      <c r="J10" s="19">
        <f t="shared" si="5"/>
        <v>2410295.0728357364</v>
      </c>
      <c r="K10" s="19">
        <f t="shared" si="5"/>
        <v>2226117.8935398874</v>
      </c>
      <c r="L10" s="19">
        <f t="shared" si="5"/>
        <v>1256018.7389358301</v>
      </c>
      <c r="M10" s="19">
        <f t="shared" si="5"/>
        <v>1687244.5507299658</v>
      </c>
      <c r="N10" s="19">
        <f t="shared" si="5"/>
        <v>3662148.4181042304</v>
      </c>
      <c r="O10" s="19">
        <f t="shared" si="5"/>
        <v>766145.38646568637</v>
      </c>
      <c r="P10" s="19">
        <f t="shared" si="5"/>
        <v>3296838.7035421925</v>
      </c>
      <c r="Q10" s="19">
        <f t="shared" si="5"/>
        <v>4183500.7930070306</v>
      </c>
      <c r="R10" s="19">
        <f t="shared" si="5"/>
        <v>4165395.9038255578</v>
      </c>
    </row>
    <row r="11" spans="1:19" x14ac:dyDescent="0.2">
      <c r="A11" s="344">
        <f t="shared" si="4"/>
        <v>4</v>
      </c>
    </row>
    <row r="12" spans="1:19" x14ac:dyDescent="0.2">
      <c r="A12" s="344">
        <f t="shared" si="4"/>
        <v>5</v>
      </c>
      <c r="B12" s="193" t="s">
        <v>305</v>
      </c>
      <c r="C12" s="194">
        <v>268206.33695661771</v>
      </c>
      <c r="D12" s="194">
        <v>250803.55190432057</v>
      </c>
      <c r="E12" s="194">
        <v>256967.02323580039</v>
      </c>
      <c r="F12" s="194">
        <v>295166.04192373896</v>
      </c>
      <c r="G12" s="194">
        <v>103684.34788029926</v>
      </c>
      <c r="H12" s="194">
        <v>227997.36408977557</v>
      </c>
      <c r="I12" s="194">
        <v>239783.62219451374</v>
      </c>
      <c r="J12" s="194">
        <v>270889.63392447319</v>
      </c>
      <c r="K12" s="194">
        <v>241134.25176801599</v>
      </c>
      <c r="L12" s="194">
        <v>234537.61450470111</v>
      </c>
      <c r="M12" s="194">
        <v>30979.468602825742</v>
      </c>
      <c r="N12" s="194">
        <v>218166.09890109891</v>
      </c>
      <c r="O12" s="194">
        <v>160982.00333706735</v>
      </c>
      <c r="P12" s="194">
        <v>78510.11538461539</v>
      </c>
      <c r="Q12" s="194">
        <v>71622.322815533989</v>
      </c>
      <c r="R12" s="194">
        <v>238151.54126213593</v>
      </c>
      <c r="S12" s="392"/>
    </row>
    <row r="13" spans="1:19" x14ac:dyDescent="0.2">
      <c r="A13" s="344">
        <f t="shared" si="4"/>
        <v>6</v>
      </c>
      <c r="B13" s="343" t="s">
        <v>289</v>
      </c>
      <c r="C13" s="53">
        <v>12.05</v>
      </c>
      <c r="D13" s="53">
        <v>12.05</v>
      </c>
      <c r="E13" s="53">
        <v>12.05</v>
      </c>
      <c r="F13" s="53">
        <v>8.0299999999999994</v>
      </c>
      <c r="G13" s="53">
        <v>8.0299999999999994</v>
      </c>
      <c r="H13" s="53">
        <v>8.0299999999999994</v>
      </c>
      <c r="I13" s="53">
        <v>8.0299999999999994</v>
      </c>
      <c r="J13" s="53">
        <v>8.0299999999999994</v>
      </c>
      <c r="K13" s="53">
        <v>8.0299999999999994</v>
      </c>
      <c r="L13" s="53">
        <v>12.05</v>
      </c>
      <c r="M13" s="53">
        <v>13.7</v>
      </c>
      <c r="N13" s="53">
        <v>13.7</v>
      </c>
      <c r="O13" s="53">
        <v>13.7</v>
      </c>
      <c r="P13" s="53">
        <v>14.15</v>
      </c>
      <c r="Q13" s="53">
        <v>14.15</v>
      </c>
      <c r="R13" s="53">
        <v>14.15</v>
      </c>
    </row>
    <row r="14" spans="1:19" x14ac:dyDescent="0.2">
      <c r="A14" s="344">
        <f t="shared" si="4"/>
        <v>7</v>
      </c>
      <c r="B14" s="343" t="s">
        <v>294</v>
      </c>
      <c r="C14" s="19">
        <f t="shared" ref="C14:R14" si="6">C12*C13</f>
        <v>3231886.3603272438</v>
      </c>
      <c r="D14" s="19">
        <f t="shared" si="6"/>
        <v>3022182.8004470631</v>
      </c>
      <c r="E14" s="19">
        <f t="shared" si="6"/>
        <v>3096452.6299913949</v>
      </c>
      <c r="F14" s="19">
        <f t="shared" si="6"/>
        <v>2370183.3166476237</v>
      </c>
      <c r="G14" s="19">
        <f t="shared" si="6"/>
        <v>832585.31347880303</v>
      </c>
      <c r="H14" s="19">
        <f t="shared" si="6"/>
        <v>1830818.8336408976</v>
      </c>
      <c r="I14" s="19">
        <f t="shared" si="6"/>
        <v>1925462.4862219451</v>
      </c>
      <c r="J14" s="19">
        <f t="shared" si="6"/>
        <v>2175243.7604135196</v>
      </c>
      <c r="K14" s="19">
        <f t="shared" si="6"/>
        <v>1936308.0416971683</v>
      </c>
      <c r="L14" s="19">
        <f t="shared" si="6"/>
        <v>2826178.2547816485</v>
      </c>
      <c r="M14" s="19">
        <f t="shared" si="6"/>
        <v>424418.71985871263</v>
      </c>
      <c r="N14" s="19">
        <f t="shared" si="6"/>
        <v>2988875.5549450549</v>
      </c>
      <c r="O14" s="19">
        <f t="shared" si="6"/>
        <v>2205453.4457178228</v>
      </c>
      <c r="P14" s="19">
        <f t="shared" si="6"/>
        <v>1110918.1326923077</v>
      </c>
      <c r="Q14" s="19">
        <f t="shared" si="6"/>
        <v>1013455.867839806</v>
      </c>
      <c r="R14" s="19">
        <f t="shared" si="6"/>
        <v>3369844.3088592235</v>
      </c>
    </row>
    <row r="15" spans="1:19" x14ac:dyDescent="0.2">
      <c r="A15" s="344">
        <f t="shared" si="4"/>
        <v>8</v>
      </c>
    </row>
    <row r="16" spans="1:19" x14ac:dyDescent="0.2">
      <c r="A16" s="344">
        <f t="shared" si="4"/>
        <v>9</v>
      </c>
      <c r="B16" s="193" t="s">
        <v>401</v>
      </c>
      <c r="C16" s="403"/>
      <c r="D16" s="403"/>
      <c r="E16" s="403"/>
      <c r="F16" s="403"/>
      <c r="G16" s="194">
        <v>157058.26380025598</v>
      </c>
      <c r="H16" s="194">
        <v>15248.225360783794</v>
      </c>
      <c r="I16" s="194">
        <v>-168.98174014740283</v>
      </c>
      <c r="J16" s="379"/>
      <c r="K16" s="403"/>
      <c r="L16" s="194">
        <v>0</v>
      </c>
      <c r="M16" s="194">
        <v>0</v>
      </c>
      <c r="N16" s="194">
        <v>51993.683742501868</v>
      </c>
      <c r="O16" s="194">
        <v>0</v>
      </c>
      <c r="P16" s="194">
        <v>0</v>
      </c>
      <c r="Q16" s="194">
        <v>152416.31946624804</v>
      </c>
      <c r="R16" s="194">
        <v>30137.099788122108</v>
      </c>
      <c r="S16" s="392"/>
    </row>
    <row r="17" spans="1:19" x14ac:dyDescent="0.2">
      <c r="A17" s="344">
        <f t="shared" si="4"/>
        <v>10</v>
      </c>
      <c r="B17" s="343" t="s">
        <v>289</v>
      </c>
      <c r="C17" s="53">
        <v>12.05</v>
      </c>
      <c r="D17" s="53">
        <v>12.05</v>
      </c>
      <c r="E17" s="53">
        <v>12.05</v>
      </c>
      <c r="F17" s="53">
        <v>8.0299999999999994</v>
      </c>
      <c r="G17" s="53">
        <v>8.0299999999999994</v>
      </c>
      <c r="H17" s="53">
        <v>8.0299999999999994</v>
      </c>
      <c r="I17" s="53">
        <v>8.0299999999999994</v>
      </c>
      <c r="J17" s="53">
        <v>8.0299999999999994</v>
      </c>
      <c r="K17" s="53">
        <v>8.0299999999999994</v>
      </c>
      <c r="L17" s="53">
        <v>8.0299999999999994</v>
      </c>
      <c r="M17" s="53">
        <v>0</v>
      </c>
      <c r="N17" s="53">
        <v>12.05</v>
      </c>
      <c r="O17" s="53">
        <v>12.05</v>
      </c>
      <c r="P17" s="53">
        <v>13.7</v>
      </c>
      <c r="Q17" s="53">
        <v>13.7</v>
      </c>
      <c r="R17" s="53">
        <v>13.7</v>
      </c>
      <c r="S17" s="392"/>
    </row>
    <row r="18" spans="1:19" x14ac:dyDescent="0.2">
      <c r="A18" s="344">
        <f t="shared" si="4"/>
        <v>11</v>
      </c>
      <c r="B18" s="343" t="s">
        <v>294</v>
      </c>
      <c r="C18" s="19">
        <f t="shared" ref="C18:R18" si="7">C16*C17</f>
        <v>0</v>
      </c>
      <c r="D18" s="19">
        <f t="shared" si="7"/>
        <v>0</v>
      </c>
      <c r="E18" s="19">
        <f t="shared" si="7"/>
        <v>0</v>
      </c>
      <c r="F18" s="19">
        <f t="shared" si="7"/>
        <v>0</v>
      </c>
      <c r="G18" s="19">
        <f t="shared" si="7"/>
        <v>1261177.8583160555</v>
      </c>
      <c r="H18" s="19">
        <f t="shared" si="7"/>
        <v>122443.24964709385</v>
      </c>
      <c r="I18" s="19">
        <f t="shared" si="7"/>
        <v>-1356.9233733836447</v>
      </c>
      <c r="J18" s="19">
        <f t="shared" si="7"/>
        <v>0</v>
      </c>
      <c r="K18" s="19">
        <f t="shared" si="7"/>
        <v>0</v>
      </c>
      <c r="L18" s="19">
        <f t="shared" si="7"/>
        <v>0</v>
      </c>
      <c r="M18" s="19">
        <f t="shared" si="7"/>
        <v>0</v>
      </c>
      <c r="N18" s="19">
        <f t="shared" si="7"/>
        <v>626523.8890971475</v>
      </c>
      <c r="O18" s="19">
        <f t="shared" si="7"/>
        <v>0</v>
      </c>
      <c r="P18" s="19">
        <f t="shared" si="7"/>
        <v>0</v>
      </c>
      <c r="Q18" s="19">
        <f t="shared" si="7"/>
        <v>2088103.5766875979</v>
      </c>
      <c r="R18" s="19">
        <f t="shared" si="7"/>
        <v>412878.26709727285</v>
      </c>
    </row>
    <row r="19" spans="1:19" x14ac:dyDescent="0.2">
      <c r="A19" s="344">
        <f t="shared" si="4"/>
        <v>12</v>
      </c>
      <c r="S19" s="392"/>
    </row>
    <row r="20" spans="1:19" x14ac:dyDescent="0.2">
      <c r="A20" s="344">
        <f t="shared" si="4"/>
        <v>13</v>
      </c>
      <c r="B20" s="343" t="s">
        <v>286</v>
      </c>
      <c r="C20" s="19">
        <f t="shared" ref="C20:M20" si="8">C14+C18</f>
        <v>3231886.3603272438</v>
      </c>
      <c r="D20" s="19">
        <f t="shared" si="8"/>
        <v>3022182.8004470631</v>
      </c>
      <c r="E20" s="19">
        <f t="shared" si="8"/>
        <v>3096452.6299913949</v>
      </c>
      <c r="F20" s="19">
        <f t="shared" si="8"/>
        <v>2370183.3166476237</v>
      </c>
      <c r="G20" s="19">
        <f t="shared" si="8"/>
        <v>2093763.1717948585</v>
      </c>
      <c r="H20" s="19">
        <f t="shared" si="8"/>
        <v>1953262.0832879916</v>
      </c>
      <c r="I20" s="19">
        <f t="shared" si="8"/>
        <v>1924105.5628485614</v>
      </c>
      <c r="J20" s="19">
        <f t="shared" si="8"/>
        <v>2175243.7604135196</v>
      </c>
      <c r="K20" s="19">
        <f t="shared" si="8"/>
        <v>1936308.0416971683</v>
      </c>
      <c r="L20" s="19">
        <f t="shared" si="8"/>
        <v>2826178.2547816485</v>
      </c>
      <c r="M20" s="19">
        <f t="shared" si="8"/>
        <v>424418.71985871263</v>
      </c>
      <c r="N20" s="19">
        <f>N14+N18</f>
        <v>3615399.4440422026</v>
      </c>
      <c r="O20" s="19">
        <f>O14+O18</f>
        <v>2205453.4457178228</v>
      </c>
      <c r="P20" s="19">
        <f>P14+P18</f>
        <v>1110918.1326923077</v>
      </c>
      <c r="Q20" s="19">
        <f t="shared" ref="Q20:R20" si="9">Q14+Q18</f>
        <v>3101559.4445274039</v>
      </c>
      <c r="R20" s="19">
        <f t="shared" si="9"/>
        <v>3782722.5759564964</v>
      </c>
    </row>
    <row r="21" spans="1:19" x14ac:dyDescent="0.2">
      <c r="A21" s="344">
        <f t="shared" si="4"/>
        <v>14</v>
      </c>
    </row>
    <row r="22" spans="1:19" x14ac:dyDescent="0.2">
      <c r="A22" s="344">
        <f t="shared" si="4"/>
        <v>15</v>
      </c>
      <c r="B22" s="343" t="s">
        <v>287</v>
      </c>
      <c r="C22" s="19">
        <f t="shared" ref="C22:R22" si="10">C10-C20</f>
        <v>103182.36058782879</v>
      </c>
      <c r="D22" s="19">
        <f t="shared" si="10"/>
        <v>318992.79509952618</v>
      </c>
      <c r="E22" s="19">
        <f t="shared" si="10"/>
        <v>-71393.537824282423</v>
      </c>
      <c r="F22" s="19">
        <f t="shared" si="10"/>
        <v>446231.66334562004</v>
      </c>
      <c r="G22" s="19">
        <f t="shared" si="10"/>
        <v>156778.70207833243</v>
      </c>
      <c r="H22" s="19">
        <f t="shared" si="10"/>
        <v>102458.99867925933</v>
      </c>
      <c r="I22" s="19">
        <f t="shared" si="10"/>
        <v>165643.18017014302</v>
      </c>
      <c r="J22" s="19">
        <f t="shared" si="10"/>
        <v>235051.31242221687</v>
      </c>
      <c r="K22" s="19">
        <f t="shared" si="10"/>
        <v>289809.85184271913</v>
      </c>
      <c r="L22" s="19">
        <f t="shared" si="10"/>
        <v>-1570159.5158458184</v>
      </c>
      <c r="M22" s="19">
        <f t="shared" si="10"/>
        <v>1262825.8308712533</v>
      </c>
      <c r="N22" s="19">
        <f t="shared" si="10"/>
        <v>46748.974062027875</v>
      </c>
      <c r="O22" s="19">
        <f t="shared" si="10"/>
        <v>-1439308.0592521364</v>
      </c>
      <c r="P22" s="19">
        <f t="shared" si="10"/>
        <v>2185920.5708498848</v>
      </c>
      <c r="Q22" s="19">
        <f t="shared" si="10"/>
        <v>1081941.3484796267</v>
      </c>
      <c r="R22" s="19">
        <f t="shared" si="10"/>
        <v>382673.32786906138</v>
      </c>
    </row>
    <row r="23" spans="1:19" x14ac:dyDescent="0.2">
      <c r="A23" s="344">
        <f t="shared" si="4"/>
        <v>16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9" x14ac:dyDescent="0.2">
      <c r="A24" s="344">
        <f t="shared" si="4"/>
        <v>17</v>
      </c>
      <c r="B24" s="343" t="s">
        <v>295</v>
      </c>
      <c r="C24" s="257">
        <v>5271.27</v>
      </c>
      <c r="D24" s="257">
        <v>5940.34</v>
      </c>
      <c r="E24" s="257">
        <v>6269.3</v>
      </c>
      <c r="F24" s="257">
        <v>6545.48</v>
      </c>
      <c r="G24" s="257">
        <v>7478.86</v>
      </c>
      <c r="H24" s="257">
        <v>7693.56</v>
      </c>
      <c r="I24" s="257">
        <v>5688.45</v>
      </c>
      <c r="J24" s="81">
        <v>5983.97</v>
      </c>
      <c r="K24" s="81">
        <v>6447.8</v>
      </c>
      <c r="L24" s="81">
        <v>2638.24</v>
      </c>
      <c r="M24" s="81">
        <v>3203.58</v>
      </c>
      <c r="N24" s="81">
        <v>5191.53</v>
      </c>
      <c r="O24" s="81">
        <v>1134.24</v>
      </c>
      <c r="P24" s="81">
        <v>4725.99</v>
      </c>
      <c r="Q24" s="81">
        <v>7954.25</v>
      </c>
      <c r="R24" s="81">
        <v>9676.82</v>
      </c>
    </row>
    <row r="25" spans="1:19" x14ac:dyDescent="0.2">
      <c r="A25" s="344">
        <f t="shared" si="4"/>
        <v>18</v>
      </c>
    </row>
    <row r="26" spans="1:19" x14ac:dyDescent="0.2">
      <c r="A26" s="344">
        <f t="shared" si="4"/>
        <v>19</v>
      </c>
      <c r="B26" s="343" t="s">
        <v>296</v>
      </c>
      <c r="C26" s="19">
        <f>C22+C24</f>
        <v>108453.6305878288</v>
      </c>
      <c r="D26" s="19">
        <f t="shared" ref="D26:R26" si="11">C26+D22+D24</f>
        <v>433386.76568735501</v>
      </c>
      <c r="E26" s="19">
        <f t="shared" si="11"/>
        <v>368262.52786307258</v>
      </c>
      <c r="F26" s="19">
        <f t="shared" si="11"/>
        <v>821039.6712086926</v>
      </c>
      <c r="G26" s="19">
        <f t="shared" si="11"/>
        <v>985297.23328702501</v>
      </c>
      <c r="H26" s="19">
        <f t="shared" si="11"/>
        <v>1095449.7919662844</v>
      </c>
      <c r="I26" s="19">
        <f t="shared" si="11"/>
        <v>1266781.4221364274</v>
      </c>
      <c r="J26" s="19">
        <f t="shared" si="11"/>
        <v>1507816.7045586442</v>
      </c>
      <c r="K26" s="19">
        <f t="shared" si="11"/>
        <v>1804074.3564013634</v>
      </c>
      <c r="L26" s="19">
        <f t="shared" si="11"/>
        <v>236553.08055554493</v>
      </c>
      <c r="M26" s="19">
        <f t="shared" si="11"/>
        <v>1502582.4914267983</v>
      </c>
      <c r="N26" s="19">
        <f t="shared" si="11"/>
        <v>1554522.9954888262</v>
      </c>
      <c r="O26" s="19">
        <f t="shared" si="11"/>
        <v>116349.1762366898</v>
      </c>
      <c r="P26" s="19">
        <f t="shared" si="11"/>
        <v>2306995.737086575</v>
      </c>
      <c r="Q26" s="19">
        <f t="shared" si="11"/>
        <v>3396891.3355662017</v>
      </c>
      <c r="R26" s="19">
        <f t="shared" si="11"/>
        <v>3789241.4834352629</v>
      </c>
    </row>
    <row r="27" spans="1:19" x14ac:dyDescent="0.2">
      <c r="A27" s="344">
        <f t="shared" si="4"/>
        <v>20</v>
      </c>
    </row>
    <row r="28" spans="1:19" x14ac:dyDescent="0.2">
      <c r="A28" s="344">
        <f t="shared" si="4"/>
        <v>21</v>
      </c>
      <c r="B28" s="196" t="s">
        <v>402</v>
      </c>
      <c r="C28" s="206">
        <v>0.16</v>
      </c>
      <c r="D28" s="206">
        <v>0.16</v>
      </c>
      <c r="E28" s="206">
        <v>0.16</v>
      </c>
      <c r="F28" s="206">
        <v>0.16</v>
      </c>
      <c r="G28" s="206">
        <v>0.38</v>
      </c>
      <c r="H28" s="206">
        <v>0.38</v>
      </c>
      <c r="I28" s="206">
        <v>0.38</v>
      </c>
      <c r="J28" s="206">
        <v>0.38</v>
      </c>
      <c r="K28" s="206">
        <v>0.38</v>
      </c>
      <c r="L28" s="206">
        <v>0.38</v>
      </c>
      <c r="M28" s="206">
        <v>0.38</v>
      </c>
      <c r="N28" s="206">
        <v>0.38</v>
      </c>
      <c r="O28" s="206">
        <v>0.38</v>
      </c>
      <c r="P28" s="206">
        <v>0.38</v>
      </c>
      <c r="Q28" s="206">
        <v>0</v>
      </c>
      <c r="R28" s="206">
        <v>0</v>
      </c>
    </row>
    <row r="29" spans="1:19" x14ac:dyDescent="0.2">
      <c r="A29" s="344">
        <f t="shared" si="4"/>
        <v>22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</row>
    <row r="30" spans="1:19" x14ac:dyDescent="0.2">
      <c r="A30" s="344">
        <f t="shared" si="4"/>
        <v>23</v>
      </c>
      <c r="B30" s="196" t="s">
        <v>403</v>
      </c>
      <c r="C30" s="206">
        <v>0.16</v>
      </c>
      <c r="D30" s="206">
        <v>0.16</v>
      </c>
      <c r="E30" s="206">
        <v>0.16</v>
      </c>
      <c r="F30" s="206">
        <v>0.16</v>
      </c>
      <c r="G30" s="206">
        <v>0.16</v>
      </c>
      <c r="H30" s="206">
        <v>0.16</v>
      </c>
      <c r="I30" s="206">
        <v>0.16</v>
      </c>
      <c r="J30" s="206">
        <v>0.16</v>
      </c>
      <c r="K30" s="206">
        <v>0.16</v>
      </c>
      <c r="L30" s="206">
        <v>0.16</v>
      </c>
      <c r="M30" s="206">
        <v>0.38</v>
      </c>
      <c r="N30" s="206">
        <v>0.38</v>
      </c>
      <c r="O30" s="206">
        <v>0.38</v>
      </c>
      <c r="P30" s="206">
        <v>0.38</v>
      </c>
      <c r="Q30" s="206">
        <v>0.38</v>
      </c>
      <c r="R30" s="206">
        <v>0.38</v>
      </c>
    </row>
    <row r="31" spans="1:19" x14ac:dyDescent="0.2">
      <c r="A31" s="344">
        <f t="shared" si="4"/>
        <v>24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1:19" x14ac:dyDescent="0.2">
      <c r="A32" s="344">
        <f t="shared" si="4"/>
        <v>25</v>
      </c>
      <c r="B32" s="380" t="s">
        <v>551</v>
      </c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>
        <v>0.21</v>
      </c>
      <c r="N32" s="381">
        <v>0.21</v>
      </c>
      <c r="O32" s="381">
        <v>0.21</v>
      </c>
      <c r="P32" s="381">
        <v>0.21</v>
      </c>
      <c r="Q32" s="381">
        <v>0.21</v>
      </c>
      <c r="R32" s="381">
        <v>0.21</v>
      </c>
    </row>
    <row r="33" spans="1:18" x14ac:dyDescent="0.2">
      <c r="A33" s="344">
        <f t="shared" si="4"/>
        <v>26</v>
      </c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</row>
    <row r="34" spans="1:18" x14ac:dyDescent="0.2">
      <c r="A34" s="344">
        <f t="shared" si="4"/>
        <v>27</v>
      </c>
      <c r="B34" s="380" t="s">
        <v>554</v>
      </c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>
        <v>0</v>
      </c>
      <c r="N34" s="381">
        <v>0</v>
      </c>
      <c r="O34" s="381">
        <v>0</v>
      </c>
      <c r="P34" s="381">
        <v>0</v>
      </c>
      <c r="Q34" s="381">
        <v>0</v>
      </c>
      <c r="R34" s="381">
        <v>0</v>
      </c>
    </row>
    <row r="35" spans="1:18" x14ac:dyDescent="0.2">
      <c r="A35" s="344">
        <f t="shared" si="4"/>
        <v>28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x14ac:dyDescent="0.2">
      <c r="A36" s="344">
        <f t="shared" si="4"/>
        <v>29</v>
      </c>
      <c r="B36" s="343" t="s">
        <v>161</v>
      </c>
      <c r="C36" s="19">
        <f>(C12*C28)+(C16*C30)</f>
        <v>42913.013913058836</v>
      </c>
      <c r="D36" s="19">
        <f t="shared" ref="D36:R36" si="12">(D12*D28)+(D16*D30)</f>
        <v>40128.568304691289</v>
      </c>
      <c r="E36" s="19">
        <f t="shared" si="12"/>
        <v>41114.723717728062</v>
      </c>
      <c r="F36" s="19">
        <f t="shared" si="12"/>
        <v>47226.566707798236</v>
      </c>
      <c r="G36" s="19">
        <f t="shared" si="12"/>
        <v>64529.374402554677</v>
      </c>
      <c r="H36" s="19">
        <f t="shared" si="12"/>
        <v>89078.714411840134</v>
      </c>
      <c r="I36" s="19">
        <f t="shared" si="12"/>
        <v>91090.739355491634</v>
      </c>
      <c r="J36" s="19">
        <f t="shared" si="12"/>
        <v>102938.06089129981</v>
      </c>
      <c r="K36" s="19">
        <f t="shared" si="12"/>
        <v>91631.015671846078</v>
      </c>
      <c r="L36" s="19">
        <f t="shared" si="12"/>
        <v>89124.293511786425</v>
      </c>
      <c r="M36" s="19">
        <f t="shared" si="12"/>
        <v>11772.198069073782</v>
      </c>
      <c r="N36" s="19">
        <f t="shared" si="12"/>
        <v>102660.71740456831</v>
      </c>
      <c r="O36" s="19">
        <f t="shared" si="12"/>
        <v>61173.161268085591</v>
      </c>
      <c r="P36" s="19">
        <f t="shared" si="12"/>
        <v>29833.84384615385</v>
      </c>
      <c r="Q36" s="19">
        <f t="shared" si="12"/>
        <v>57918.201397174256</v>
      </c>
      <c r="R36" s="19">
        <f t="shared" si="12"/>
        <v>11452.097919486401</v>
      </c>
    </row>
    <row r="37" spans="1:18" x14ac:dyDescent="0.2">
      <c r="A37" s="344">
        <f t="shared" si="4"/>
        <v>30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x14ac:dyDescent="0.2">
      <c r="A38" s="344">
        <f t="shared" si="4"/>
        <v>31</v>
      </c>
      <c r="B38" s="380" t="s">
        <v>552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>
        <f t="shared" ref="M38:R38" si="13">(M12*M32)+(M16*M34)</f>
        <v>6505.6884065934055</v>
      </c>
      <c r="N38" s="382">
        <f t="shared" si="13"/>
        <v>45814.880769230767</v>
      </c>
      <c r="O38" s="382">
        <f t="shared" si="13"/>
        <v>33806.220700784143</v>
      </c>
      <c r="P38" s="382">
        <f t="shared" si="13"/>
        <v>16487.12423076923</v>
      </c>
      <c r="Q38" s="382">
        <f t="shared" si="13"/>
        <v>15040.687791262137</v>
      </c>
      <c r="R38" s="382">
        <f t="shared" si="13"/>
        <v>50011.823665048541</v>
      </c>
    </row>
    <row r="39" spans="1:18" x14ac:dyDescent="0.2">
      <c r="A39" s="344">
        <f t="shared" si="4"/>
        <v>32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x14ac:dyDescent="0.2">
      <c r="A40" s="344">
        <f t="shared" si="4"/>
        <v>33</v>
      </c>
      <c r="B40" s="343" t="s">
        <v>298</v>
      </c>
      <c r="C40" s="19">
        <f>C22+C24-C36</f>
        <v>65540.616674769961</v>
      </c>
      <c r="D40" s="19">
        <f t="shared" ref="D40:L40" si="14">C40+D22+D24-D36</f>
        <v>350345.18346960488</v>
      </c>
      <c r="E40" s="19">
        <f t="shared" si="14"/>
        <v>244106.22192759439</v>
      </c>
      <c r="F40" s="19">
        <f t="shared" si="14"/>
        <v>649656.79856541613</v>
      </c>
      <c r="G40" s="19">
        <f t="shared" si="14"/>
        <v>749384.98624119384</v>
      </c>
      <c r="H40" s="19">
        <f t="shared" si="14"/>
        <v>770458.83050861303</v>
      </c>
      <c r="I40" s="19">
        <f t="shared" si="14"/>
        <v>850699.72132326441</v>
      </c>
      <c r="J40" s="19">
        <f t="shared" si="14"/>
        <v>988796.94285418128</v>
      </c>
      <c r="K40" s="19">
        <f t="shared" si="14"/>
        <v>1193423.5790250546</v>
      </c>
      <c r="L40" s="19">
        <f t="shared" si="14"/>
        <v>-463221.99033255031</v>
      </c>
      <c r="M40" s="19">
        <f>L40+M22+M24-M36-M38</f>
        <v>784529.53406303574</v>
      </c>
      <c r="N40" s="19">
        <f t="shared" ref="N40:R40" si="15">M40+N22+N24-N36-N38</f>
        <v>687994.43995126453</v>
      </c>
      <c r="O40" s="19">
        <f t="shared" si="15"/>
        <v>-845158.76126974158</v>
      </c>
      <c r="P40" s="19">
        <f t="shared" si="15"/>
        <v>1299166.8315032199</v>
      </c>
      <c r="Q40" s="19">
        <f t="shared" si="15"/>
        <v>2316103.5407944103</v>
      </c>
      <c r="R40" s="19">
        <f t="shared" si="15"/>
        <v>2646989.7670789366</v>
      </c>
    </row>
    <row r="41" spans="1:18" x14ac:dyDescent="0.2">
      <c r="A41" s="344">
        <f t="shared" si="4"/>
        <v>34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x14ac:dyDescent="0.2">
      <c r="A42" s="344">
        <f t="shared" si="4"/>
        <v>35</v>
      </c>
      <c r="B42" s="198" t="s">
        <v>346</v>
      </c>
      <c r="C42" s="258">
        <v>0.95238599999999995</v>
      </c>
      <c r="D42" s="258">
        <v>0.95238599999999995</v>
      </c>
      <c r="E42" s="258">
        <v>0.95238599999999995</v>
      </c>
      <c r="F42" s="258">
        <v>0.95238599999999995</v>
      </c>
      <c r="G42" s="258">
        <v>0.95238599999999995</v>
      </c>
      <c r="H42" s="258">
        <v>0.95238599999999995</v>
      </c>
      <c r="I42" s="258">
        <v>0.95238599999999995</v>
      </c>
      <c r="J42" s="258">
        <v>0.95238599999999995</v>
      </c>
      <c r="K42" s="258">
        <v>0.95238599999999995</v>
      </c>
      <c r="L42" s="258">
        <v>0.95238599999999995</v>
      </c>
      <c r="M42" s="258"/>
      <c r="N42" s="258"/>
      <c r="O42" s="258"/>
      <c r="P42" s="258"/>
      <c r="Q42" s="258"/>
      <c r="R42" s="258"/>
    </row>
    <row r="43" spans="1:18" x14ac:dyDescent="0.2">
      <c r="A43" s="344">
        <f t="shared" si="4"/>
        <v>36</v>
      </c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</row>
    <row r="44" spans="1:18" x14ac:dyDescent="0.2">
      <c r="A44" s="344">
        <f t="shared" si="4"/>
        <v>37</v>
      </c>
      <c r="B44" s="198" t="s">
        <v>404</v>
      </c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>
        <v>0.95111500000000004</v>
      </c>
      <c r="N44" s="258">
        <v>0.95111500000000004</v>
      </c>
      <c r="O44" s="258">
        <v>0.95111500000000004</v>
      </c>
      <c r="P44" s="258">
        <v>0.95111500000000004</v>
      </c>
      <c r="Q44" s="258">
        <v>0.95111500000000004</v>
      </c>
      <c r="R44" s="258">
        <v>0.95111500000000004</v>
      </c>
    </row>
    <row r="45" spans="1:18" x14ac:dyDescent="0.2">
      <c r="A45" s="344">
        <f t="shared" si="4"/>
        <v>38</v>
      </c>
      <c r="C45" s="44"/>
      <c r="D45" s="44"/>
      <c r="E45" s="44"/>
      <c r="F45" s="44"/>
      <c r="G45" s="44"/>
      <c r="H45" s="44"/>
      <c r="I45" s="44"/>
      <c r="J45" s="52"/>
      <c r="K45" s="52"/>
      <c r="L45" s="52"/>
      <c r="M45" s="44"/>
      <c r="N45" s="44"/>
      <c r="O45" s="44"/>
      <c r="P45" s="44"/>
      <c r="Q45" s="44"/>
      <c r="R45" s="44"/>
    </row>
    <row r="46" spans="1:18" ht="12" thickBot="1" x14ac:dyDescent="0.25">
      <c r="A46" s="344">
        <f t="shared" si="4"/>
        <v>39</v>
      </c>
      <c r="B46" s="343" t="s">
        <v>299</v>
      </c>
      <c r="C46" s="201">
        <f t="shared" ref="C46:H46" si="16">ROUND((C22*C42),2)</f>
        <v>98269.440000000002</v>
      </c>
      <c r="D46" s="201">
        <f t="shared" si="16"/>
        <v>303804.27</v>
      </c>
      <c r="E46" s="201">
        <f t="shared" si="16"/>
        <v>-67994.210000000006</v>
      </c>
      <c r="F46" s="201">
        <f t="shared" si="16"/>
        <v>424984.79</v>
      </c>
      <c r="G46" s="201">
        <f t="shared" si="16"/>
        <v>149313.84</v>
      </c>
      <c r="H46" s="201">
        <f t="shared" si="16"/>
        <v>97580.52</v>
      </c>
      <c r="I46" s="201">
        <f>ROUND((I22*I42),2)</f>
        <v>157756.25</v>
      </c>
      <c r="J46" s="201">
        <f t="shared" ref="J46:L46" si="17">ROUND((J22*J42),2)</f>
        <v>223859.58</v>
      </c>
      <c r="K46" s="201">
        <f t="shared" si="17"/>
        <v>276010.84999999998</v>
      </c>
      <c r="L46" s="201">
        <f t="shared" si="17"/>
        <v>-1495397.94</v>
      </c>
      <c r="M46" s="201">
        <f t="shared" ref="M46:R46" si="18">ROUND((M22*M44),2)</f>
        <v>1201092.5900000001</v>
      </c>
      <c r="N46" s="201">
        <f t="shared" si="18"/>
        <v>44463.65</v>
      </c>
      <c r="O46" s="201">
        <f t="shared" si="18"/>
        <v>-1368947.48</v>
      </c>
      <c r="P46" s="201">
        <f t="shared" si="18"/>
        <v>2079061.84</v>
      </c>
      <c r="Q46" s="201">
        <f t="shared" si="18"/>
        <v>1029050.65</v>
      </c>
      <c r="R46" s="201">
        <f t="shared" si="18"/>
        <v>363966.34</v>
      </c>
    </row>
    <row r="47" spans="1:18" x14ac:dyDescent="0.2">
      <c r="A47" s="344">
        <f t="shared" si="4"/>
        <v>40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12" thickBot="1" x14ac:dyDescent="0.25">
      <c r="A48" s="344">
        <f t="shared" si="4"/>
        <v>41</v>
      </c>
      <c r="B48" s="343" t="s">
        <v>416</v>
      </c>
      <c r="C48" s="201">
        <f t="shared" ref="C48:L48" si="19">ROUND((C36*C42),2)</f>
        <v>40869.75</v>
      </c>
      <c r="D48" s="201">
        <f t="shared" si="19"/>
        <v>38217.89</v>
      </c>
      <c r="E48" s="201">
        <f t="shared" si="19"/>
        <v>39157.089999999997</v>
      </c>
      <c r="F48" s="201">
        <f t="shared" si="19"/>
        <v>44977.919999999998</v>
      </c>
      <c r="G48" s="201">
        <f t="shared" si="19"/>
        <v>61456.87</v>
      </c>
      <c r="H48" s="201">
        <f t="shared" si="19"/>
        <v>84837.32</v>
      </c>
      <c r="I48" s="201">
        <f t="shared" si="19"/>
        <v>86753.54</v>
      </c>
      <c r="J48" s="201">
        <f t="shared" si="19"/>
        <v>98036.77</v>
      </c>
      <c r="K48" s="201">
        <f t="shared" si="19"/>
        <v>87268.1</v>
      </c>
      <c r="L48" s="201">
        <f t="shared" si="19"/>
        <v>84880.73</v>
      </c>
      <c r="M48" s="201">
        <f t="shared" ref="M48:R48" si="20">ROUND((M36*M44),2)</f>
        <v>11196.71</v>
      </c>
      <c r="N48" s="201">
        <f t="shared" si="20"/>
        <v>97642.15</v>
      </c>
      <c r="O48" s="201">
        <f t="shared" si="20"/>
        <v>58182.71</v>
      </c>
      <c r="P48" s="201">
        <f t="shared" si="20"/>
        <v>28375.42</v>
      </c>
      <c r="Q48" s="201">
        <f t="shared" si="20"/>
        <v>55086.87</v>
      </c>
      <c r="R48" s="201">
        <f t="shared" si="20"/>
        <v>10892.26</v>
      </c>
    </row>
    <row r="49" spans="1:18" x14ac:dyDescent="0.2">
      <c r="A49" s="344">
        <f t="shared" si="4"/>
        <v>42</v>
      </c>
    </row>
    <row r="50" spans="1:18" ht="12" thickBot="1" x14ac:dyDescent="0.25">
      <c r="A50" s="344">
        <f t="shared" si="4"/>
        <v>43</v>
      </c>
      <c r="B50" s="380" t="s">
        <v>553</v>
      </c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>
        <f t="shared" ref="M50:R50" si="21">ROUND((M38*M44),2)</f>
        <v>6187.66</v>
      </c>
      <c r="N50" s="383">
        <f t="shared" si="21"/>
        <v>43575.22</v>
      </c>
      <c r="O50" s="383">
        <f t="shared" si="21"/>
        <v>32153.599999999999</v>
      </c>
      <c r="P50" s="383">
        <f t="shared" si="21"/>
        <v>15681.15</v>
      </c>
      <c r="Q50" s="383">
        <f t="shared" si="21"/>
        <v>14305.42</v>
      </c>
      <c r="R50" s="383">
        <f t="shared" si="21"/>
        <v>47567</v>
      </c>
    </row>
    <row r="51" spans="1:18" x14ac:dyDescent="0.2">
      <c r="A51" s="344">
        <f t="shared" si="4"/>
        <v>44</v>
      </c>
    </row>
    <row r="52" spans="1:18" s="193" customFormat="1" x14ac:dyDescent="0.2">
      <c r="A52" s="344">
        <f t="shared" si="4"/>
        <v>45</v>
      </c>
      <c r="B52" s="193" t="s">
        <v>301</v>
      </c>
    </row>
    <row r="53" spans="1:18" s="196" customFormat="1" x14ac:dyDescent="0.2">
      <c r="A53" s="344">
        <f t="shared" si="4"/>
        <v>46</v>
      </c>
      <c r="B53" s="196" t="s">
        <v>302</v>
      </c>
    </row>
    <row r="54" spans="1:18" s="198" customFormat="1" x14ac:dyDescent="0.2">
      <c r="A54" s="344">
        <f t="shared" si="4"/>
        <v>47</v>
      </c>
      <c r="B54" s="198" t="s">
        <v>303</v>
      </c>
    </row>
    <row r="55" spans="1:18" x14ac:dyDescent="0.2">
      <c r="A55" s="344">
        <f t="shared" si="4"/>
        <v>48</v>
      </c>
    </row>
    <row r="56" spans="1:18" x14ac:dyDescent="0.2">
      <c r="A56" s="344">
        <f t="shared" si="4"/>
        <v>49</v>
      </c>
      <c r="B56" s="343" t="s">
        <v>405</v>
      </c>
    </row>
    <row r="57" spans="1:18" x14ac:dyDescent="0.2">
      <c r="A57" s="344">
        <f t="shared" si="4"/>
        <v>50</v>
      </c>
      <c r="B57" s="343" t="s">
        <v>406</v>
      </c>
      <c r="H57" s="19"/>
    </row>
    <row r="58" spans="1:18" x14ac:dyDescent="0.2">
      <c r="A58" s="344">
        <f t="shared" si="4"/>
        <v>51</v>
      </c>
      <c r="B58" s="343" t="s">
        <v>407</v>
      </c>
    </row>
    <row r="59" spans="1:18" x14ac:dyDescent="0.2">
      <c r="A59" s="344"/>
    </row>
    <row r="60" spans="1:18" x14ac:dyDescent="0.2">
      <c r="A60" s="344"/>
    </row>
    <row r="61" spans="1:18" x14ac:dyDescent="0.2">
      <c r="A61" s="344"/>
    </row>
    <row r="62" spans="1:18" x14ac:dyDescent="0.2">
      <c r="A62" s="344"/>
    </row>
    <row r="63" spans="1:18" x14ac:dyDescent="0.2">
      <c r="A63" s="344"/>
    </row>
    <row r="64" spans="1:18" x14ac:dyDescent="0.2">
      <c r="A64" s="344"/>
    </row>
    <row r="65" spans="1:1" x14ac:dyDescent="0.2">
      <c r="A65" s="344"/>
    </row>
    <row r="66" spans="1:1" x14ac:dyDescent="0.2">
      <c r="A66" s="344"/>
    </row>
    <row r="67" spans="1:1" x14ac:dyDescent="0.2">
      <c r="A67" s="344"/>
    </row>
    <row r="68" spans="1:1" x14ac:dyDescent="0.2">
      <c r="A68" s="344"/>
    </row>
    <row r="69" spans="1:1" x14ac:dyDescent="0.2">
      <c r="A69" s="344"/>
    </row>
    <row r="70" spans="1:1" x14ac:dyDescent="0.2">
      <c r="A70" s="344"/>
    </row>
    <row r="71" spans="1:1" x14ac:dyDescent="0.2">
      <c r="A71" s="344"/>
    </row>
    <row r="72" spans="1:1" x14ac:dyDescent="0.2">
      <c r="A72" s="344"/>
    </row>
    <row r="73" spans="1:1" x14ac:dyDescent="0.2">
      <c r="A73" s="344"/>
    </row>
    <row r="74" spans="1:1" x14ac:dyDescent="0.2">
      <c r="A74" s="344"/>
    </row>
    <row r="75" spans="1:1" x14ac:dyDescent="0.2">
      <c r="A75" s="344"/>
    </row>
    <row r="76" spans="1:1" x14ac:dyDescent="0.2">
      <c r="A76" s="344"/>
    </row>
    <row r="77" spans="1:1" x14ac:dyDescent="0.2">
      <c r="A77" s="344"/>
    </row>
    <row r="78" spans="1:1" x14ac:dyDescent="0.2">
      <c r="A78" s="344"/>
    </row>
    <row r="79" spans="1:1" x14ac:dyDescent="0.2">
      <c r="A79" s="344"/>
    </row>
    <row r="80" spans="1:1" x14ac:dyDescent="0.2">
      <c r="A80" s="344"/>
    </row>
    <row r="81" spans="1:1" x14ac:dyDescent="0.2">
      <c r="A81" s="344"/>
    </row>
    <row r="82" spans="1:1" x14ac:dyDescent="0.2">
      <c r="A82" s="344"/>
    </row>
    <row r="83" spans="1:1" x14ac:dyDescent="0.2">
      <c r="A83" s="344"/>
    </row>
    <row r="84" spans="1:1" x14ac:dyDescent="0.2">
      <c r="A84" s="344"/>
    </row>
    <row r="85" spans="1:1" x14ac:dyDescent="0.2">
      <c r="A85" s="344"/>
    </row>
    <row r="86" spans="1:1" x14ac:dyDescent="0.2">
      <c r="A86" s="344"/>
    </row>
    <row r="87" spans="1:1" x14ac:dyDescent="0.2">
      <c r="A87" s="344"/>
    </row>
    <row r="88" spans="1:1" x14ac:dyDescent="0.2">
      <c r="A88" s="344"/>
    </row>
    <row r="89" spans="1:1" x14ac:dyDescent="0.2">
      <c r="A89" s="344"/>
    </row>
    <row r="90" spans="1:1" x14ac:dyDescent="0.2">
      <c r="A90" s="344"/>
    </row>
    <row r="91" spans="1:1" x14ac:dyDescent="0.2">
      <c r="A91" s="344"/>
    </row>
    <row r="92" spans="1:1" x14ac:dyDescent="0.2">
      <c r="A92" s="344"/>
    </row>
    <row r="93" spans="1:1" x14ac:dyDescent="0.2">
      <c r="A93" s="344"/>
    </row>
    <row r="94" spans="1:1" x14ac:dyDescent="0.2">
      <c r="A94" s="344"/>
    </row>
    <row r="95" spans="1:1" x14ac:dyDescent="0.2">
      <c r="A95" s="344"/>
    </row>
    <row r="96" spans="1:1" x14ac:dyDescent="0.2">
      <c r="A96" s="344"/>
    </row>
    <row r="97" spans="1:1" x14ac:dyDescent="0.2">
      <c r="A97" s="344"/>
    </row>
    <row r="98" spans="1:1" x14ac:dyDescent="0.2">
      <c r="A98" s="344"/>
    </row>
    <row r="99" spans="1:1" x14ac:dyDescent="0.2">
      <c r="A99" s="344"/>
    </row>
  </sheetData>
  <printOptions horizontalCentered="1"/>
  <pageMargins left="0.45" right="0.45" top="0.75" bottom="0.75" header="0.3" footer="0.3"/>
  <pageSetup scale="78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P73"/>
  <sheetViews>
    <sheetView topLeftCell="B1" zoomScaleNormal="100" workbookViewId="0">
      <pane ySplit="6" topLeftCell="A7" activePane="bottomLeft" state="frozen"/>
      <selection activeCell="A4" sqref="A4:F4"/>
      <selection pane="bottomLeft" activeCell="F12" sqref="F12"/>
    </sheetView>
  </sheetViews>
  <sheetFormatPr defaultColWidth="9.140625" defaultRowHeight="11.25" x14ac:dyDescent="0.2"/>
  <cols>
    <col min="1" max="1" width="5.5703125" style="343" bestFit="1" customWidth="1"/>
    <col min="2" max="2" width="33.42578125" style="343" customWidth="1"/>
    <col min="3" max="3" width="9.85546875" style="343" bestFit="1" customWidth="1"/>
    <col min="4" max="4" width="10.7109375" style="343" bestFit="1" customWidth="1"/>
    <col min="5" max="7" width="9.85546875" style="343" bestFit="1" customWidth="1"/>
    <col min="8" max="8" width="10.42578125" style="343" bestFit="1" customWidth="1"/>
    <col min="9" max="15" width="9.85546875" style="343" bestFit="1" customWidth="1"/>
    <col min="16" max="16" width="10.7109375" style="343" bestFit="1" customWidth="1"/>
    <col min="17" max="16384" width="9.140625" style="343"/>
  </cols>
  <sheetData>
    <row r="1" spans="1:16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6" x14ac:dyDescent="0.2">
      <c r="A2" s="84" t="s">
        <v>1</v>
      </c>
      <c r="B2" s="84"/>
      <c r="C2" s="84"/>
      <c r="D2" s="84"/>
      <c r="E2" s="84"/>
      <c r="F2" s="84"/>
      <c r="G2" s="656" t="s">
        <v>437</v>
      </c>
      <c r="H2" s="657"/>
      <c r="I2" s="657"/>
      <c r="J2" s="657"/>
      <c r="K2" s="657"/>
      <c r="L2" s="657"/>
      <c r="M2" s="657"/>
      <c r="N2" s="657"/>
      <c r="O2" s="657"/>
      <c r="P2" s="658"/>
    </row>
    <row r="3" spans="1:16" x14ac:dyDescent="0.2">
      <c r="A3" s="84" t="s">
        <v>438</v>
      </c>
      <c r="B3" s="84"/>
      <c r="C3" s="84"/>
      <c r="D3" s="84"/>
      <c r="E3" s="84"/>
      <c r="F3" s="84"/>
      <c r="G3" s="659"/>
      <c r="H3" s="660"/>
      <c r="I3" s="660"/>
      <c r="J3" s="660"/>
      <c r="K3" s="660"/>
      <c r="L3" s="660"/>
      <c r="M3" s="660"/>
      <c r="N3" s="660"/>
      <c r="O3" s="660"/>
      <c r="P3" s="661"/>
    </row>
    <row r="4" spans="1:16" x14ac:dyDescent="0.2">
      <c r="A4" s="84" t="s">
        <v>439</v>
      </c>
      <c r="B4" s="84"/>
      <c r="C4" s="84"/>
      <c r="D4" s="84"/>
      <c r="E4" s="84"/>
      <c r="F4" s="84"/>
      <c r="G4" s="659"/>
      <c r="H4" s="660"/>
      <c r="I4" s="660"/>
      <c r="J4" s="660"/>
      <c r="K4" s="660"/>
      <c r="L4" s="660"/>
      <c r="M4" s="660"/>
      <c r="N4" s="660"/>
      <c r="O4" s="660"/>
      <c r="P4" s="661"/>
    </row>
    <row r="5" spans="1:16" x14ac:dyDescent="0.2">
      <c r="G5" s="662"/>
      <c r="H5" s="663"/>
      <c r="I5" s="663"/>
      <c r="J5" s="663"/>
      <c r="K5" s="663"/>
      <c r="L5" s="663"/>
      <c r="M5" s="663"/>
      <c r="N5" s="663"/>
      <c r="O5" s="663"/>
      <c r="P5" s="664"/>
    </row>
    <row r="6" spans="1:16" ht="25.5" customHeight="1" x14ac:dyDescent="0.2">
      <c r="A6" s="398" t="s">
        <v>53</v>
      </c>
      <c r="B6" s="399"/>
      <c r="C6" s="400">
        <v>43861</v>
      </c>
      <c r="D6" s="384">
        <f t="shared" ref="D6:E6" si="0">EDATE(C6,1)</f>
        <v>43890</v>
      </c>
      <c r="E6" s="384">
        <f t="shared" si="0"/>
        <v>43919</v>
      </c>
      <c r="F6" s="384">
        <f t="shared" ref="F6" si="1">EDATE(E6,1)</f>
        <v>43950</v>
      </c>
      <c r="G6" s="384">
        <f t="shared" ref="G6" si="2">EDATE(F6,1)</f>
        <v>43980</v>
      </c>
      <c r="H6" s="384">
        <f t="shared" ref="H6" si="3">EDATE(G6,1)</f>
        <v>44011</v>
      </c>
      <c r="I6" s="384">
        <f t="shared" ref="I6" si="4">EDATE(H6,1)</f>
        <v>44041</v>
      </c>
      <c r="J6" s="384">
        <f t="shared" ref="J6" si="5">EDATE(I6,1)</f>
        <v>44072</v>
      </c>
      <c r="K6" s="384">
        <f t="shared" ref="K6" si="6">EDATE(J6,1)</f>
        <v>44103</v>
      </c>
      <c r="L6" s="384">
        <f t="shared" ref="L6" si="7">EDATE(K6,1)</f>
        <v>44133</v>
      </c>
      <c r="M6" s="384">
        <f t="shared" ref="M6" si="8">EDATE(L6,1)</f>
        <v>44164</v>
      </c>
      <c r="N6" s="384">
        <f t="shared" ref="N6" si="9">EDATE(M6,1)</f>
        <v>44194</v>
      </c>
      <c r="O6" s="384">
        <f t="shared" ref="O6" si="10">EDATE(N6,1)</f>
        <v>44225</v>
      </c>
      <c r="P6" s="384">
        <f t="shared" ref="P6" si="11">EDATE(O6,1)</f>
        <v>44255</v>
      </c>
    </row>
    <row r="7" spans="1:16" x14ac:dyDescent="0.2">
      <c r="A7" s="344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</row>
    <row r="8" spans="1:16" x14ac:dyDescent="0.2">
      <c r="A8" s="344">
        <v>1</v>
      </c>
      <c r="B8" s="193" t="s">
        <v>285</v>
      </c>
      <c r="C8" s="194">
        <v>53043830.855999999</v>
      </c>
      <c r="D8" s="194">
        <v>104381932.91999999</v>
      </c>
      <c r="E8" s="194">
        <v>-3553692.7769999951</v>
      </c>
      <c r="F8" s="194">
        <v>66706798.829000004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</row>
    <row r="9" spans="1:16" x14ac:dyDescent="0.2">
      <c r="A9" s="344">
        <f>A8+1</f>
        <v>2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</row>
    <row r="10" spans="1:16" x14ac:dyDescent="0.2">
      <c r="A10" s="344">
        <f t="shared" ref="A10:A28" si="12">A9+1</f>
        <v>3</v>
      </c>
      <c r="B10" s="193" t="s">
        <v>414</v>
      </c>
      <c r="C10" s="403"/>
      <c r="D10" s="403"/>
      <c r="E10" s="403"/>
      <c r="F10" s="403"/>
      <c r="G10" s="194">
        <v>0</v>
      </c>
      <c r="H10" s="194">
        <v>0</v>
      </c>
      <c r="I10" s="194">
        <v>0</v>
      </c>
      <c r="J10" s="379"/>
      <c r="K10" s="379"/>
      <c r="L10" s="379"/>
      <c r="M10" s="379"/>
      <c r="N10" s="379"/>
      <c r="O10" s="379"/>
      <c r="P10" s="379"/>
    </row>
    <row r="11" spans="1:16" x14ac:dyDescent="0.2">
      <c r="A11" s="344">
        <f t="shared" si="12"/>
        <v>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x14ac:dyDescent="0.2">
      <c r="A12" s="344">
        <f t="shared" si="12"/>
        <v>5</v>
      </c>
      <c r="B12" s="343" t="s">
        <v>295</v>
      </c>
      <c r="C12" s="257">
        <v>130.06</v>
      </c>
      <c r="D12" s="257">
        <v>88.95</v>
      </c>
      <c r="E12" s="257">
        <v>62.62</v>
      </c>
      <c r="F12" s="257">
        <v>44.18</v>
      </c>
      <c r="G12" s="257">
        <v>0</v>
      </c>
      <c r="H12" s="257">
        <v>0</v>
      </c>
      <c r="I12" s="257">
        <v>0</v>
      </c>
      <c r="J12" s="257">
        <v>0</v>
      </c>
      <c r="K12" s="257">
        <v>0</v>
      </c>
      <c r="L12" s="257">
        <v>0</v>
      </c>
      <c r="M12" s="257">
        <v>0</v>
      </c>
      <c r="N12" s="257">
        <v>0</v>
      </c>
      <c r="O12" s="257">
        <v>0</v>
      </c>
      <c r="P12" s="257">
        <v>0</v>
      </c>
    </row>
    <row r="13" spans="1:16" x14ac:dyDescent="0.2">
      <c r="A13" s="344">
        <f t="shared" si="12"/>
        <v>6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</row>
    <row r="14" spans="1:16" x14ac:dyDescent="0.2">
      <c r="A14" s="344">
        <f t="shared" si="12"/>
        <v>7</v>
      </c>
      <c r="B14" s="196" t="s">
        <v>288</v>
      </c>
      <c r="C14" s="197">
        <v>1.84E-4</v>
      </c>
      <c r="D14" s="197">
        <v>1.84E-4</v>
      </c>
      <c r="E14" s="197">
        <v>1.84E-4</v>
      </c>
      <c r="F14" s="197">
        <v>1.84E-4</v>
      </c>
      <c r="G14" s="197">
        <v>0</v>
      </c>
      <c r="H14" s="197">
        <v>0</v>
      </c>
      <c r="I14" s="197">
        <v>0</v>
      </c>
      <c r="J14" s="197">
        <v>0</v>
      </c>
      <c r="K14" s="197">
        <v>0</v>
      </c>
      <c r="L14" s="197">
        <v>0</v>
      </c>
      <c r="M14" s="197">
        <v>0</v>
      </c>
      <c r="N14" s="197">
        <v>0</v>
      </c>
      <c r="O14" s="197">
        <v>0</v>
      </c>
      <c r="P14" s="197">
        <v>0</v>
      </c>
    </row>
    <row r="15" spans="1:16" x14ac:dyDescent="0.2">
      <c r="A15" s="344">
        <f t="shared" si="12"/>
        <v>8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</row>
    <row r="16" spans="1:16" x14ac:dyDescent="0.2">
      <c r="A16" s="344">
        <f t="shared" si="12"/>
        <v>9</v>
      </c>
      <c r="B16" s="196" t="s">
        <v>297</v>
      </c>
      <c r="C16" s="197">
        <v>1.84E-4</v>
      </c>
      <c r="D16" s="197">
        <v>1.84E-4</v>
      </c>
      <c r="E16" s="197">
        <v>1.84E-4</v>
      </c>
      <c r="F16" s="197">
        <v>1.84E-4</v>
      </c>
      <c r="G16" s="197">
        <v>1.84E-4</v>
      </c>
      <c r="H16" s="197">
        <v>1.84E-4</v>
      </c>
      <c r="I16" s="197">
        <v>1.84E-4</v>
      </c>
      <c r="J16" s="197">
        <v>1.84E-4</v>
      </c>
      <c r="K16" s="197">
        <v>1.84E-4</v>
      </c>
      <c r="L16" s="197">
        <v>1.84E-4</v>
      </c>
      <c r="M16" s="197">
        <v>1.84E-4</v>
      </c>
      <c r="N16" s="197">
        <v>1.84E-4</v>
      </c>
      <c r="O16" s="197">
        <v>1.84E-4</v>
      </c>
      <c r="P16" s="197">
        <v>1.84E-4</v>
      </c>
    </row>
    <row r="17" spans="1:16" x14ac:dyDescent="0.2">
      <c r="A17" s="344">
        <f t="shared" si="12"/>
        <v>10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x14ac:dyDescent="0.2">
      <c r="A18" s="344">
        <f t="shared" si="12"/>
        <v>11</v>
      </c>
      <c r="B18" s="343" t="s">
        <v>161</v>
      </c>
      <c r="C18" s="19">
        <f t="shared" ref="C18:P18" si="13">(C8*C14)+(C10*C16)</f>
        <v>9760.064877503999</v>
      </c>
      <c r="D18" s="19">
        <f t="shared" si="13"/>
        <v>19206.275657279999</v>
      </c>
      <c r="E18" s="19">
        <f t="shared" si="13"/>
        <v>-653.87947096799905</v>
      </c>
      <c r="F18" s="19">
        <f t="shared" si="13"/>
        <v>12274.050984536001</v>
      </c>
      <c r="G18" s="19">
        <f t="shared" si="13"/>
        <v>0</v>
      </c>
      <c r="H18" s="19">
        <f t="shared" si="13"/>
        <v>0</v>
      </c>
      <c r="I18" s="19">
        <f t="shared" si="13"/>
        <v>0</v>
      </c>
      <c r="J18" s="19">
        <f t="shared" si="13"/>
        <v>0</v>
      </c>
      <c r="K18" s="19">
        <f t="shared" si="13"/>
        <v>0</v>
      </c>
      <c r="L18" s="19">
        <f t="shared" si="13"/>
        <v>0</v>
      </c>
      <c r="M18" s="19">
        <f t="shared" si="13"/>
        <v>0</v>
      </c>
      <c r="N18" s="19">
        <f t="shared" si="13"/>
        <v>0</v>
      </c>
      <c r="O18" s="19">
        <f t="shared" si="13"/>
        <v>0</v>
      </c>
      <c r="P18" s="19">
        <f t="shared" si="13"/>
        <v>0</v>
      </c>
    </row>
    <row r="19" spans="1:16" x14ac:dyDescent="0.2">
      <c r="A19" s="344">
        <f t="shared" si="12"/>
        <v>12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x14ac:dyDescent="0.2">
      <c r="A20" s="344">
        <f t="shared" si="12"/>
        <v>13</v>
      </c>
      <c r="B20" s="198" t="s">
        <v>346</v>
      </c>
      <c r="C20" s="258">
        <v>0.95238599999999995</v>
      </c>
      <c r="D20" s="258">
        <v>0.95238599999999995</v>
      </c>
      <c r="E20" s="258">
        <v>0.95238599999999995</v>
      </c>
      <c r="F20" s="258">
        <v>0.95238599999999995</v>
      </c>
      <c r="G20" s="258">
        <v>0.95238599999999995</v>
      </c>
      <c r="H20" s="258">
        <v>0.95238599999999995</v>
      </c>
      <c r="I20" s="258">
        <v>0.95238599999999995</v>
      </c>
      <c r="J20" s="258">
        <v>0.95238599999999995</v>
      </c>
      <c r="K20" s="258">
        <v>0.95238599999999995</v>
      </c>
      <c r="L20" s="258">
        <v>0.95238599999999995</v>
      </c>
      <c r="M20" s="258">
        <v>0.95238599999999995</v>
      </c>
      <c r="N20" s="258">
        <v>0.95238599999999995</v>
      </c>
      <c r="O20" s="258">
        <v>0.95238599999999995</v>
      </c>
      <c r="P20" s="258">
        <v>0.95238599999999995</v>
      </c>
    </row>
    <row r="21" spans="1:16" x14ac:dyDescent="0.2">
      <c r="A21" s="344">
        <f t="shared" si="12"/>
        <v>14</v>
      </c>
      <c r="C21" s="44"/>
      <c r="D21" s="44"/>
      <c r="E21" s="44"/>
      <c r="F21" s="44"/>
      <c r="G21" s="200"/>
      <c r="H21" s="200"/>
      <c r="I21" s="200"/>
      <c r="J21" s="200"/>
      <c r="K21" s="200"/>
      <c r="L21" s="200"/>
      <c r="M21" s="200"/>
      <c r="N21" s="200"/>
      <c r="O21" s="200"/>
      <c r="P21" s="200"/>
    </row>
    <row r="22" spans="1:16" x14ac:dyDescent="0.2">
      <c r="A22" s="344">
        <f t="shared" si="12"/>
        <v>15</v>
      </c>
      <c r="B22" s="198" t="s">
        <v>404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</row>
    <row r="23" spans="1:16" x14ac:dyDescent="0.2">
      <c r="A23" s="344">
        <f t="shared" si="12"/>
        <v>16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ht="12" thickBot="1" x14ac:dyDescent="0.25">
      <c r="A24" s="344">
        <f t="shared" si="12"/>
        <v>17</v>
      </c>
      <c r="B24" s="343" t="s">
        <v>300</v>
      </c>
      <c r="C24" s="201">
        <f t="shared" ref="C24:P24" si="14">ROUND((C18*C20),2)</f>
        <v>9295.35</v>
      </c>
      <c r="D24" s="201">
        <f t="shared" si="14"/>
        <v>18291.79</v>
      </c>
      <c r="E24" s="201">
        <f t="shared" si="14"/>
        <v>-622.75</v>
      </c>
      <c r="F24" s="201">
        <f t="shared" si="14"/>
        <v>11689.63</v>
      </c>
      <c r="G24" s="201">
        <f t="shared" si="14"/>
        <v>0</v>
      </c>
      <c r="H24" s="201">
        <f t="shared" si="14"/>
        <v>0</v>
      </c>
      <c r="I24" s="201">
        <f>ROUND((I18*I20),2)</f>
        <v>0</v>
      </c>
      <c r="J24" s="201">
        <f t="shared" si="14"/>
        <v>0</v>
      </c>
      <c r="K24" s="201">
        <f t="shared" si="14"/>
        <v>0</v>
      </c>
      <c r="L24" s="201">
        <f t="shared" si="14"/>
        <v>0</v>
      </c>
      <c r="M24" s="201">
        <f t="shared" si="14"/>
        <v>0</v>
      </c>
      <c r="N24" s="201">
        <f t="shared" si="14"/>
        <v>0</v>
      </c>
      <c r="O24" s="201">
        <f t="shared" si="14"/>
        <v>0</v>
      </c>
      <c r="P24" s="201">
        <f t="shared" si="14"/>
        <v>0</v>
      </c>
    </row>
    <row r="25" spans="1:16" x14ac:dyDescent="0.2">
      <c r="A25" s="344">
        <f t="shared" si="12"/>
        <v>18</v>
      </c>
    </row>
    <row r="26" spans="1:16" s="193" customFormat="1" x14ac:dyDescent="0.2">
      <c r="A26" s="344">
        <f t="shared" si="12"/>
        <v>19</v>
      </c>
      <c r="B26" s="193" t="s">
        <v>307</v>
      </c>
    </row>
    <row r="27" spans="1:16" s="196" customFormat="1" x14ac:dyDescent="0.2">
      <c r="A27" s="344">
        <f t="shared" si="12"/>
        <v>20</v>
      </c>
      <c r="B27" s="196" t="s">
        <v>302</v>
      </c>
    </row>
    <row r="28" spans="1:16" s="198" customFormat="1" x14ac:dyDescent="0.2">
      <c r="A28" s="344">
        <f t="shared" si="12"/>
        <v>21</v>
      </c>
      <c r="B28" s="198" t="s">
        <v>303</v>
      </c>
    </row>
    <row r="29" spans="1:16" x14ac:dyDescent="0.2">
      <c r="A29" s="202"/>
    </row>
    <row r="30" spans="1:16" x14ac:dyDescent="0.2">
      <c r="A30" s="344"/>
      <c r="B30" s="343" t="s">
        <v>405</v>
      </c>
    </row>
    <row r="31" spans="1:16" x14ac:dyDescent="0.2">
      <c r="A31" s="344"/>
      <c r="B31" s="343" t="s">
        <v>440</v>
      </c>
      <c r="H31" s="19"/>
    </row>
    <row r="32" spans="1:16" x14ac:dyDescent="0.2">
      <c r="A32" s="344"/>
    </row>
    <row r="33" spans="1:1" x14ac:dyDescent="0.2">
      <c r="A33" s="344"/>
    </row>
    <row r="34" spans="1:1" x14ac:dyDescent="0.2">
      <c r="A34" s="344"/>
    </row>
    <row r="35" spans="1:1" x14ac:dyDescent="0.2">
      <c r="A35" s="344"/>
    </row>
    <row r="36" spans="1:1" x14ac:dyDescent="0.2">
      <c r="A36" s="344"/>
    </row>
    <row r="37" spans="1:1" x14ac:dyDescent="0.2">
      <c r="A37" s="344"/>
    </row>
    <row r="38" spans="1:1" x14ac:dyDescent="0.2">
      <c r="A38" s="344"/>
    </row>
    <row r="39" spans="1:1" x14ac:dyDescent="0.2">
      <c r="A39" s="344"/>
    </row>
    <row r="40" spans="1:1" x14ac:dyDescent="0.2">
      <c r="A40" s="344"/>
    </row>
    <row r="41" spans="1:1" x14ac:dyDescent="0.2">
      <c r="A41" s="344"/>
    </row>
    <row r="42" spans="1:1" x14ac:dyDescent="0.2">
      <c r="A42" s="344"/>
    </row>
    <row r="43" spans="1:1" x14ac:dyDescent="0.2">
      <c r="A43" s="344"/>
    </row>
    <row r="44" spans="1:1" x14ac:dyDescent="0.2">
      <c r="A44" s="344"/>
    </row>
    <row r="45" spans="1:1" x14ac:dyDescent="0.2">
      <c r="A45" s="344"/>
    </row>
    <row r="46" spans="1:1" x14ac:dyDescent="0.2">
      <c r="A46" s="344"/>
    </row>
    <row r="47" spans="1:1" x14ac:dyDescent="0.2">
      <c r="A47" s="344"/>
    </row>
    <row r="48" spans="1:1" x14ac:dyDescent="0.2">
      <c r="A48" s="344"/>
    </row>
    <row r="49" spans="1:1" x14ac:dyDescent="0.2">
      <c r="A49" s="344"/>
    </row>
    <row r="50" spans="1:1" x14ac:dyDescent="0.2">
      <c r="A50" s="344"/>
    </row>
    <row r="51" spans="1:1" x14ac:dyDescent="0.2">
      <c r="A51" s="344"/>
    </row>
    <row r="52" spans="1:1" x14ac:dyDescent="0.2">
      <c r="A52" s="344"/>
    </row>
    <row r="53" spans="1:1" x14ac:dyDescent="0.2">
      <c r="A53" s="344"/>
    </row>
    <row r="54" spans="1:1" x14ac:dyDescent="0.2">
      <c r="A54" s="344"/>
    </row>
    <row r="55" spans="1:1" x14ac:dyDescent="0.2">
      <c r="A55" s="344"/>
    </row>
    <row r="56" spans="1:1" x14ac:dyDescent="0.2">
      <c r="A56" s="344"/>
    </row>
    <row r="57" spans="1:1" x14ac:dyDescent="0.2">
      <c r="A57" s="344"/>
    </row>
    <row r="58" spans="1:1" x14ac:dyDescent="0.2">
      <c r="A58" s="344"/>
    </row>
    <row r="59" spans="1:1" x14ac:dyDescent="0.2">
      <c r="A59" s="344"/>
    </row>
    <row r="60" spans="1:1" x14ac:dyDescent="0.2">
      <c r="A60" s="344"/>
    </row>
    <row r="61" spans="1:1" x14ac:dyDescent="0.2">
      <c r="A61" s="344"/>
    </row>
    <row r="62" spans="1:1" x14ac:dyDescent="0.2">
      <c r="A62" s="344"/>
    </row>
    <row r="63" spans="1:1" x14ac:dyDescent="0.2">
      <c r="A63" s="344"/>
    </row>
    <row r="64" spans="1:1" x14ac:dyDescent="0.2">
      <c r="A64" s="344"/>
    </row>
    <row r="65" spans="1:1" x14ac:dyDescent="0.2">
      <c r="A65" s="344"/>
    </row>
    <row r="66" spans="1:1" x14ac:dyDescent="0.2">
      <c r="A66" s="344"/>
    </row>
    <row r="67" spans="1:1" x14ac:dyDescent="0.2">
      <c r="A67" s="344"/>
    </row>
    <row r="68" spans="1:1" x14ac:dyDescent="0.2">
      <c r="A68" s="344"/>
    </row>
    <row r="69" spans="1:1" x14ac:dyDescent="0.2">
      <c r="A69" s="344"/>
    </row>
    <row r="70" spans="1:1" x14ac:dyDescent="0.2">
      <c r="A70" s="344"/>
    </row>
    <row r="71" spans="1:1" x14ac:dyDescent="0.2">
      <c r="A71" s="344"/>
    </row>
    <row r="72" spans="1:1" x14ac:dyDescent="0.2">
      <c r="A72" s="344"/>
    </row>
    <row r="73" spans="1:1" x14ac:dyDescent="0.2">
      <c r="A73" s="344"/>
    </row>
  </sheetData>
  <mergeCells count="1">
    <mergeCell ref="G2:P5"/>
  </mergeCells>
  <printOptions horizontalCentered="1"/>
  <pageMargins left="0.45" right="0.45" top="0.75" bottom="0.75" header="0.3" footer="0.3"/>
  <pageSetup scale="62" orientation="landscape" blackAndWhite="1" r:id="rId1"/>
  <headerFooter>
    <oddFooter>&amp;R&amp;A</oddFooter>
  </headerFooter>
  <customProperties>
    <customPr name="_pios_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2" tint="-9.9978637043366805E-2"/>
    <pageSetUpPr fitToPage="1"/>
  </sheetPr>
  <dimension ref="A1:R97"/>
  <sheetViews>
    <sheetView topLeftCell="C1" zoomScaleNormal="100" workbookViewId="0">
      <pane ySplit="6" topLeftCell="A7" activePane="bottomLeft" state="frozen"/>
      <selection pane="bottomLeft" activeCell="O22" sqref="O22"/>
    </sheetView>
  </sheetViews>
  <sheetFormatPr defaultColWidth="9.140625" defaultRowHeight="11.25" x14ac:dyDescent="0.2"/>
  <cols>
    <col min="1" max="1" width="5.5703125" style="343" bestFit="1" customWidth="1"/>
    <col min="2" max="2" width="50.140625" style="343" customWidth="1"/>
    <col min="3" max="5" width="12" style="343" bestFit="1" customWidth="1"/>
    <col min="6" max="15" width="10.7109375" style="343" bestFit="1" customWidth="1"/>
    <col min="16" max="17" width="12" style="343" bestFit="1" customWidth="1"/>
    <col min="18" max="18" width="12.28515625" style="343" customWidth="1"/>
    <col min="19" max="19" width="11.42578125" style="343" customWidth="1"/>
    <col min="20" max="16384" width="9.140625" style="343"/>
  </cols>
  <sheetData>
    <row r="1" spans="1:18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x14ac:dyDescent="0.2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8" x14ac:dyDescent="0.2">
      <c r="A3" s="84" t="s">
        <v>308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8" x14ac:dyDescent="0.2">
      <c r="A4" s="84" t="s">
        <v>309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388" t="s">
        <v>408</v>
      </c>
      <c r="M4" s="388" t="s">
        <v>409</v>
      </c>
      <c r="N4" s="84"/>
      <c r="O4" s="389" t="s">
        <v>410</v>
      </c>
      <c r="P4" s="389" t="s">
        <v>411</v>
      </c>
    </row>
    <row r="5" spans="1:18" x14ac:dyDescent="0.2">
      <c r="L5" s="390" t="s">
        <v>412</v>
      </c>
      <c r="M5" s="390" t="s">
        <v>412</v>
      </c>
      <c r="O5" s="391" t="s">
        <v>413</v>
      </c>
      <c r="P5" s="391" t="s">
        <v>413</v>
      </c>
    </row>
    <row r="6" spans="1:18" ht="25.5" customHeight="1" x14ac:dyDescent="0.2">
      <c r="A6" s="398" t="s">
        <v>53</v>
      </c>
      <c r="B6" s="399"/>
      <c r="C6" s="400">
        <v>43861</v>
      </c>
      <c r="D6" s="384">
        <f t="shared" ref="D6:L6" si="0">EDATE(C6,1)</f>
        <v>43890</v>
      </c>
      <c r="E6" s="384">
        <f t="shared" si="0"/>
        <v>43919</v>
      </c>
      <c r="F6" s="384">
        <f t="shared" si="0"/>
        <v>43950</v>
      </c>
      <c r="G6" s="384">
        <f t="shared" si="0"/>
        <v>43980</v>
      </c>
      <c r="H6" s="384">
        <f t="shared" si="0"/>
        <v>44011</v>
      </c>
      <c r="I6" s="384">
        <f t="shared" si="0"/>
        <v>44041</v>
      </c>
      <c r="J6" s="384">
        <f t="shared" si="0"/>
        <v>44072</v>
      </c>
      <c r="K6" s="384">
        <f t="shared" si="0"/>
        <v>44103</v>
      </c>
      <c r="L6" s="385">
        <f t="shared" si="0"/>
        <v>44133</v>
      </c>
      <c r="M6" s="385">
        <f>EDATE(K6,1)</f>
        <v>44133</v>
      </c>
      <c r="N6" s="384">
        <f t="shared" ref="N6:O6" si="1">EDATE(M6,1)</f>
        <v>44164</v>
      </c>
      <c r="O6" s="386">
        <f t="shared" si="1"/>
        <v>44194</v>
      </c>
      <c r="P6" s="386">
        <f>EDATE(N6,1)</f>
        <v>44194</v>
      </c>
      <c r="Q6" s="387">
        <f t="shared" ref="Q6" si="2">EDATE(O6,1)</f>
        <v>44225</v>
      </c>
      <c r="R6" s="387">
        <f t="shared" ref="R6" si="3">EDATE(Q6,1)</f>
        <v>44255</v>
      </c>
    </row>
    <row r="7" spans="1:18" x14ac:dyDescent="0.2">
      <c r="A7" s="344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</row>
    <row r="8" spans="1:18" x14ac:dyDescent="0.2">
      <c r="A8" s="344">
        <v>1</v>
      </c>
      <c r="B8" s="343" t="s">
        <v>310</v>
      </c>
      <c r="C8" s="81">
        <v>34638649.517467849</v>
      </c>
      <c r="D8" s="81">
        <v>29274554.308935862</v>
      </c>
      <c r="E8" s="81">
        <v>29646154.786992159</v>
      </c>
      <c r="F8" s="81">
        <v>24130898.692564059</v>
      </c>
      <c r="G8" s="81">
        <v>19400886.365700539</v>
      </c>
      <c r="H8" s="81">
        <v>18834711.424999177</v>
      </c>
      <c r="I8" s="81">
        <v>19427668.376619559</v>
      </c>
      <c r="J8" s="81">
        <v>19611584.703988895</v>
      </c>
      <c r="K8" s="81">
        <v>18728269.99767876</v>
      </c>
      <c r="L8" s="81">
        <v>10795552.712027114</v>
      </c>
      <c r="M8" s="81">
        <v>11348553.286640789</v>
      </c>
      <c r="N8" s="81">
        <v>26079371.927757639</v>
      </c>
      <c r="O8" s="81">
        <v>6175766.6868409878</v>
      </c>
      <c r="P8" s="81">
        <v>24671488.178008534</v>
      </c>
      <c r="Q8" s="81">
        <v>29347831.556189977</v>
      </c>
      <c r="R8" s="81">
        <v>24803065.382440183</v>
      </c>
    </row>
    <row r="9" spans="1:18" ht="15" x14ac:dyDescent="0.25">
      <c r="A9" s="344">
        <f t="shared" ref="A9:A52" si="4">A8+1</f>
        <v>2</v>
      </c>
      <c r="C9" s="413"/>
      <c r="D9" s="413"/>
      <c r="E9" s="413"/>
      <c r="F9" s="413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1:18" x14ac:dyDescent="0.2">
      <c r="A10" s="344">
        <f t="shared" si="4"/>
        <v>3</v>
      </c>
      <c r="B10" s="193" t="s">
        <v>285</v>
      </c>
      <c r="C10" s="194">
        <v>1164437816.8932128</v>
      </c>
      <c r="D10" s="194">
        <v>1099553229.7785182</v>
      </c>
      <c r="E10" s="194">
        <v>1107422853.7494884</v>
      </c>
      <c r="F10" s="194">
        <v>812766300.42095625</v>
      </c>
      <c r="G10" s="194">
        <v>810190348.69178271</v>
      </c>
      <c r="H10" s="194">
        <v>660493621.61357069</v>
      </c>
      <c r="I10" s="194">
        <v>751368946.43447781</v>
      </c>
      <c r="J10" s="194">
        <v>739498058.21088564</v>
      </c>
      <c r="K10" s="194">
        <v>697598362.60167515</v>
      </c>
      <c r="L10" s="194">
        <v>358479942.92728883</v>
      </c>
      <c r="M10" s="194">
        <v>498987248.01806247</v>
      </c>
      <c r="N10" s="194">
        <v>949264468.39029825</v>
      </c>
      <c r="O10" s="194">
        <v>149461776.23440197</v>
      </c>
      <c r="P10" s="194">
        <v>1101655308.5248551</v>
      </c>
      <c r="Q10" s="194">
        <v>1268193884.6737688</v>
      </c>
      <c r="R10" s="194">
        <v>1150890001.5116489</v>
      </c>
    </row>
    <row r="11" spans="1:18" x14ac:dyDescent="0.2">
      <c r="A11" s="344">
        <f t="shared" si="4"/>
        <v>4</v>
      </c>
      <c r="B11" s="343" t="s">
        <v>311</v>
      </c>
      <c r="C11" s="195">
        <v>2.7910999999999998E-2</v>
      </c>
      <c r="D11" s="195">
        <v>2.7910999999999998E-2</v>
      </c>
      <c r="E11" s="195">
        <v>2.7910999999999998E-2</v>
      </c>
      <c r="F11" s="195">
        <v>2.7910999999999998E-2</v>
      </c>
      <c r="G11" s="195">
        <v>2.7910999999999998E-2</v>
      </c>
      <c r="H11" s="195">
        <v>2.7910999999999998E-2</v>
      </c>
      <c r="I11" s="195">
        <v>2.7910999999999998E-2</v>
      </c>
      <c r="J11" s="195">
        <v>2.7910999999999998E-2</v>
      </c>
      <c r="K11" s="195">
        <v>2.7910999999999998E-2</v>
      </c>
      <c r="L11" s="195">
        <v>2.7910999999999998E-2</v>
      </c>
      <c r="M11" s="195">
        <v>2.5052000000000001E-2</v>
      </c>
      <c r="N11" s="402">
        <v>2.5052000000000001E-2</v>
      </c>
      <c r="O11" s="402">
        <v>2.5052000000000001E-2</v>
      </c>
      <c r="P11" s="402">
        <v>2.402E-2</v>
      </c>
      <c r="Q11" s="402">
        <v>2.402E-2</v>
      </c>
      <c r="R11" s="402">
        <v>2.402E-2</v>
      </c>
    </row>
    <row r="12" spans="1:18" x14ac:dyDescent="0.2">
      <c r="A12" s="344">
        <f t="shared" si="4"/>
        <v>5</v>
      </c>
      <c r="B12" s="343" t="s">
        <v>312</v>
      </c>
      <c r="C12" s="19">
        <f t="shared" ref="C12:R12" si="5">C10*C11</f>
        <v>32500623.907306459</v>
      </c>
      <c r="D12" s="19">
        <f t="shared" si="5"/>
        <v>30689630.19634822</v>
      </c>
      <c r="E12" s="19">
        <f>E10*E11</f>
        <v>30909279.271001969</v>
      </c>
      <c r="F12" s="19">
        <f t="shared" si="5"/>
        <v>22685120.211049307</v>
      </c>
      <c r="G12" s="19">
        <f t="shared" si="5"/>
        <v>22613222.822336346</v>
      </c>
      <c r="H12" s="19">
        <f t="shared" si="5"/>
        <v>18435037.472856369</v>
      </c>
      <c r="I12" s="19">
        <f t="shared" si="5"/>
        <v>20971458.663932707</v>
      </c>
      <c r="J12" s="19">
        <f t="shared" si="5"/>
        <v>20640130.302724026</v>
      </c>
      <c r="K12" s="19">
        <f t="shared" si="5"/>
        <v>19470667.898575354</v>
      </c>
      <c r="L12" s="19">
        <f t="shared" si="5"/>
        <v>10005533.687043559</v>
      </c>
      <c r="M12" s="19">
        <f t="shared" si="5"/>
        <v>12500628.537348501</v>
      </c>
      <c r="N12" s="19">
        <f t="shared" si="5"/>
        <v>23780973.462113753</v>
      </c>
      <c r="O12" s="19">
        <f t="shared" si="5"/>
        <v>3744316.4182242383</v>
      </c>
      <c r="P12" s="19">
        <f t="shared" si="5"/>
        <v>26461760.51076702</v>
      </c>
      <c r="Q12" s="19">
        <f t="shared" si="5"/>
        <v>30462017.109863926</v>
      </c>
      <c r="R12" s="19">
        <f t="shared" si="5"/>
        <v>27644377.836309806</v>
      </c>
    </row>
    <row r="13" spans="1:18" x14ac:dyDescent="0.2">
      <c r="A13" s="344">
        <f t="shared" si="4"/>
        <v>6</v>
      </c>
    </row>
    <row r="14" spans="1:18" x14ac:dyDescent="0.2">
      <c r="A14" s="344">
        <f t="shared" si="4"/>
        <v>7</v>
      </c>
      <c r="B14" s="193" t="s">
        <v>414</v>
      </c>
      <c r="C14" s="403"/>
      <c r="D14" s="403"/>
      <c r="E14" s="403"/>
      <c r="F14" s="403"/>
      <c r="G14" s="194">
        <v>-92646942.820875585</v>
      </c>
      <c r="H14" s="194">
        <v>19184744.574999999</v>
      </c>
      <c r="I14" s="194">
        <v>767464.66600000858</v>
      </c>
      <c r="J14" s="379"/>
      <c r="K14" s="403"/>
      <c r="L14" s="194">
        <v>0</v>
      </c>
      <c r="M14" s="194">
        <v>0</v>
      </c>
      <c r="N14" s="194">
        <v>145117982.01700002</v>
      </c>
      <c r="O14" s="194">
        <v>0</v>
      </c>
      <c r="P14" s="194">
        <v>0</v>
      </c>
      <c r="Q14" s="194">
        <v>-56881973.624298692</v>
      </c>
      <c r="R14" s="194">
        <v>34499206.11499995</v>
      </c>
    </row>
    <row r="15" spans="1:18" x14ac:dyDescent="0.2">
      <c r="A15" s="344">
        <f t="shared" si="4"/>
        <v>8</v>
      </c>
      <c r="B15" s="343" t="s">
        <v>311</v>
      </c>
      <c r="C15" s="195">
        <v>2.7910999999999998E-2</v>
      </c>
      <c r="D15" s="195">
        <v>2.7910999999999998E-2</v>
      </c>
      <c r="E15" s="195">
        <v>2.7910999999999998E-2</v>
      </c>
      <c r="F15" s="195">
        <v>2.7910999999999998E-2</v>
      </c>
      <c r="G15" s="195">
        <v>2.7910999999999998E-2</v>
      </c>
      <c r="H15" s="195">
        <v>2.7910999999999998E-2</v>
      </c>
      <c r="I15" s="195">
        <v>2.7910999999999998E-2</v>
      </c>
      <c r="J15" s="195">
        <v>2.7910999999999998E-2</v>
      </c>
      <c r="K15" s="195">
        <v>2.7910999999999998E-2</v>
      </c>
      <c r="L15" s="195">
        <v>2.7910999999999998E-2</v>
      </c>
      <c r="M15" s="195">
        <v>2.7910999999999998E-2</v>
      </c>
      <c r="N15" s="195">
        <v>2.7910999999999998E-2</v>
      </c>
      <c r="O15" s="195">
        <v>2.7910999999999998E-2</v>
      </c>
      <c r="P15" s="195">
        <v>2.5052000000000001E-2</v>
      </c>
      <c r="Q15" s="195">
        <v>2.5052000000000001E-2</v>
      </c>
      <c r="R15" s="195">
        <v>2.5052000000000001E-2</v>
      </c>
    </row>
    <row r="16" spans="1:18" x14ac:dyDescent="0.2">
      <c r="A16" s="344">
        <f t="shared" si="4"/>
        <v>9</v>
      </c>
      <c r="B16" s="343" t="s">
        <v>312</v>
      </c>
      <c r="C16" s="19">
        <f t="shared" ref="C16:R16" si="6">C14*C15</f>
        <v>0</v>
      </c>
      <c r="D16" s="19">
        <f t="shared" si="6"/>
        <v>0</v>
      </c>
      <c r="E16" s="19">
        <f>E14*E15</f>
        <v>0</v>
      </c>
      <c r="F16" s="19">
        <f t="shared" si="6"/>
        <v>0</v>
      </c>
      <c r="G16" s="19">
        <f t="shared" si="6"/>
        <v>-2585868.8210734585</v>
      </c>
      <c r="H16" s="19">
        <f>H14*H15</f>
        <v>535465.405832825</v>
      </c>
      <c r="I16" s="19">
        <f t="shared" si="6"/>
        <v>21420.706292726238</v>
      </c>
      <c r="J16" s="19">
        <f t="shared" si="6"/>
        <v>0</v>
      </c>
      <c r="K16" s="19">
        <f t="shared" si="6"/>
        <v>0</v>
      </c>
      <c r="L16" s="19">
        <f t="shared" si="6"/>
        <v>0</v>
      </c>
      <c r="M16" s="19">
        <f t="shared" si="6"/>
        <v>0</v>
      </c>
      <c r="N16" s="19">
        <f t="shared" si="6"/>
        <v>4050387.9960764875</v>
      </c>
      <c r="O16" s="19">
        <f t="shared" si="6"/>
        <v>0</v>
      </c>
      <c r="P16" s="19">
        <f t="shared" si="6"/>
        <v>0</v>
      </c>
      <c r="Q16" s="19">
        <f t="shared" si="6"/>
        <v>-1425007.203235931</v>
      </c>
      <c r="R16" s="19">
        <f t="shared" si="6"/>
        <v>864274.11159297882</v>
      </c>
    </row>
    <row r="17" spans="1:18" x14ac:dyDescent="0.2">
      <c r="A17" s="344">
        <f t="shared" si="4"/>
        <v>10</v>
      </c>
    </row>
    <row r="18" spans="1:18" x14ac:dyDescent="0.2">
      <c r="A18" s="344">
        <f t="shared" si="4"/>
        <v>11</v>
      </c>
      <c r="B18" s="343" t="s">
        <v>313</v>
      </c>
      <c r="C18" s="19">
        <f>C12+C16</f>
        <v>32500623.907306459</v>
      </c>
      <c r="D18" s="19">
        <f t="shared" ref="D18:M18" si="7">D12+D16</f>
        <v>30689630.19634822</v>
      </c>
      <c r="E18" s="19">
        <f>E12+E16</f>
        <v>30909279.271001969</v>
      </c>
      <c r="F18" s="19">
        <f t="shared" si="7"/>
        <v>22685120.211049307</v>
      </c>
      <c r="G18" s="19">
        <f t="shared" si="7"/>
        <v>20027354.001262888</v>
      </c>
      <c r="H18" s="19">
        <f t="shared" si="7"/>
        <v>18970502.878689192</v>
      </c>
      <c r="I18" s="19">
        <f t="shared" si="7"/>
        <v>20992879.370225433</v>
      </c>
      <c r="J18" s="19">
        <f t="shared" si="7"/>
        <v>20640130.302724026</v>
      </c>
      <c r="K18" s="19">
        <f t="shared" si="7"/>
        <v>19470667.898575354</v>
      </c>
      <c r="L18" s="19">
        <f t="shared" si="7"/>
        <v>10005533.687043559</v>
      </c>
      <c r="M18" s="19">
        <f t="shared" si="7"/>
        <v>12500628.537348501</v>
      </c>
      <c r="N18" s="19">
        <f>N12+N16</f>
        <v>27831361.45819024</v>
      </c>
      <c r="O18" s="19">
        <f>O12+O16</f>
        <v>3744316.4182242383</v>
      </c>
      <c r="P18" s="19">
        <f>P12+P16</f>
        <v>26461760.51076702</v>
      </c>
      <c r="Q18" s="19">
        <f t="shared" ref="Q18:R18" si="8">Q12+Q16</f>
        <v>29037009.906627994</v>
      </c>
      <c r="R18" s="19">
        <f t="shared" si="8"/>
        <v>28508651.947902784</v>
      </c>
    </row>
    <row r="19" spans="1:18" x14ac:dyDescent="0.2">
      <c r="A19" s="344">
        <f t="shared" si="4"/>
        <v>12</v>
      </c>
    </row>
    <row r="20" spans="1:18" x14ac:dyDescent="0.2">
      <c r="A20" s="344">
        <f t="shared" si="4"/>
        <v>13</v>
      </c>
      <c r="B20" s="343" t="s">
        <v>287</v>
      </c>
      <c r="C20" s="19">
        <f t="shared" ref="C20:R20" si="9">C8-C18</f>
        <v>2138025.6101613902</v>
      </c>
      <c r="D20" s="19">
        <f t="shared" si="9"/>
        <v>-1415075.8874123581</v>
      </c>
      <c r="E20" s="19">
        <f>E8-E18</f>
        <v>-1263124.4840098098</v>
      </c>
      <c r="F20" s="19">
        <f t="shared" si="9"/>
        <v>1445778.4815147519</v>
      </c>
      <c r="G20" s="19">
        <f t="shared" si="9"/>
        <v>-626467.63556234911</v>
      </c>
      <c r="H20" s="19">
        <f>H8-H18</f>
        <v>-135791.45369001478</v>
      </c>
      <c r="I20" s="19">
        <f t="shared" si="9"/>
        <v>-1565210.9936058745</v>
      </c>
      <c r="J20" s="19">
        <f t="shared" si="9"/>
        <v>-1028545.5987351313</v>
      </c>
      <c r="K20" s="19">
        <f t="shared" si="9"/>
        <v>-742397.90089659393</v>
      </c>
      <c r="L20" s="19">
        <f t="shared" si="9"/>
        <v>790019.02498355508</v>
      </c>
      <c r="M20" s="19">
        <f t="shared" si="9"/>
        <v>-1152075.250707712</v>
      </c>
      <c r="N20" s="19">
        <f t="shared" si="9"/>
        <v>-1751989.5304326005</v>
      </c>
      <c r="O20" s="19">
        <f t="shared" si="9"/>
        <v>2431450.2686167494</v>
      </c>
      <c r="P20" s="19">
        <f t="shared" si="9"/>
        <v>-1790272.3327584863</v>
      </c>
      <c r="Q20" s="19">
        <f t="shared" si="9"/>
        <v>310821.6495619826</v>
      </c>
      <c r="R20" s="19">
        <f t="shared" si="9"/>
        <v>-3705586.5654626004</v>
      </c>
    </row>
    <row r="21" spans="1:18" x14ac:dyDescent="0.2">
      <c r="A21" s="344">
        <f t="shared" si="4"/>
        <v>14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x14ac:dyDescent="0.2">
      <c r="A22" s="344">
        <f t="shared" si="4"/>
        <v>15</v>
      </c>
      <c r="B22" s="343" t="s">
        <v>295</v>
      </c>
      <c r="C22" s="257">
        <v>8994.44</v>
      </c>
      <c r="D22" s="257">
        <v>11028.11</v>
      </c>
      <c r="E22" s="257">
        <v>6352.05</v>
      </c>
      <c r="F22" s="257">
        <v>6923.45</v>
      </c>
      <c r="G22" s="257">
        <v>8408.8700000000008</v>
      </c>
      <c r="H22" s="257">
        <v>6512.52</v>
      </c>
      <c r="I22" s="257">
        <v>2088.59</v>
      </c>
      <c r="J22" s="81">
        <v>-1761.83</v>
      </c>
      <c r="K22" s="81">
        <v>-4480.92</v>
      </c>
      <c r="L22" s="81">
        <v>-2721.94</v>
      </c>
      <c r="M22" s="81">
        <v>-3305.21</v>
      </c>
      <c r="N22" s="81">
        <v>-9269.17</v>
      </c>
      <c r="O22" s="81">
        <v>-2199.6</v>
      </c>
      <c r="P22" s="81">
        <v>-9165.02</v>
      </c>
      <c r="Q22" s="81">
        <v>-10596.55</v>
      </c>
      <c r="R22" s="81">
        <v>-15171.16</v>
      </c>
    </row>
    <row r="23" spans="1:18" x14ac:dyDescent="0.2">
      <c r="A23" s="344">
        <f t="shared" si="4"/>
        <v>16</v>
      </c>
    </row>
    <row r="24" spans="1:18" x14ac:dyDescent="0.2">
      <c r="A24" s="344">
        <f t="shared" si="4"/>
        <v>17</v>
      </c>
      <c r="B24" s="343" t="s">
        <v>296</v>
      </c>
      <c r="C24" s="19">
        <f>C20+C22</f>
        <v>2147020.0501613901</v>
      </c>
      <c r="D24" s="19">
        <f t="shared" ref="D24:O24" si="10">C24+D20+D22</f>
        <v>742972.27274903201</v>
      </c>
      <c r="E24" s="19">
        <f t="shared" si="10"/>
        <v>-513800.16126077779</v>
      </c>
      <c r="F24" s="19">
        <f t="shared" si="10"/>
        <v>938901.77025397401</v>
      </c>
      <c r="G24" s="19">
        <f t="shared" si="10"/>
        <v>320843.0046916249</v>
      </c>
      <c r="H24" s="19">
        <f t="shared" si="10"/>
        <v>191564.07100161011</v>
      </c>
      <c r="I24" s="19">
        <f t="shared" si="10"/>
        <v>-1371558.3326042644</v>
      </c>
      <c r="J24" s="19">
        <f t="shared" si="10"/>
        <v>-2401865.7613393958</v>
      </c>
      <c r="K24" s="19">
        <f t="shared" si="10"/>
        <v>-3148744.5822359896</v>
      </c>
      <c r="L24" s="19">
        <f t="shared" si="10"/>
        <v>-2361447.4972524345</v>
      </c>
      <c r="M24" s="19">
        <f t="shared" si="10"/>
        <v>-3516827.9579601465</v>
      </c>
      <c r="N24" s="19">
        <f t="shared" si="10"/>
        <v>-5278086.6583927469</v>
      </c>
      <c r="O24" s="19">
        <f t="shared" si="10"/>
        <v>-2848835.9897759976</v>
      </c>
      <c r="P24" s="19">
        <f t="shared" ref="P24" si="11">O24+P20+P22</f>
        <v>-4648273.3425344834</v>
      </c>
      <c r="Q24" s="19">
        <f t="shared" ref="Q24" si="12">P24+Q20+Q22</f>
        <v>-4348048.2429725006</v>
      </c>
      <c r="R24" s="19">
        <f t="shared" ref="R24" si="13">Q24+R20+R22</f>
        <v>-8068805.9684351012</v>
      </c>
    </row>
    <row r="25" spans="1:18" x14ac:dyDescent="0.2">
      <c r="A25" s="344">
        <f t="shared" si="4"/>
        <v>18</v>
      </c>
    </row>
    <row r="26" spans="1:18" x14ac:dyDescent="0.2">
      <c r="A26" s="344">
        <f t="shared" si="4"/>
        <v>19</v>
      </c>
      <c r="B26" s="196" t="s">
        <v>288</v>
      </c>
      <c r="C26" s="197">
        <v>-1.47E-4</v>
      </c>
      <c r="D26" s="197">
        <v>-1.47E-4</v>
      </c>
      <c r="E26" s="197">
        <v>-1.47E-4</v>
      </c>
      <c r="F26" s="197">
        <v>-1.47E-4</v>
      </c>
      <c r="G26" s="197">
        <v>1.45E-4</v>
      </c>
      <c r="H26" s="197">
        <v>1.45E-4</v>
      </c>
      <c r="I26" s="197">
        <v>1.45E-4</v>
      </c>
      <c r="J26" s="197">
        <v>1.45E-4</v>
      </c>
      <c r="K26" s="197">
        <v>1.45E-4</v>
      </c>
      <c r="L26" s="197">
        <v>1.45E-4</v>
      </c>
      <c r="M26" s="197">
        <v>1.45E-4</v>
      </c>
      <c r="N26" s="197">
        <v>1.45E-4</v>
      </c>
      <c r="O26" s="197">
        <v>1.45E-4</v>
      </c>
      <c r="P26" s="197">
        <v>1.45E-4</v>
      </c>
      <c r="Q26" s="197">
        <v>0</v>
      </c>
      <c r="R26" s="197">
        <v>0</v>
      </c>
    </row>
    <row r="27" spans="1:18" x14ac:dyDescent="0.2">
      <c r="A27" s="344">
        <f t="shared" si="4"/>
        <v>20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</row>
    <row r="28" spans="1:18" x14ac:dyDescent="0.2">
      <c r="A28" s="344">
        <f t="shared" si="4"/>
        <v>21</v>
      </c>
      <c r="B28" s="196" t="s">
        <v>415</v>
      </c>
      <c r="C28" s="197">
        <v>-1.47E-4</v>
      </c>
      <c r="D28" s="197">
        <v>-1.47E-4</v>
      </c>
      <c r="E28" s="197">
        <v>-1.47E-4</v>
      </c>
      <c r="F28" s="197">
        <v>-1.47E-4</v>
      </c>
      <c r="G28" s="197">
        <v>-1.47E-4</v>
      </c>
      <c r="H28" s="197">
        <v>-1.47E-4</v>
      </c>
      <c r="I28" s="197">
        <v>-1.47E-4</v>
      </c>
      <c r="J28" s="197">
        <v>-1.47E-4</v>
      </c>
      <c r="K28" s="197">
        <v>-1.47E-4</v>
      </c>
      <c r="L28" s="197">
        <v>-1.47E-4</v>
      </c>
      <c r="M28" s="197">
        <v>1.45E-4</v>
      </c>
      <c r="N28" s="197">
        <v>1.45E-4</v>
      </c>
      <c r="O28" s="197">
        <v>1.45E-4</v>
      </c>
      <c r="P28" s="197">
        <v>1.45E-4</v>
      </c>
      <c r="Q28" s="197">
        <v>1.45E-4</v>
      </c>
      <c r="R28" s="197">
        <v>1.45E-4</v>
      </c>
    </row>
    <row r="29" spans="1:18" x14ac:dyDescent="0.2">
      <c r="A29" s="344">
        <f t="shared" si="4"/>
        <v>22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1:18" x14ac:dyDescent="0.2">
      <c r="A30" s="344">
        <f t="shared" si="4"/>
        <v>23</v>
      </c>
      <c r="B30" s="380" t="s">
        <v>551</v>
      </c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>
        <v>6.0999999999999999E-5</v>
      </c>
      <c r="N30" s="393">
        <v>6.0999999999999999E-5</v>
      </c>
      <c r="O30" s="393">
        <v>6.0999999999999999E-5</v>
      </c>
      <c r="P30" s="393">
        <v>6.0999999999999999E-5</v>
      </c>
      <c r="Q30" s="393">
        <v>6.0999999999999999E-5</v>
      </c>
      <c r="R30" s="393">
        <v>6.0999999999999999E-5</v>
      </c>
    </row>
    <row r="31" spans="1:18" x14ac:dyDescent="0.2">
      <c r="A31" s="344">
        <f t="shared" si="4"/>
        <v>24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</row>
    <row r="32" spans="1:18" x14ac:dyDescent="0.2">
      <c r="A32" s="344">
        <f t="shared" si="4"/>
        <v>25</v>
      </c>
      <c r="B32" s="380" t="s">
        <v>554</v>
      </c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>
        <v>0</v>
      </c>
      <c r="N32" s="393">
        <v>0</v>
      </c>
      <c r="O32" s="393">
        <v>0</v>
      </c>
      <c r="P32" s="393">
        <v>0</v>
      </c>
      <c r="Q32" s="393">
        <v>0</v>
      </c>
      <c r="R32" s="393">
        <v>0</v>
      </c>
    </row>
    <row r="33" spans="1:18" x14ac:dyDescent="0.2">
      <c r="A33" s="344">
        <f t="shared" si="4"/>
        <v>26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x14ac:dyDescent="0.2">
      <c r="A34" s="344">
        <f t="shared" si="4"/>
        <v>27</v>
      </c>
      <c r="B34" s="343" t="s">
        <v>161</v>
      </c>
      <c r="C34" s="19">
        <f t="shared" ref="C34:R34" si="14">(C10*C26)+(C14*C28)</f>
        <v>-171172.35908330226</v>
      </c>
      <c r="D34" s="19">
        <f t="shared" si="14"/>
        <v>-161634.32477744218</v>
      </c>
      <c r="E34" s="19">
        <f t="shared" si="14"/>
        <v>-162791.15950117478</v>
      </c>
      <c r="F34" s="19">
        <f t="shared" si="14"/>
        <v>-119476.64616188056</v>
      </c>
      <c r="G34" s="19">
        <f t="shared" si="14"/>
        <v>131096.7011549772</v>
      </c>
      <c r="H34" s="19">
        <f t="shared" si="14"/>
        <v>92951.417681442748</v>
      </c>
      <c r="I34" s="19">
        <f t="shared" si="14"/>
        <v>108835.67992709728</v>
      </c>
      <c r="J34" s="19">
        <f t="shared" si="14"/>
        <v>107227.21844057842</v>
      </c>
      <c r="K34" s="19">
        <f t="shared" si="14"/>
        <v>101151.7625772429</v>
      </c>
      <c r="L34" s="19">
        <f t="shared" si="14"/>
        <v>51979.591724456877</v>
      </c>
      <c r="M34" s="19">
        <f t="shared" si="14"/>
        <v>72353.150962619053</v>
      </c>
      <c r="N34" s="19">
        <f t="shared" si="14"/>
        <v>158685.45530905825</v>
      </c>
      <c r="O34" s="19">
        <f t="shared" si="14"/>
        <v>21671.957553988286</v>
      </c>
      <c r="P34" s="19">
        <f t="shared" si="14"/>
        <v>159740.019736104</v>
      </c>
      <c r="Q34" s="19">
        <f t="shared" si="14"/>
        <v>-8247.8861755233102</v>
      </c>
      <c r="R34" s="19">
        <f t="shared" si="14"/>
        <v>5002.3848866749931</v>
      </c>
    </row>
    <row r="35" spans="1:18" x14ac:dyDescent="0.2">
      <c r="A35" s="344">
        <f t="shared" si="4"/>
        <v>28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x14ac:dyDescent="0.2">
      <c r="A36" s="344">
        <f t="shared" si="4"/>
        <v>29</v>
      </c>
      <c r="B36" s="380" t="s">
        <v>552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>
        <f t="shared" ref="M36:R36" si="15">(M10*M30)+(M14*M32)</f>
        <v>30438.22212910181</v>
      </c>
      <c r="N36" s="382">
        <f t="shared" si="15"/>
        <v>57905.132571808193</v>
      </c>
      <c r="O36" s="382">
        <f t="shared" si="15"/>
        <v>9117.1683502985197</v>
      </c>
      <c r="P36" s="382">
        <f t="shared" si="15"/>
        <v>67200.973820016166</v>
      </c>
      <c r="Q36" s="382">
        <f t="shared" si="15"/>
        <v>77359.826965099899</v>
      </c>
      <c r="R36" s="382">
        <f t="shared" si="15"/>
        <v>70204.290092210576</v>
      </c>
    </row>
    <row r="37" spans="1:18" x14ac:dyDescent="0.2">
      <c r="A37" s="344">
        <f t="shared" si="4"/>
        <v>30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x14ac:dyDescent="0.2">
      <c r="A38" s="344">
        <f t="shared" si="4"/>
        <v>31</v>
      </c>
      <c r="B38" s="343" t="s">
        <v>298</v>
      </c>
      <c r="C38" s="19">
        <f>C20+C22-C34</f>
        <v>2318192.4092446924</v>
      </c>
      <c r="D38" s="19">
        <f t="shared" ref="D38:L38" si="16">C38+D20+D22-D34</f>
        <v>1075778.9566097765</v>
      </c>
      <c r="E38" s="19">
        <f t="shared" si="16"/>
        <v>-18202.317898858542</v>
      </c>
      <c r="F38" s="19">
        <f t="shared" si="16"/>
        <v>1553976.2597777739</v>
      </c>
      <c r="G38" s="19">
        <f t="shared" si="16"/>
        <v>804820.79306044756</v>
      </c>
      <c r="H38" s="19">
        <f t="shared" si="16"/>
        <v>582590.44168898999</v>
      </c>
      <c r="I38" s="19">
        <f t="shared" si="16"/>
        <v>-1089367.6418439818</v>
      </c>
      <c r="J38" s="19">
        <f t="shared" si="16"/>
        <v>-2226902.2890196918</v>
      </c>
      <c r="K38" s="19">
        <f t="shared" si="16"/>
        <v>-3074932.8724935283</v>
      </c>
      <c r="L38" s="19">
        <f t="shared" si="16"/>
        <v>-2339615.3792344299</v>
      </c>
      <c r="M38" s="19">
        <f>L38+M20+M22-M34-M36</f>
        <v>-3597787.2130338629</v>
      </c>
      <c r="N38" s="19">
        <f t="shared" ref="N38:P38" si="17">M38+N20+N22-N34-N36</f>
        <v>-5575636.5013473295</v>
      </c>
      <c r="O38" s="19">
        <f t="shared" si="17"/>
        <v>-3177174.9586348669</v>
      </c>
      <c r="P38" s="19">
        <f t="shared" si="17"/>
        <v>-5203553.3049494717</v>
      </c>
      <c r="Q38" s="19">
        <f t="shared" ref="Q38" si="18">P38+Q20+Q22-Q34-Q36</f>
        <v>-4972440.1461770656</v>
      </c>
      <c r="R38" s="19">
        <f t="shared" ref="R38" si="19">Q38+R20+R22-R34-R36</f>
        <v>-8768404.546618551</v>
      </c>
    </row>
    <row r="39" spans="1:18" x14ac:dyDescent="0.2">
      <c r="A39" s="344">
        <f t="shared" si="4"/>
        <v>32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x14ac:dyDescent="0.2">
      <c r="A40" s="344">
        <f t="shared" si="4"/>
        <v>33</v>
      </c>
      <c r="B40" s="198" t="s">
        <v>346</v>
      </c>
      <c r="C40" s="258">
        <v>0.95238599999999995</v>
      </c>
      <c r="D40" s="258">
        <v>0.95238599999999995</v>
      </c>
      <c r="E40" s="258">
        <v>0.95238599999999995</v>
      </c>
      <c r="F40" s="258">
        <v>0.95238599999999995</v>
      </c>
      <c r="G40" s="258">
        <v>0.95238599999999995</v>
      </c>
      <c r="H40" s="258">
        <v>0.95238599999999995</v>
      </c>
      <c r="I40" s="258">
        <v>0.95238599999999995</v>
      </c>
      <c r="J40" s="258">
        <v>0.95238599999999995</v>
      </c>
      <c r="K40" s="258">
        <v>0.95238599999999995</v>
      </c>
      <c r="L40" s="258">
        <v>0.95238599999999995</v>
      </c>
      <c r="M40" s="258"/>
      <c r="N40" s="258"/>
      <c r="O40" s="258"/>
      <c r="P40" s="258"/>
      <c r="Q40" s="258"/>
      <c r="R40" s="258"/>
    </row>
    <row r="41" spans="1:18" x14ac:dyDescent="0.2">
      <c r="A41" s="344">
        <f t="shared" si="4"/>
        <v>34</v>
      </c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</row>
    <row r="42" spans="1:18" x14ac:dyDescent="0.2">
      <c r="A42" s="344">
        <f t="shared" si="4"/>
        <v>35</v>
      </c>
      <c r="B42" s="198" t="s">
        <v>404</v>
      </c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>
        <v>0.95111500000000004</v>
      </c>
      <c r="N42" s="258">
        <v>0.95111500000000004</v>
      </c>
      <c r="O42" s="258">
        <v>0.95111500000000004</v>
      </c>
      <c r="P42" s="258">
        <v>0.95111500000000004</v>
      </c>
      <c r="Q42" s="258">
        <v>0.95111500000000004</v>
      </c>
      <c r="R42" s="258">
        <v>0.95111500000000004</v>
      </c>
    </row>
    <row r="43" spans="1:18" x14ac:dyDescent="0.2">
      <c r="A43" s="344">
        <f t="shared" si="4"/>
        <v>36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</row>
    <row r="44" spans="1:18" ht="12" thickBot="1" x14ac:dyDescent="0.25">
      <c r="A44" s="344">
        <f t="shared" si="4"/>
        <v>37</v>
      </c>
      <c r="B44" s="343" t="s">
        <v>299</v>
      </c>
      <c r="C44" s="201">
        <f t="shared" ref="C44:L44" si="20">ROUND((C20*C40),2)</f>
        <v>2036225.66</v>
      </c>
      <c r="D44" s="201">
        <f t="shared" si="20"/>
        <v>-1347698.46</v>
      </c>
      <c r="E44" s="201">
        <f t="shared" si="20"/>
        <v>-1202982.07</v>
      </c>
      <c r="F44" s="201">
        <f t="shared" si="20"/>
        <v>1376939.18</v>
      </c>
      <c r="G44" s="201">
        <f t="shared" si="20"/>
        <v>-596639.01</v>
      </c>
      <c r="H44" s="201">
        <f t="shared" si="20"/>
        <v>-129325.88</v>
      </c>
      <c r="I44" s="201">
        <f t="shared" si="20"/>
        <v>-1490685.04</v>
      </c>
      <c r="J44" s="201">
        <f t="shared" si="20"/>
        <v>-979572.43</v>
      </c>
      <c r="K44" s="201">
        <f t="shared" si="20"/>
        <v>-707049.37</v>
      </c>
      <c r="L44" s="201">
        <f t="shared" si="20"/>
        <v>752403.06</v>
      </c>
      <c r="M44" s="201">
        <f t="shared" ref="M44:R44" si="21">ROUND((M20*M42),2)</f>
        <v>-1095756.05</v>
      </c>
      <c r="N44" s="201">
        <f t="shared" si="21"/>
        <v>-1666343.52</v>
      </c>
      <c r="O44" s="201">
        <f t="shared" si="21"/>
        <v>2312588.8199999998</v>
      </c>
      <c r="P44" s="201">
        <f t="shared" si="21"/>
        <v>-1702754.87</v>
      </c>
      <c r="Q44" s="201">
        <f t="shared" si="21"/>
        <v>295627.13</v>
      </c>
      <c r="R44" s="201">
        <f t="shared" si="21"/>
        <v>-3524438.97</v>
      </c>
    </row>
    <row r="45" spans="1:18" x14ac:dyDescent="0.2">
      <c r="A45" s="344">
        <f t="shared" si="4"/>
        <v>38</v>
      </c>
    </row>
    <row r="46" spans="1:18" ht="12" thickBot="1" x14ac:dyDescent="0.25">
      <c r="A46" s="344">
        <f t="shared" si="4"/>
        <v>39</v>
      </c>
      <c r="B46" s="343" t="s">
        <v>416</v>
      </c>
      <c r="C46" s="201">
        <f t="shared" ref="C46:L46" si="22">ROUND((C34*C40),2)</f>
        <v>-163022.16</v>
      </c>
      <c r="D46" s="201">
        <f t="shared" si="22"/>
        <v>-153938.26999999999</v>
      </c>
      <c r="E46" s="201">
        <f t="shared" si="22"/>
        <v>-155040.01999999999</v>
      </c>
      <c r="F46" s="201">
        <f t="shared" si="22"/>
        <v>-113787.89</v>
      </c>
      <c r="G46" s="201">
        <f t="shared" si="22"/>
        <v>124854.66</v>
      </c>
      <c r="H46" s="201">
        <f t="shared" si="22"/>
        <v>88525.63</v>
      </c>
      <c r="I46" s="201">
        <f t="shared" si="22"/>
        <v>103653.58</v>
      </c>
      <c r="J46" s="201">
        <f t="shared" si="22"/>
        <v>102121.7</v>
      </c>
      <c r="K46" s="201">
        <f t="shared" si="22"/>
        <v>96335.52</v>
      </c>
      <c r="L46" s="201">
        <f t="shared" si="22"/>
        <v>49504.639999999999</v>
      </c>
      <c r="M46" s="201">
        <f t="shared" ref="M46:R46" si="23">ROUND((M34*M42),2)</f>
        <v>68816.17</v>
      </c>
      <c r="N46" s="201">
        <f t="shared" si="23"/>
        <v>150928.12</v>
      </c>
      <c r="O46" s="201">
        <f t="shared" si="23"/>
        <v>20612.52</v>
      </c>
      <c r="P46" s="201">
        <f t="shared" si="23"/>
        <v>151931.13</v>
      </c>
      <c r="Q46" s="201">
        <f t="shared" si="23"/>
        <v>-7844.69</v>
      </c>
      <c r="R46" s="201">
        <f t="shared" si="23"/>
        <v>4757.84</v>
      </c>
    </row>
    <row r="47" spans="1:18" x14ac:dyDescent="0.2">
      <c r="A47" s="344">
        <f t="shared" si="4"/>
        <v>40</v>
      </c>
    </row>
    <row r="48" spans="1:18" ht="12" thickBot="1" x14ac:dyDescent="0.25">
      <c r="A48" s="344">
        <f t="shared" si="4"/>
        <v>41</v>
      </c>
      <c r="B48" s="380" t="s">
        <v>553</v>
      </c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>
        <f t="shared" ref="M48:R48" si="24">ROUND((M36*M42),2)</f>
        <v>28950.25</v>
      </c>
      <c r="N48" s="383">
        <f t="shared" si="24"/>
        <v>55074.44</v>
      </c>
      <c r="O48" s="383">
        <f t="shared" si="24"/>
        <v>8671.48</v>
      </c>
      <c r="P48" s="383">
        <f t="shared" si="24"/>
        <v>63915.85</v>
      </c>
      <c r="Q48" s="383">
        <f t="shared" si="24"/>
        <v>73578.09</v>
      </c>
      <c r="R48" s="383">
        <f t="shared" si="24"/>
        <v>66772.350000000006</v>
      </c>
    </row>
    <row r="49" spans="1:8" x14ac:dyDescent="0.2">
      <c r="A49" s="344">
        <f t="shared" si="4"/>
        <v>42</v>
      </c>
    </row>
    <row r="50" spans="1:8" s="193" customFormat="1" x14ac:dyDescent="0.2">
      <c r="A50" s="344">
        <f t="shared" si="4"/>
        <v>43</v>
      </c>
      <c r="B50" s="193" t="s">
        <v>307</v>
      </c>
    </row>
    <row r="51" spans="1:8" s="196" customFormat="1" x14ac:dyDescent="0.2">
      <c r="A51" s="344">
        <f t="shared" si="4"/>
        <v>44</v>
      </c>
      <c r="B51" s="196" t="s">
        <v>302</v>
      </c>
    </row>
    <row r="52" spans="1:8" s="198" customFormat="1" x14ac:dyDescent="0.2">
      <c r="A52" s="344">
        <f t="shared" si="4"/>
        <v>45</v>
      </c>
      <c r="B52" s="198" t="s">
        <v>303</v>
      </c>
    </row>
    <row r="53" spans="1:8" x14ac:dyDescent="0.2">
      <c r="A53" s="202"/>
    </row>
    <row r="54" spans="1:8" x14ac:dyDescent="0.2">
      <c r="A54" s="344"/>
      <c r="B54" s="343" t="s">
        <v>405</v>
      </c>
    </row>
    <row r="55" spans="1:8" x14ac:dyDescent="0.2">
      <c r="A55" s="344"/>
      <c r="B55" s="343" t="s">
        <v>406</v>
      </c>
      <c r="H55" s="19"/>
    </row>
    <row r="56" spans="1:8" x14ac:dyDescent="0.2">
      <c r="A56" s="344"/>
      <c r="B56" s="343" t="s">
        <v>407</v>
      </c>
    </row>
    <row r="57" spans="1:8" x14ac:dyDescent="0.2">
      <c r="A57" s="344"/>
    </row>
    <row r="58" spans="1:8" x14ac:dyDescent="0.2">
      <c r="A58" s="344"/>
    </row>
    <row r="59" spans="1:8" x14ac:dyDescent="0.2">
      <c r="A59" s="344"/>
    </row>
    <row r="60" spans="1:8" x14ac:dyDescent="0.2">
      <c r="A60" s="344"/>
    </row>
    <row r="61" spans="1:8" x14ac:dyDescent="0.2">
      <c r="A61" s="344"/>
    </row>
    <row r="62" spans="1:8" x14ac:dyDescent="0.2">
      <c r="A62" s="344"/>
    </row>
    <row r="63" spans="1:8" x14ac:dyDescent="0.2">
      <c r="A63" s="344"/>
    </row>
    <row r="64" spans="1:8" x14ac:dyDescent="0.2">
      <c r="A64" s="344"/>
    </row>
    <row r="65" spans="1:1" x14ac:dyDescent="0.2">
      <c r="A65" s="344"/>
    </row>
    <row r="66" spans="1:1" x14ac:dyDescent="0.2">
      <c r="A66" s="344"/>
    </row>
    <row r="67" spans="1:1" x14ac:dyDescent="0.2">
      <c r="A67" s="344"/>
    </row>
    <row r="68" spans="1:1" x14ac:dyDescent="0.2">
      <c r="A68" s="344"/>
    </row>
    <row r="69" spans="1:1" x14ac:dyDescent="0.2">
      <c r="A69" s="344"/>
    </row>
    <row r="70" spans="1:1" x14ac:dyDescent="0.2">
      <c r="A70" s="344"/>
    </row>
    <row r="71" spans="1:1" x14ac:dyDescent="0.2">
      <c r="A71" s="344"/>
    </row>
    <row r="72" spans="1:1" x14ac:dyDescent="0.2">
      <c r="A72" s="344"/>
    </row>
    <row r="73" spans="1:1" x14ac:dyDescent="0.2">
      <c r="A73" s="344"/>
    </row>
    <row r="74" spans="1:1" x14ac:dyDescent="0.2">
      <c r="A74" s="344"/>
    </row>
    <row r="75" spans="1:1" x14ac:dyDescent="0.2">
      <c r="A75" s="344"/>
    </row>
    <row r="76" spans="1:1" x14ac:dyDescent="0.2">
      <c r="A76" s="344"/>
    </row>
    <row r="77" spans="1:1" x14ac:dyDescent="0.2">
      <c r="A77" s="344"/>
    </row>
    <row r="78" spans="1:1" x14ac:dyDescent="0.2">
      <c r="A78" s="344"/>
    </row>
    <row r="79" spans="1:1" x14ac:dyDescent="0.2">
      <c r="A79" s="344"/>
    </row>
    <row r="80" spans="1:1" x14ac:dyDescent="0.2">
      <c r="A80" s="344"/>
    </row>
    <row r="81" spans="1:1" x14ac:dyDescent="0.2">
      <c r="A81" s="344"/>
    </row>
    <row r="82" spans="1:1" x14ac:dyDescent="0.2">
      <c r="A82" s="344"/>
    </row>
    <row r="83" spans="1:1" x14ac:dyDescent="0.2">
      <c r="A83" s="344"/>
    </row>
    <row r="84" spans="1:1" x14ac:dyDescent="0.2">
      <c r="A84" s="344"/>
    </row>
    <row r="85" spans="1:1" x14ac:dyDescent="0.2">
      <c r="A85" s="344"/>
    </row>
    <row r="86" spans="1:1" x14ac:dyDescent="0.2">
      <c r="A86" s="344"/>
    </row>
    <row r="87" spans="1:1" x14ac:dyDescent="0.2">
      <c r="A87" s="344"/>
    </row>
    <row r="88" spans="1:1" x14ac:dyDescent="0.2">
      <c r="A88" s="344"/>
    </row>
    <row r="89" spans="1:1" x14ac:dyDescent="0.2">
      <c r="A89" s="344"/>
    </row>
    <row r="90" spans="1:1" x14ac:dyDescent="0.2">
      <c r="A90" s="344"/>
    </row>
    <row r="91" spans="1:1" x14ac:dyDescent="0.2">
      <c r="A91" s="344"/>
    </row>
    <row r="92" spans="1:1" x14ac:dyDescent="0.2">
      <c r="A92" s="344"/>
    </row>
    <row r="93" spans="1:1" x14ac:dyDescent="0.2">
      <c r="A93" s="344"/>
    </row>
    <row r="94" spans="1:1" x14ac:dyDescent="0.2">
      <c r="A94" s="344"/>
    </row>
    <row r="95" spans="1:1" x14ac:dyDescent="0.2">
      <c r="A95" s="344"/>
    </row>
    <row r="96" spans="1:1" x14ac:dyDescent="0.2">
      <c r="A96" s="344"/>
    </row>
    <row r="97" spans="1:1" x14ac:dyDescent="0.2">
      <c r="A97" s="344"/>
    </row>
  </sheetData>
  <printOptions horizontalCentered="1"/>
  <pageMargins left="0.45" right="0.45" top="0.75" bottom="0.75" header="0.3" footer="0.3"/>
  <pageSetup scale="71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2" tint="-9.9978637043366805E-2"/>
    <pageSetUpPr fitToPage="1"/>
  </sheetPr>
  <dimension ref="A1:R97"/>
  <sheetViews>
    <sheetView topLeftCell="C1" zoomScaleNormal="100" workbookViewId="0">
      <pane ySplit="6" topLeftCell="A7" activePane="bottomLeft" state="frozen"/>
      <selection pane="bottomLeft" activeCell="P22" sqref="P22"/>
    </sheetView>
  </sheetViews>
  <sheetFormatPr defaultColWidth="9.140625" defaultRowHeight="11.25" x14ac:dyDescent="0.2"/>
  <cols>
    <col min="1" max="1" width="5.5703125" style="343" bestFit="1" customWidth="1"/>
    <col min="2" max="2" width="51.140625" style="343" customWidth="1"/>
    <col min="3" max="7" width="10.7109375" style="343" bestFit="1" customWidth="1"/>
    <col min="8" max="8" width="11.28515625" style="343" bestFit="1" customWidth="1"/>
    <col min="9" max="11" width="10.7109375" style="343" bestFit="1" customWidth="1"/>
    <col min="12" max="12" width="10.7109375" style="343" customWidth="1"/>
    <col min="13" max="15" width="10.7109375" style="343" bestFit="1" customWidth="1"/>
    <col min="16" max="16" width="10.7109375" style="343" customWidth="1"/>
    <col min="17" max="18" width="10.7109375" style="343" bestFit="1" customWidth="1"/>
    <col min="19" max="16384" width="9.140625" style="343"/>
  </cols>
  <sheetData>
    <row r="1" spans="1:18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x14ac:dyDescent="0.2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8" x14ac:dyDescent="0.2">
      <c r="A3" s="84" t="s">
        <v>308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8" x14ac:dyDescent="0.2">
      <c r="A4" s="84" t="s">
        <v>94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388" t="s">
        <v>408</v>
      </c>
      <c r="M4" s="388" t="s">
        <v>409</v>
      </c>
      <c r="N4" s="84"/>
      <c r="O4" s="389" t="s">
        <v>410</v>
      </c>
      <c r="P4" s="389" t="s">
        <v>411</v>
      </c>
      <c r="Q4" s="84"/>
    </row>
    <row r="5" spans="1:18" x14ac:dyDescent="0.2">
      <c r="L5" s="390" t="s">
        <v>412</v>
      </c>
      <c r="M5" s="390" t="s">
        <v>412</v>
      </c>
      <c r="O5" s="391" t="s">
        <v>413</v>
      </c>
      <c r="P5" s="391" t="s">
        <v>413</v>
      </c>
    </row>
    <row r="6" spans="1:18" ht="25.5" customHeight="1" x14ac:dyDescent="0.2">
      <c r="A6" s="398" t="s">
        <v>53</v>
      </c>
      <c r="B6" s="399"/>
      <c r="C6" s="400">
        <v>43861</v>
      </c>
      <c r="D6" s="384">
        <f t="shared" ref="D6:L6" si="0">EDATE(C6,1)</f>
        <v>43890</v>
      </c>
      <c r="E6" s="384">
        <f t="shared" si="0"/>
        <v>43919</v>
      </c>
      <c r="F6" s="384">
        <f t="shared" si="0"/>
        <v>43950</v>
      </c>
      <c r="G6" s="384">
        <f t="shared" si="0"/>
        <v>43980</v>
      </c>
      <c r="H6" s="384">
        <f t="shared" si="0"/>
        <v>44011</v>
      </c>
      <c r="I6" s="384">
        <f t="shared" si="0"/>
        <v>44041</v>
      </c>
      <c r="J6" s="384">
        <f t="shared" si="0"/>
        <v>44072</v>
      </c>
      <c r="K6" s="384">
        <f t="shared" si="0"/>
        <v>44103</v>
      </c>
      <c r="L6" s="385">
        <f t="shared" si="0"/>
        <v>44133</v>
      </c>
      <c r="M6" s="385">
        <f>EDATE(K6,1)</f>
        <v>44133</v>
      </c>
      <c r="N6" s="384">
        <f t="shared" ref="N6:O6" si="1">EDATE(M6,1)</f>
        <v>44164</v>
      </c>
      <c r="O6" s="386">
        <f t="shared" si="1"/>
        <v>44194</v>
      </c>
      <c r="P6" s="386">
        <f>EDATE(N6,1)</f>
        <v>44194</v>
      </c>
      <c r="Q6" s="387">
        <f t="shared" ref="Q6" si="2">EDATE(O6,1)</f>
        <v>44225</v>
      </c>
      <c r="R6" s="387">
        <f t="shared" ref="R6" si="3">EDATE(Q6,1)</f>
        <v>44255</v>
      </c>
    </row>
    <row r="7" spans="1:18" x14ac:dyDescent="0.2">
      <c r="A7" s="344"/>
      <c r="B7" s="344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</row>
    <row r="8" spans="1:18" x14ac:dyDescent="0.2">
      <c r="A8" s="344">
        <v>1</v>
      </c>
      <c r="B8" s="343" t="s">
        <v>310</v>
      </c>
      <c r="C8" s="81">
        <v>7200124.8569361269</v>
      </c>
      <c r="D8" s="81">
        <v>6097213.277229852</v>
      </c>
      <c r="E8" s="81">
        <v>6565343.345188424</v>
      </c>
      <c r="F8" s="81">
        <v>5673074.0982877873</v>
      </c>
      <c r="G8" s="81">
        <v>5580232.4259879896</v>
      </c>
      <c r="H8" s="81">
        <v>5369461.5634246347</v>
      </c>
      <c r="I8" s="81">
        <v>6037476.3739139959</v>
      </c>
      <c r="J8" s="81">
        <v>6350046.1452855896</v>
      </c>
      <c r="K8" s="81">
        <v>5669495.9494402669</v>
      </c>
      <c r="L8" s="81">
        <v>2701666.619894376</v>
      </c>
      <c r="M8" s="81">
        <v>2897459.7209859104</v>
      </c>
      <c r="N8" s="81">
        <v>5783367.07680964</v>
      </c>
      <c r="O8" s="81">
        <v>1205269.1450022275</v>
      </c>
      <c r="P8" s="81">
        <v>4814913.673082957</v>
      </c>
      <c r="Q8" s="81">
        <v>6304070.5186434127</v>
      </c>
      <c r="R8" s="81">
        <v>5338560.5424597282</v>
      </c>
    </row>
    <row r="9" spans="1:18" ht="15" x14ac:dyDescent="0.25">
      <c r="A9" s="344">
        <f t="shared" ref="A9:A52" si="4">A8+1</f>
        <v>2</v>
      </c>
      <c r="C9" s="413"/>
      <c r="D9" s="413"/>
      <c r="E9" s="413"/>
      <c r="F9" s="413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1:18" x14ac:dyDescent="0.2">
      <c r="A10" s="344">
        <f t="shared" si="4"/>
        <v>3</v>
      </c>
      <c r="B10" s="193" t="s">
        <v>285</v>
      </c>
      <c r="C10" s="194">
        <v>287744340.97945035</v>
      </c>
      <c r="D10" s="194">
        <v>205631507.82804784</v>
      </c>
      <c r="E10" s="194">
        <v>228852546.19482496</v>
      </c>
      <c r="F10" s="194">
        <v>157761063.10386792</v>
      </c>
      <c r="G10" s="194">
        <v>191133413.94844848</v>
      </c>
      <c r="H10" s="194">
        <v>179979992.74865526</v>
      </c>
      <c r="I10" s="194">
        <v>205953013.62938684</v>
      </c>
      <c r="J10" s="194">
        <v>209274554.3680777</v>
      </c>
      <c r="K10" s="194">
        <v>195444662.73326597</v>
      </c>
      <c r="L10" s="194">
        <v>89160860.416859329</v>
      </c>
      <c r="M10" s="194">
        <v>117566028.51693596</v>
      </c>
      <c r="N10" s="194">
        <v>192239048.68473148</v>
      </c>
      <c r="O10" s="194">
        <v>29358260.044134945</v>
      </c>
      <c r="P10" s="194">
        <v>215835089.43894455</v>
      </c>
      <c r="Q10" s="194">
        <v>268291392.7916185</v>
      </c>
      <c r="R10" s="194">
        <v>237140417.45719349</v>
      </c>
    </row>
    <row r="11" spans="1:18" x14ac:dyDescent="0.2">
      <c r="A11" s="344">
        <f t="shared" si="4"/>
        <v>4</v>
      </c>
      <c r="B11" s="343" t="s">
        <v>311</v>
      </c>
      <c r="C11" s="195">
        <v>2.6327E-2</v>
      </c>
      <c r="D11" s="195">
        <v>2.6327E-2</v>
      </c>
      <c r="E11" s="195">
        <v>2.6327E-2</v>
      </c>
      <c r="F11" s="195">
        <v>2.6327E-2</v>
      </c>
      <c r="G11" s="195">
        <v>2.6327E-2</v>
      </c>
      <c r="H11" s="195">
        <v>2.6327E-2</v>
      </c>
      <c r="I11" s="195">
        <v>2.6327E-2</v>
      </c>
      <c r="J11" s="195">
        <v>2.6327E-2</v>
      </c>
      <c r="K11" s="195">
        <v>2.6327E-2</v>
      </c>
      <c r="L11" s="195">
        <v>2.6327E-2</v>
      </c>
      <c r="M11" s="195">
        <v>2.4493999999999998E-2</v>
      </c>
      <c r="N11" s="195">
        <v>2.4493999999999998E-2</v>
      </c>
      <c r="O11" s="195">
        <v>2.4493999999999998E-2</v>
      </c>
      <c r="P11" s="195">
        <v>2.3484000000000001E-2</v>
      </c>
      <c r="Q11" s="195">
        <v>2.3484000000000001E-2</v>
      </c>
      <c r="R11" s="195">
        <v>2.3484000000000001E-2</v>
      </c>
    </row>
    <row r="12" spans="1:18" x14ac:dyDescent="0.2">
      <c r="A12" s="344">
        <f t="shared" si="4"/>
        <v>5</v>
      </c>
      <c r="B12" s="343" t="s">
        <v>312</v>
      </c>
      <c r="C12" s="19">
        <f t="shared" ref="C12:R12" si="5">C10*C11</f>
        <v>7575445.2649659887</v>
      </c>
      <c r="D12" s="19">
        <f t="shared" si="5"/>
        <v>5413660.7065890152</v>
      </c>
      <c r="E12" s="19">
        <f t="shared" si="5"/>
        <v>6025000.9836711567</v>
      </c>
      <c r="F12" s="19">
        <f t="shared" si="5"/>
        <v>4153375.5083355308</v>
      </c>
      <c r="G12" s="19">
        <f t="shared" si="5"/>
        <v>5031969.3890208034</v>
      </c>
      <c r="H12" s="19">
        <f t="shared" si="5"/>
        <v>4738333.2690938469</v>
      </c>
      <c r="I12" s="19">
        <f t="shared" si="5"/>
        <v>5422124.9898208678</v>
      </c>
      <c r="J12" s="19">
        <f t="shared" si="5"/>
        <v>5509571.1928483816</v>
      </c>
      <c r="K12" s="19">
        <f t="shared" si="5"/>
        <v>5145471.6357786935</v>
      </c>
      <c r="L12" s="19">
        <f t="shared" si="5"/>
        <v>2347337.9721946553</v>
      </c>
      <c r="M12" s="19">
        <f t="shared" si="5"/>
        <v>2879662.3024938293</v>
      </c>
      <c r="N12" s="19">
        <f t="shared" si="5"/>
        <v>4708703.2584838122</v>
      </c>
      <c r="O12" s="19">
        <f t="shared" si="5"/>
        <v>719101.22152104124</v>
      </c>
      <c r="P12" s="19">
        <f t="shared" si="5"/>
        <v>5068671.2403841745</v>
      </c>
      <c r="Q12" s="19">
        <f t="shared" si="5"/>
        <v>6300555.0683183689</v>
      </c>
      <c r="R12" s="19">
        <f t="shared" si="5"/>
        <v>5569005.5635647327</v>
      </c>
    </row>
    <row r="13" spans="1:18" x14ac:dyDescent="0.2">
      <c r="A13" s="344">
        <f t="shared" si="4"/>
        <v>6</v>
      </c>
    </row>
    <row r="14" spans="1:18" x14ac:dyDescent="0.2">
      <c r="A14" s="344">
        <f t="shared" si="4"/>
        <v>7</v>
      </c>
      <c r="B14" s="193" t="s">
        <v>414</v>
      </c>
      <c r="C14" s="403"/>
      <c r="D14" s="403"/>
      <c r="E14" s="403"/>
      <c r="F14" s="403"/>
      <c r="G14" s="194">
        <v>-11917251.872524768</v>
      </c>
      <c r="H14" s="194">
        <v>5047917.7429999998</v>
      </c>
      <c r="I14" s="194">
        <v>21887.771999999881</v>
      </c>
      <c r="J14" s="379"/>
      <c r="K14" s="379"/>
      <c r="L14" s="194">
        <v>0</v>
      </c>
      <c r="M14" s="194">
        <v>0</v>
      </c>
      <c r="N14" s="194">
        <v>32561986.726999998</v>
      </c>
      <c r="O14" s="194">
        <v>0</v>
      </c>
      <c r="P14" s="194">
        <v>0</v>
      </c>
      <c r="Q14" s="194">
        <v>-20665646.515440494</v>
      </c>
      <c r="R14" s="194">
        <v>16317619.823999994</v>
      </c>
    </row>
    <row r="15" spans="1:18" x14ac:dyDescent="0.2">
      <c r="A15" s="344">
        <f t="shared" si="4"/>
        <v>8</v>
      </c>
      <c r="B15" s="343" t="s">
        <v>311</v>
      </c>
      <c r="C15" s="195">
        <v>2.6327E-2</v>
      </c>
      <c r="D15" s="195">
        <v>2.6327E-2</v>
      </c>
      <c r="E15" s="195">
        <v>2.6327E-2</v>
      </c>
      <c r="F15" s="195">
        <v>2.6327E-2</v>
      </c>
      <c r="G15" s="195">
        <v>2.6327E-2</v>
      </c>
      <c r="H15" s="195">
        <v>2.6327E-2</v>
      </c>
      <c r="I15" s="195">
        <v>2.6327E-2</v>
      </c>
      <c r="J15" s="195">
        <v>2.6327E-2</v>
      </c>
      <c r="K15" s="195">
        <v>2.6327E-2</v>
      </c>
      <c r="L15" s="195">
        <v>2.6327E-2</v>
      </c>
      <c r="M15" s="195">
        <v>2.6327E-2</v>
      </c>
      <c r="N15" s="195">
        <v>2.6327E-2</v>
      </c>
      <c r="O15" s="195">
        <v>2.6327E-2</v>
      </c>
      <c r="P15" s="195">
        <v>2.4493999999999998E-2</v>
      </c>
      <c r="Q15" s="195">
        <v>2.4493999999999998E-2</v>
      </c>
      <c r="R15" s="195">
        <v>2.4493999999999998E-2</v>
      </c>
    </row>
    <row r="16" spans="1:18" x14ac:dyDescent="0.2">
      <c r="A16" s="344">
        <f t="shared" si="4"/>
        <v>9</v>
      </c>
      <c r="B16" s="343" t="s">
        <v>312</v>
      </c>
      <c r="C16" s="19">
        <f t="shared" ref="C16:R16" si="6">C14*C15</f>
        <v>0</v>
      </c>
      <c r="D16" s="19">
        <f t="shared" si="6"/>
        <v>0</v>
      </c>
      <c r="E16" s="19">
        <f t="shared" si="6"/>
        <v>0</v>
      </c>
      <c r="F16" s="19">
        <f t="shared" si="6"/>
        <v>0</v>
      </c>
      <c r="G16" s="19">
        <f t="shared" si="6"/>
        <v>-313745.49004795955</v>
      </c>
      <c r="H16" s="19">
        <f t="shared" si="6"/>
        <v>132896.530419961</v>
      </c>
      <c r="I16" s="19">
        <f t="shared" si="6"/>
        <v>576.2393734439969</v>
      </c>
      <c r="J16" s="19">
        <f t="shared" si="6"/>
        <v>0</v>
      </c>
      <c r="K16" s="19">
        <f t="shared" si="6"/>
        <v>0</v>
      </c>
      <c r="L16" s="19">
        <f t="shared" si="6"/>
        <v>0</v>
      </c>
      <c r="M16" s="19">
        <f t="shared" si="6"/>
        <v>0</v>
      </c>
      <c r="N16" s="19">
        <f t="shared" si="6"/>
        <v>857259.42456172896</v>
      </c>
      <c r="O16" s="19">
        <f t="shared" si="6"/>
        <v>0</v>
      </c>
      <c r="P16" s="19">
        <f t="shared" si="6"/>
        <v>0</v>
      </c>
      <c r="Q16" s="19">
        <f t="shared" si="6"/>
        <v>-506184.34574919945</v>
      </c>
      <c r="R16" s="19">
        <f t="shared" si="6"/>
        <v>399683.77996905579</v>
      </c>
    </row>
    <row r="17" spans="1:18" x14ac:dyDescent="0.2">
      <c r="A17" s="344">
        <f t="shared" si="4"/>
        <v>10</v>
      </c>
    </row>
    <row r="18" spans="1:18" x14ac:dyDescent="0.2">
      <c r="A18" s="344">
        <f t="shared" si="4"/>
        <v>11</v>
      </c>
      <c r="B18" s="343" t="s">
        <v>313</v>
      </c>
      <c r="C18" s="19">
        <f t="shared" ref="C18:M18" si="7">C12+C16</f>
        <v>7575445.2649659887</v>
      </c>
      <c r="D18" s="19">
        <f t="shared" si="7"/>
        <v>5413660.7065890152</v>
      </c>
      <c r="E18" s="19">
        <f t="shared" si="7"/>
        <v>6025000.9836711567</v>
      </c>
      <c r="F18" s="19">
        <f t="shared" si="7"/>
        <v>4153375.5083355308</v>
      </c>
      <c r="G18" s="19">
        <f t="shared" si="7"/>
        <v>4718223.8989728438</v>
      </c>
      <c r="H18" s="19">
        <f t="shared" si="7"/>
        <v>4871229.7995138075</v>
      </c>
      <c r="I18" s="19">
        <f t="shared" si="7"/>
        <v>5422701.2291943114</v>
      </c>
      <c r="J18" s="19">
        <f t="shared" si="7"/>
        <v>5509571.1928483816</v>
      </c>
      <c r="K18" s="19">
        <f t="shared" si="7"/>
        <v>5145471.6357786935</v>
      </c>
      <c r="L18" s="19">
        <f t="shared" si="7"/>
        <v>2347337.9721946553</v>
      </c>
      <c r="M18" s="19">
        <f t="shared" si="7"/>
        <v>2879662.3024938293</v>
      </c>
      <c r="N18" s="19">
        <f>N12+N16</f>
        <v>5565962.6830455409</v>
      </c>
      <c r="O18" s="19">
        <f>O12+O16</f>
        <v>719101.22152104124</v>
      </c>
      <c r="P18" s="19">
        <f>P12+P16</f>
        <v>5068671.2403841745</v>
      </c>
      <c r="Q18" s="19">
        <f t="shared" ref="Q18:R18" si="8">Q12+Q16</f>
        <v>5794370.7225691695</v>
      </c>
      <c r="R18" s="19">
        <f t="shared" si="8"/>
        <v>5968689.3435337888</v>
      </c>
    </row>
    <row r="19" spans="1:18" x14ac:dyDescent="0.2">
      <c r="A19" s="344">
        <f t="shared" si="4"/>
        <v>12</v>
      </c>
    </row>
    <row r="20" spans="1:18" x14ac:dyDescent="0.2">
      <c r="A20" s="344">
        <f t="shared" si="4"/>
        <v>13</v>
      </c>
      <c r="B20" s="343" t="s">
        <v>287</v>
      </c>
      <c r="C20" s="19">
        <f t="shared" ref="C20:R20" si="9">C8-C18</f>
        <v>-375320.40802986175</v>
      </c>
      <c r="D20" s="19">
        <f t="shared" si="9"/>
        <v>683552.57064083684</v>
      </c>
      <c r="E20" s="19">
        <f t="shared" si="9"/>
        <v>540342.3615172673</v>
      </c>
      <c r="F20" s="19">
        <f t="shared" si="9"/>
        <v>1519698.5899522565</v>
      </c>
      <c r="G20" s="19">
        <f t="shared" si="9"/>
        <v>862008.52701514587</v>
      </c>
      <c r="H20" s="19">
        <f t="shared" si="9"/>
        <v>498231.76391082723</v>
      </c>
      <c r="I20" s="19">
        <f t="shared" si="9"/>
        <v>614775.1447196845</v>
      </c>
      <c r="J20" s="19">
        <f t="shared" si="9"/>
        <v>840474.95243720803</v>
      </c>
      <c r="K20" s="19">
        <f t="shared" si="9"/>
        <v>524024.31366157345</v>
      </c>
      <c r="L20" s="19">
        <f t="shared" si="9"/>
        <v>354328.64769972069</v>
      </c>
      <c r="M20" s="19">
        <f t="shared" si="9"/>
        <v>17797.418492081109</v>
      </c>
      <c r="N20" s="19">
        <f t="shared" si="9"/>
        <v>217404.39376409911</v>
      </c>
      <c r="O20" s="19">
        <f t="shared" si="9"/>
        <v>486167.92348118627</v>
      </c>
      <c r="P20" s="19">
        <f t="shared" si="9"/>
        <v>-253757.56730121747</v>
      </c>
      <c r="Q20" s="19">
        <f t="shared" si="9"/>
        <v>509699.79607424326</v>
      </c>
      <c r="R20" s="19">
        <f t="shared" si="9"/>
        <v>-630128.80107406061</v>
      </c>
    </row>
    <row r="21" spans="1:18" x14ac:dyDescent="0.2">
      <c r="A21" s="344">
        <f t="shared" si="4"/>
        <v>14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x14ac:dyDescent="0.2">
      <c r="A22" s="344">
        <f t="shared" si="4"/>
        <v>15</v>
      </c>
      <c r="B22" s="343" t="s">
        <v>295</v>
      </c>
      <c r="C22" s="257">
        <v>13423.39</v>
      </c>
      <c r="D22" s="257">
        <v>13228.06</v>
      </c>
      <c r="E22" s="257">
        <v>14930.73</v>
      </c>
      <c r="F22" s="257">
        <v>17579.759999999998</v>
      </c>
      <c r="G22" s="257">
        <v>21474.49</v>
      </c>
      <c r="H22" s="257">
        <v>23336.28</v>
      </c>
      <c r="I22" s="257">
        <v>17825.63</v>
      </c>
      <c r="J22" s="81">
        <v>19230.71</v>
      </c>
      <c r="K22" s="81">
        <v>20526.86</v>
      </c>
      <c r="L22" s="81">
        <v>9035.48</v>
      </c>
      <c r="M22" s="81">
        <v>10971.65</v>
      </c>
      <c r="N22" s="81">
        <v>20015.93</v>
      </c>
      <c r="O22" s="81">
        <v>3816.33</v>
      </c>
      <c r="P22" s="81">
        <v>15901.38</v>
      </c>
      <c r="Q22" s="81">
        <v>20072.61</v>
      </c>
      <c r="R22" s="81">
        <v>19621.650000000001</v>
      </c>
    </row>
    <row r="23" spans="1:18" x14ac:dyDescent="0.2">
      <c r="A23" s="344">
        <f t="shared" si="4"/>
        <v>16</v>
      </c>
    </row>
    <row r="24" spans="1:18" x14ac:dyDescent="0.2">
      <c r="A24" s="344">
        <f t="shared" si="4"/>
        <v>17</v>
      </c>
      <c r="B24" s="343" t="s">
        <v>296</v>
      </c>
      <c r="C24" s="19">
        <f>C20+C22</f>
        <v>-361897.01802986173</v>
      </c>
      <c r="D24" s="19">
        <f t="shared" ref="D24:R24" si="10">C24+D20+D22</f>
        <v>334883.61261097511</v>
      </c>
      <c r="E24" s="19">
        <f t="shared" si="10"/>
        <v>890156.70412824233</v>
      </c>
      <c r="F24" s="19">
        <f t="shared" si="10"/>
        <v>2427435.0540804984</v>
      </c>
      <c r="G24" s="19">
        <f t="shared" si="10"/>
        <v>3310918.0710956445</v>
      </c>
      <c r="H24" s="19">
        <f t="shared" si="10"/>
        <v>3832486.1150064715</v>
      </c>
      <c r="I24" s="19">
        <f t="shared" si="10"/>
        <v>4465086.8897261554</v>
      </c>
      <c r="J24" s="19">
        <f t="shared" si="10"/>
        <v>5324792.5521633634</v>
      </c>
      <c r="K24" s="19">
        <f t="shared" si="10"/>
        <v>5869343.7258249372</v>
      </c>
      <c r="L24" s="19">
        <f t="shared" si="10"/>
        <v>6232707.8535246588</v>
      </c>
      <c r="M24" s="19">
        <f t="shared" si="10"/>
        <v>6261476.9220167398</v>
      </c>
      <c r="N24" s="19">
        <f t="shared" si="10"/>
        <v>6498897.2457808387</v>
      </c>
      <c r="O24" s="19">
        <f t="shared" si="10"/>
        <v>6988881.4992620246</v>
      </c>
      <c r="P24" s="19">
        <f t="shared" si="10"/>
        <v>6751025.3119608071</v>
      </c>
      <c r="Q24" s="19">
        <f t="shared" si="10"/>
        <v>7280797.7180350507</v>
      </c>
      <c r="R24" s="19">
        <f t="shared" si="10"/>
        <v>6670290.5669609904</v>
      </c>
    </row>
    <row r="25" spans="1:18" x14ac:dyDescent="0.2">
      <c r="A25" s="344">
        <f t="shared" si="4"/>
        <v>18</v>
      </c>
    </row>
    <row r="26" spans="1:18" x14ac:dyDescent="0.2">
      <c r="A26" s="344">
        <f t="shared" si="4"/>
        <v>19</v>
      </c>
      <c r="B26" s="196" t="s">
        <v>288</v>
      </c>
      <c r="C26" s="197">
        <v>8.4099999999999995E-4</v>
      </c>
      <c r="D26" s="197">
        <v>8.4099999999999995E-4</v>
      </c>
      <c r="E26" s="197">
        <v>8.4099999999999995E-4</v>
      </c>
      <c r="F26" s="197">
        <v>8.4099999999999995E-4</v>
      </c>
      <c r="G26" s="197">
        <v>1.073E-3</v>
      </c>
      <c r="H26" s="197">
        <v>1.073E-3</v>
      </c>
      <c r="I26" s="197">
        <v>1.073E-3</v>
      </c>
      <c r="J26" s="197">
        <v>1.073E-3</v>
      </c>
      <c r="K26" s="197">
        <v>1.073E-3</v>
      </c>
      <c r="L26" s="197">
        <v>1.073E-3</v>
      </c>
      <c r="M26" s="197">
        <v>1.073E-3</v>
      </c>
      <c r="N26" s="197">
        <v>1.073E-3</v>
      </c>
      <c r="O26" s="197">
        <v>1.073E-3</v>
      </c>
      <c r="P26" s="197">
        <v>1.073E-3</v>
      </c>
      <c r="Q26" s="197">
        <v>0</v>
      </c>
      <c r="R26" s="197">
        <v>0</v>
      </c>
    </row>
    <row r="27" spans="1:18" x14ac:dyDescent="0.2">
      <c r="A27" s="344">
        <f t="shared" si="4"/>
        <v>20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</row>
    <row r="28" spans="1:18" x14ac:dyDescent="0.2">
      <c r="A28" s="344">
        <f t="shared" si="4"/>
        <v>21</v>
      </c>
      <c r="B28" s="196" t="s">
        <v>415</v>
      </c>
      <c r="C28" s="197">
        <v>8.4099999999999995E-4</v>
      </c>
      <c r="D28" s="197">
        <v>8.4099999999999995E-4</v>
      </c>
      <c r="E28" s="197">
        <v>8.4099999999999995E-4</v>
      </c>
      <c r="F28" s="197">
        <v>8.4099999999999995E-4</v>
      </c>
      <c r="G28" s="197">
        <v>8.4099999999999995E-4</v>
      </c>
      <c r="H28" s="197">
        <v>8.4099999999999995E-4</v>
      </c>
      <c r="I28" s="197">
        <v>8.4099999999999995E-4</v>
      </c>
      <c r="J28" s="197">
        <v>8.4099999999999995E-4</v>
      </c>
      <c r="K28" s="197">
        <v>8.4099999999999995E-4</v>
      </c>
      <c r="L28" s="197">
        <v>8.4099999999999995E-4</v>
      </c>
      <c r="M28" s="197">
        <v>1.073E-3</v>
      </c>
      <c r="N28" s="197">
        <v>1.073E-3</v>
      </c>
      <c r="O28" s="197">
        <v>1.073E-3</v>
      </c>
      <c r="P28" s="197">
        <v>1.073E-3</v>
      </c>
      <c r="Q28" s="197">
        <v>1.073E-3</v>
      </c>
      <c r="R28" s="197">
        <v>1.073E-3</v>
      </c>
    </row>
    <row r="29" spans="1:18" x14ac:dyDescent="0.2">
      <c r="A29" s="344">
        <f t="shared" si="4"/>
        <v>22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1:18" x14ac:dyDescent="0.2">
      <c r="A30" s="344">
        <f t="shared" si="4"/>
        <v>23</v>
      </c>
      <c r="B30" s="380" t="s">
        <v>551</v>
      </c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>
        <v>4.8799999999999999E-4</v>
      </c>
      <c r="N30" s="393">
        <v>4.8799999999999999E-4</v>
      </c>
      <c r="O30" s="393">
        <v>4.8799999999999999E-4</v>
      </c>
      <c r="P30" s="393">
        <v>4.8799999999999999E-4</v>
      </c>
      <c r="Q30" s="393">
        <v>4.8799999999999999E-4</v>
      </c>
      <c r="R30" s="393">
        <v>4.8799999999999999E-4</v>
      </c>
    </row>
    <row r="31" spans="1:18" x14ac:dyDescent="0.2">
      <c r="A31" s="344">
        <f t="shared" si="4"/>
        <v>24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</row>
    <row r="32" spans="1:18" x14ac:dyDescent="0.2">
      <c r="A32" s="344">
        <f t="shared" si="4"/>
        <v>25</v>
      </c>
      <c r="B32" s="380" t="s">
        <v>554</v>
      </c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>
        <v>0</v>
      </c>
      <c r="N32" s="393">
        <v>0</v>
      </c>
      <c r="O32" s="393">
        <v>0</v>
      </c>
      <c r="P32" s="393">
        <v>0</v>
      </c>
      <c r="Q32" s="393">
        <v>0</v>
      </c>
      <c r="R32" s="393">
        <v>0</v>
      </c>
    </row>
    <row r="33" spans="1:18" x14ac:dyDescent="0.2">
      <c r="A33" s="344">
        <f t="shared" si="4"/>
        <v>26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x14ac:dyDescent="0.2">
      <c r="A34" s="344">
        <f t="shared" si="4"/>
        <v>27</v>
      </c>
      <c r="B34" s="343" t="s">
        <v>161</v>
      </c>
      <c r="C34" s="19">
        <f t="shared" ref="C34:R34" si="11">(C10*C26)+(C14*C28)</f>
        <v>241992.99076371774</v>
      </c>
      <c r="D34" s="19">
        <f t="shared" si="11"/>
        <v>172936.09808338823</v>
      </c>
      <c r="E34" s="19">
        <f t="shared" si="11"/>
        <v>192464.99134984778</v>
      </c>
      <c r="F34" s="19">
        <f t="shared" si="11"/>
        <v>132677.05407035293</v>
      </c>
      <c r="G34" s="19">
        <f t="shared" si="11"/>
        <v>195063.74434189187</v>
      </c>
      <c r="H34" s="19">
        <f t="shared" si="11"/>
        <v>197363.83104117008</v>
      </c>
      <c r="I34" s="19">
        <f t="shared" si="11"/>
        <v>221005.99124058406</v>
      </c>
      <c r="J34" s="19">
        <f t="shared" si="11"/>
        <v>224551.59683694737</v>
      </c>
      <c r="K34" s="19">
        <f t="shared" si="11"/>
        <v>209712.12311279436</v>
      </c>
      <c r="L34" s="19">
        <f t="shared" si="11"/>
        <v>95669.603227290048</v>
      </c>
      <c r="M34" s="19">
        <f t="shared" si="11"/>
        <v>126148.34859867228</v>
      </c>
      <c r="N34" s="19">
        <f t="shared" si="11"/>
        <v>241211.51099678787</v>
      </c>
      <c r="O34" s="19">
        <f t="shared" si="11"/>
        <v>31501.413027356793</v>
      </c>
      <c r="P34" s="19">
        <f t="shared" si="11"/>
        <v>231591.05096798748</v>
      </c>
      <c r="Q34" s="19">
        <f t="shared" si="11"/>
        <v>-22174.23871106765</v>
      </c>
      <c r="R34" s="19">
        <f t="shared" si="11"/>
        <v>17508.806071151994</v>
      </c>
    </row>
    <row r="35" spans="1:18" x14ac:dyDescent="0.2">
      <c r="A35" s="344">
        <f t="shared" si="4"/>
        <v>28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x14ac:dyDescent="0.2">
      <c r="A36" s="344">
        <f t="shared" si="4"/>
        <v>29</v>
      </c>
      <c r="B36" s="380" t="s">
        <v>552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>
        <f t="shared" ref="M36:R36" si="12">(M10*M30)+(M14*M32)</f>
        <v>57372.221916264745</v>
      </c>
      <c r="N36" s="382">
        <f t="shared" si="12"/>
        <v>93812.655758148961</v>
      </c>
      <c r="O36" s="382">
        <f t="shared" si="12"/>
        <v>14326.830901537853</v>
      </c>
      <c r="P36" s="382">
        <f t="shared" si="12"/>
        <v>105327.52364620494</v>
      </c>
      <c r="Q36" s="382">
        <f t="shared" si="12"/>
        <v>130926.19968230982</v>
      </c>
      <c r="R36" s="382">
        <f t="shared" si="12"/>
        <v>115724.52371911042</v>
      </c>
    </row>
    <row r="37" spans="1:18" x14ac:dyDescent="0.2">
      <c r="A37" s="344">
        <f t="shared" si="4"/>
        <v>30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x14ac:dyDescent="0.2">
      <c r="A38" s="344">
        <f t="shared" si="4"/>
        <v>31</v>
      </c>
      <c r="B38" s="343" t="s">
        <v>298</v>
      </c>
      <c r="C38" s="19">
        <f>C20+C22-C34</f>
        <v>-603890.00879357941</v>
      </c>
      <c r="D38" s="19">
        <f t="shared" ref="D38:L38" si="13">C38+D20+D22-D34</f>
        <v>-80045.476236130809</v>
      </c>
      <c r="E38" s="19">
        <f t="shared" si="13"/>
        <v>282762.62393128872</v>
      </c>
      <c r="F38" s="19">
        <f t="shared" si="13"/>
        <v>1687363.9198131924</v>
      </c>
      <c r="G38" s="19">
        <f t="shared" si="13"/>
        <v>2375783.1924864468</v>
      </c>
      <c r="H38" s="19">
        <f t="shared" si="13"/>
        <v>2699987.4053561036</v>
      </c>
      <c r="I38" s="19">
        <f t="shared" si="13"/>
        <v>3111582.1888352036</v>
      </c>
      <c r="J38" s="19">
        <f t="shared" si="13"/>
        <v>3746736.2544354643</v>
      </c>
      <c r="K38" s="19">
        <f t="shared" si="13"/>
        <v>4081575.3049842441</v>
      </c>
      <c r="L38" s="19">
        <f t="shared" si="13"/>
        <v>4349269.8294566749</v>
      </c>
      <c r="M38" s="19">
        <f>L38+M20+M22-M34-M36</f>
        <v>4194518.3274338199</v>
      </c>
      <c r="N38" s="19">
        <f t="shared" ref="N38:R38" si="14">M38+N20+N22-N34-N36</f>
        <v>4096914.4844429819</v>
      </c>
      <c r="O38" s="19">
        <f t="shared" si="14"/>
        <v>4541070.4939952735</v>
      </c>
      <c r="P38" s="19">
        <f t="shared" si="14"/>
        <v>3966295.7320798635</v>
      </c>
      <c r="Q38" s="19">
        <f t="shared" si="14"/>
        <v>4387316.1771828644</v>
      </c>
      <c r="R38" s="19">
        <f t="shared" si="14"/>
        <v>3643575.6963185412</v>
      </c>
    </row>
    <row r="39" spans="1:18" x14ac:dyDescent="0.2">
      <c r="A39" s="344">
        <f t="shared" si="4"/>
        <v>32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x14ac:dyDescent="0.2">
      <c r="A40" s="344">
        <f t="shared" si="4"/>
        <v>33</v>
      </c>
      <c r="B40" s="198" t="s">
        <v>346</v>
      </c>
      <c r="C40" s="258">
        <v>0.95238599999999995</v>
      </c>
      <c r="D40" s="258">
        <v>0.95238599999999995</v>
      </c>
      <c r="E40" s="258">
        <v>0.95238599999999995</v>
      </c>
      <c r="F40" s="258">
        <v>0.95238599999999995</v>
      </c>
      <c r="G40" s="258">
        <v>0.95238599999999995</v>
      </c>
      <c r="H40" s="258">
        <v>0.95238599999999995</v>
      </c>
      <c r="I40" s="258">
        <v>0.95238599999999995</v>
      </c>
      <c r="J40" s="258">
        <v>0.95238599999999995</v>
      </c>
      <c r="K40" s="258">
        <v>0.95238599999999995</v>
      </c>
      <c r="L40" s="258">
        <v>0.95238599999999995</v>
      </c>
      <c r="M40" s="258"/>
      <c r="N40" s="258"/>
      <c r="O40" s="258"/>
      <c r="P40" s="258"/>
      <c r="Q40" s="258"/>
      <c r="R40" s="258"/>
    </row>
    <row r="41" spans="1:18" x14ac:dyDescent="0.2">
      <c r="A41" s="344">
        <f t="shared" si="4"/>
        <v>34</v>
      </c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</row>
    <row r="42" spans="1:18" x14ac:dyDescent="0.2">
      <c r="A42" s="344">
        <f t="shared" si="4"/>
        <v>35</v>
      </c>
      <c r="B42" s="198" t="s">
        <v>404</v>
      </c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>
        <v>0.95111500000000004</v>
      </c>
      <c r="N42" s="258">
        <v>0.95111500000000004</v>
      </c>
      <c r="O42" s="258">
        <v>0.95111500000000004</v>
      </c>
      <c r="P42" s="258">
        <v>0.95111500000000004</v>
      </c>
      <c r="Q42" s="258">
        <v>0.95111500000000004</v>
      </c>
      <c r="R42" s="258">
        <v>0.95111500000000004</v>
      </c>
    </row>
    <row r="43" spans="1:18" x14ac:dyDescent="0.2">
      <c r="A43" s="344">
        <f t="shared" si="4"/>
        <v>36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</row>
    <row r="44" spans="1:18" ht="12" thickBot="1" x14ac:dyDescent="0.25">
      <c r="A44" s="344">
        <f t="shared" si="4"/>
        <v>37</v>
      </c>
      <c r="B44" s="343" t="s">
        <v>299</v>
      </c>
      <c r="C44" s="201">
        <f t="shared" ref="C44:L44" si="15">ROUND((C20*C40),2)</f>
        <v>-357449.9</v>
      </c>
      <c r="D44" s="201">
        <f t="shared" si="15"/>
        <v>651005.9</v>
      </c>
      <c r="E44" s="201">
        <f t="shared" si="15"/>
        <v>514614.5</v>
      </c>
      <c r="F44" s="201">
        <f t="shared" si="15"/>
        <v>1447339.66</v>
      </c>
      <c r="G44" s="201">
        <f t="shared" si="15"/>
        <v>820964.85</v>
      </c>
      <c r="H44" s="201">
        <f t="shared" si="15"/>
        <v>474508.96</v>
      </c>
      <c r="I44" s="201">
        <f t="shared" si="15"/>
        <v>585503.24</v>
      </c>
      <c r="J44" s="201">
        <f t="shared" si="15"/>
        <v>800456.58</v>
      </c>
      <c r="K44" s="201">
        <f t="shared" si="15"/>
        <v>499073.42</v>
      </c>
      <c r="L44" s="201">
        <f t="shared" si="15"/>
        <v>337457.64</v>
      </c>
      <c r="M44" s="201">
        <f t="shared" ref="M44:R44" si="16">ROUND((M20*M42),2)</f>
        <v>16927.39</v>
      </c>
      <c r="N44" s="201">
        <f t="shared" si="16"/>
        <v>206776.58</v>
      </c>
      <c r="O44" s="201">
        <f t="shared" si="16"/>
        <v>462401.6</v>
      </c>
      <c r="P44" s="201">
        <f t="shared" si="16"/>
        <v>-241352.63</v>
      </c>
      <c r="Q44" s="201">
        <f t="shared" si="16"/>
        <v>484783.12</v>
      </c>
      <c r="R44" s="201">
        <f t="shared" si="16"/>
        <v>-599324.94999999995</v>
      </c>
    </row>
    <row r="45" spans="1:18" x14ac:dyDescent="0.2">
      <c r="A45" s="344">
        <f t="shared" si="4"/>
        <v>38</v>
      </c>
    </row>
    <row r="46" spans="1:18" ht="12" thickBot="1" x14ac:dyDescent="0.25">
      <c r="A46" s="344">
        <f t="shared" si="4"/>
        <v>39</v>
      </c>
      <c r="B46" s="343" t="s">
        <v>416</v>
      </c>
      <c r="C46" s="201">
        <f t="shared" ref="C46:L46" si="17">ROUND((C34*C40),2)</f>
        <v>230470.74</v>
      </c>
      <c r="D46" s="201">
        <f t="shared" si="17"/>
        <v>164701.92000000001</v>
      </c>
      <c r="E46" s="201">
        <f t="shared" si="17"/>
        <v>183300.96</v>
      </c>
      <c r="F46" s="201">
        <f t="shared" si="17"/>
        <v>126359.77</v>
      </c>
      <c r="G46" s="201">
        <f t="shared" si="17"/>
        <v>185775.98</v>
      </c>
      <c r="H46" s="201">
        <f t="shared" si="17"/>
        <v>187966.55</v>
      </c>
      <c r="I46" s="201">
        <f t="shared" si="17"/>
        <v>210483.01</v>
      </c>
      <c r="J46" s="201">
        <f t="shared" si="17"/>
        <v>213859.8</v>
      </c>
      <c r="K46" s="201">
        <f t="shared" si="17"/>
        <v>199726.89</v>
      </c>
      <c r="L46" s="201">
        <f t="shared" si="17"/>
        <v>91114.39</v>
      </c>
      <c r="M46" s="201">
        <f t="shared" ref="M46:R46" si="18">ROUND((M34*M42),2)</f>
        <v>119981.59</v>
      </c>
      <c r="N46" s="201">
        <f t="shared" si="18"/>
        <v>229419.89</v>
      </c>
      <c r="O46" s="201">
        <f t="shared" si="18"/>
        <v>29961.47</v>
      </c>
      <c r="P46" s="201">
        <f t="shared" si="18"/>
        <v>220269.72</v>
      </c>
      <c r="Q46" s="201">
        <f t="shared" si="18"/>
        <v>-21090.25</v>
      </c>
      <c r="R46" s="201">
        <f t="shared" si="18"/>
        <v>16652.89</v>
      </c>
    </row>
    <row r="47" spans="1:18" x14ac:dyDescent="0.2">
      <c r="A47" s="344">
        <f t="shared" si="4"/>
        <v>40</v>
      </c>
    </row>
    <row r="48" spans="1:18" ht="12" thickBot="1" x14ac:dyDescent="0.25">
      <c r="A48" s="344">
        <f t="shared" si="4"/>
        <v>41</v>
      </c>
      <c r="B48" s="380" t="s">
        <v>553</v>
      </c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>
        <f t="shared" ref="M48:R48" si="19">ROUND((M36*M42),2)</f>
        <v>54567.58</v>
      </c>
      <c r="N48" s="383">
        <f t="shared" si="19"/>
        <v>89226.62</v>
      </c>
      <c r="O48" s="383">
        <f t="shared" si="19"/>
        <v>13626.46</v>
      </c>
      <c r="P48" s="383">
        <f t="shared" si="19"/>
        <v>100178.59</v>
      </c>
      <c r="Q48" s="383">
        <f t="shared" si="19"/>
        <v>124525.87</v>
      </c>
      <c r="R48" s="383">
        <f t="shared" si="19"/>
        <v>110067.33</v>
      </c>
    </row>
    <row r="49" spans="1:8" x14ac:dyDescent="0.2">
      <c r="A49" s="344">
        <f t="shared" si="4"/>
        <v>42</v>
      </c>
    </row>
    <row r="50" spans="1:8" s="193" customFormat="1" x14ac:dyDescent="0.2">
      <c r="A50" s="344">
        <f t="shared" si="4"/>
        <v>43</v>
      </c>
      <c r="B50" s="193" t="s">
        <v>307</v>
      </c>
    </row>
    <row r="51" spans="1:8" s="196" customFormat="1" x14ac:dyDescent="0.2">
      <c r="A51" s="344">
        <f t="shared" si="4"/>
        <v>44</v>
      </c>
      <c r="B51" s="196" t="s">
        <v>302</v>
      </c>
    </row>
    <row r="52" spans="1:8" s="198" customFormat="1" x14ac:dyDescent="0.2">
      <c r="A52" s="344">
        <f t="shared" si="4"/>
        <v>45</v>
      </c>
      <c r="B52" s="198" t="s">
        <v>303</v>
      </c>
    </row>
    <row r="53" spans="1:8" x14ac:dyDescent="0.2">
      <c r="A53" s="202"/>
    </row>
    <row r="54" spans="1:8" x14ac:dyDescent="0.2">
      <c r="A54" s="344"/>
      <c r="B54" s="343" t="s">
        <v>405</v>
      </c>
    </row>
    <row r="55" spans="1:8" x14ac:dyDescent="0.2">
      <c r="A55" s="344"/>
      <c r="B55" s="343" t="s">
        <v>406</v>
      </c>
      <c r="H55" s="19"/>
    </row>
    <row r="56" spans="1:8" x14ac:dyDescent="0.2">
      <c r="A56" s="344"/>
      <c r="B56" s="343" t="s">
        <v>407</v>
      </c>
    </row>
    <row r="57" spans="1:8" x14ac:dyDescent="0.2">
      <c r="A57" s="344"/>
    </row>
    <row r="58" spans="1:8" x14ac:dyDescent="0.2">
      <c r="A58" s="344"/>
    </row>
    <row r="59" spans="1:8" x14ac:dyDescent="0.2">
      <c r="A59" s="344"/>
    </row>
    <row r="60" spans="1:8" x14ac:dyDescent="0.2">
      <c r="A60" s="344"/>
    </row>
    <row r="61" spans="1:8" x14ac:dyDescent="0.2">
      <c r="A61" s="344"/>
    </row>
    <row r="62" spans="1:8" x14ac:dyDescent="0.2">
      <c r="A62" s="344"/>
    </row>
    <row r="63" spans="1:8" x14ac:dyDescent="0.2">
      <c r="A63" s="344"/>
    </row>
    <row r="64" spans="1:8" x14ac:dyDescent="0.2">
      <c r="A64" s="344"/>
    </row>
    <row r="65" spans="1:1" x14ac:dyDescent="0.2">
      <c r="A65" s="344"/>
    </row>
    <row r="66" spans="1:1" x14ac:dyDescent="0.2">
      <c r="A66" s="344"/>
    </row>
    <row r="67" spans="1:1" x14ac:dyDescent="0.2">
      <c r="A67" s="344"/>
    </row>
    <row r="68" spans="1:1" x14ac:dyDescent="0.2">
      <c r="A68" s="344"/>
    </row>
    <row r="69" spans="1:1" x14ac:dyDescent="0.2">
      <c r="A69" s="344"/>
    </row>
    <row r="70" spans="1:1" x14ac:dyDescent="0.2">
      <c r="A70" s="344"/>
    </row>
    <row r="71" spans="1:1" x14ac:dyDescent="0.2">
      <c r="A71" s="344"/>
    </row>
    <row r="72" spans="1:1" x14ac:dyDescent="0.2">
      <c r="A72" s="344"/>
    </row>
    <row r="73" spans="1:1" x14ac:dyDescent="0.2">
      <c r="A73" s="344"/>
    </row>
    <row r="74" spans="1:1" x14ac:dyDescent="0.2">
      <c r="A74" s="344"/>
    </row>
    <row r="75" spans="1:1" x14ac:dyDescent="0.2">
      <c r="A75" s="344"/>
    </row>
    <row r="76" spans="1:1" x14ac:dyDescent="0.2">
      <c r="A76" s="344"/>
    </row>
    <row r="77" spans="1:1" x14ac:dyDescent="0.2">
      <c r="A77" s="344"/>
    </row>
    <row r="78" spans="1:1" x14ac:dyDescent="0.2">
      <c r="A78" s="344"/>
    </row>
    <row r="79" spans="1:1" x14ac:dyDescent="0.2">
      <c r="A79" s="344"/>
    </row>
    <row r="80" spans="1:1" x14ac:dyDescent="0.2">
      <c r="A80" s="344"/>
    </row>
    <row r="81" spans="1:1" x14ac:dyDescent="0.2">
      <c r="A81" s="344"/>
    </row>
    <row r="82" spans="1:1" x14ac:dyDescent="0.2">
      <c r="A82" s="344"/>
    </row>
    <row r="83" spans="1:1" x14ac:dyDescent="0.2">
      <c r="A83" s="344"/>
    </row>
    <row r="84" spans="1:1" x14ac:dyDescent="0.2">
      <c r="A84" s="344"/>
    </row>
    <row r="85" spans="1:1" x14ac:dyDescent="0.2">
      <c r="A85" s="344"/>
    </row>
    <row r="86" spans="1:1" x14ac:dyDescent="0.2">
      <c r="A86" s="344"/>
    </row>
    <row r="87" spans="1:1" x14ac:dyDescent="0.2">
      <c r="A87" s="344"/>
    </row>
    <row r="88" spans="1:1" x14ac:dyDescent="0.2">
      <c r="A88" s="344"/>
    </row>
    <row r="89" spans="1:1" x14ac:dyDescent="0.2">
      <c r="A89" s="344"/>
    </row>
    <row r="90" spans="1:1" x14ac:dyDescent="0.2">
      <c r="A90" s="344"/>
    </row>
    <row r="91" spans="1:1" x14ac:dyDescent="0.2">
      <c r="A91" s="344"/>
    </row>
    <row r="92" spans="1:1" x14ac:dyDescent="0.2">
      <c r="A92" s="344"/>
    </row>
    <row r="93" spans="1:1" x14ac:dyDescent="0.2">
      <c r="A93" s="344"/>
    </row>
    <row r="94" spans="1:1" x14ac:dyDescent="0.2">
      <c r="A94" s="344"/>
    </row>
    <row r="95" spans="1:1" x14ac:dyDescent="0.2">
      <c r="A95" s="344"/>
    </row>
    <row r="96" spans="1:1" x14ac:dyDescent="0.2">
      <c r="A96" s="344"/>
    </row>
    <row r="97" spans="1:1" x14ac:dyDescent="0.2">
      <c r="A97" s="344"/>
    </row>
  </sheetData>
  <printOptions horizontalCentered="1"/>
  <pageMargins left="0.45" right="0.45" top="0.75" bottom="0.75" header="0.3" footer="0.3"/>
  <pageSetup scale="74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2" tint="-9.9978637043366805E-2"/>
    <pageSetUpPr fitToPage="1"/>
  </sheetPr>
  <dimension ref="A1:R97"/>
  <sheetViews>
    <sheetView topLeftCell="C1" zoomScaleNormal="100" workbookViewId="0">
      <pane ySplit="6" topLeftCell="A7" activePane="bottomLeft" state="frozen"/>
      <selection pane="bottomLeft" activeCell="O22" sqref="O22"/>
    </sheetView>
  </sheetViews>
  <sheetFormatPr defaultColWidth="9.140625" defaultRowHeight="11.25" x14ac:dyDescent="0.2"/>
  <cols>
    <col min="1" max="1" width="5.5703125" style="343" bestFit="1" customWidth="1"/>
    <col min="2" max="2" width="52.7109375" style="343" customWidth="1"/>
    <col min="3" max="7" width="10.7109375" style="343" bestFit="1" customWidth="1"/>
    <col min="8" max="8" width="11.28515625" style="343" bestFit="1" customWidth="1"/>
    <col min="9" max="10" width="10.7109375" style="343" bestFit="1" customWidth="1"/>
    <col min="11" max="11" width="11.28515625" style="343" bestFit="1" customWidth="1"/>
    <col min="12" max="12" width="11.28515625" style="343" customWidth="1"/>
    <col min="13" max="15" width="10.7109375" style="343" bestFit="1" customWidth="1"/>
    <col min="16" max="16" width="10.7109375" style="343" customWidth="1"/>
    <col min="17" max="18" width="10.7109375" style="343" bestFit="1" customWidth="1"/>
    <col min="19" max="16384" width="9.140625" style="343"/>
  </cols>
  <sheetData>
    <row r="1" spans="1:18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x14ac:dyDescent="0.2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8" x14ac:dyDescent="0.2">
      <c r="A3" s="84" t="s">
        <v>308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8" x14ac:dyDescent="0.2">
      <c r="A4" s="84" t="s">
        <v>95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388" t="s">
        <v>408</v>
      </c>
      <c r="M4" s="388" t="s">
        <v>409</v>
      </c>
      <c r="N4" s="84"/>
      <c r="O4" s="389" t="s">
        <v>410</v>
      </c>
      <c r="P4" s="389" t="s">
        <v>411</v>
      </c>
      <c r="Q4" s="84"/>
    </row>
    <row r="5" spans="1:18" x14ac:dyDescent="0.2">
      <c r="L5" s="390" t="s">
        <v>412</v>
      </c>
      <c r="M5" s="390" t="s">
        <v>412</v>
      </c>
      <c r="O5" s="391" t="s">
        <v>413</v>
      </c>
      <c r="P5" s="391" t="s">
        <v>413</v>
      </c>
    </row>
    <row r="6" spans="1:18" ht="25.5" customHeight="1" x14ac:dyDescent="0.2">
      <c r="A6" s="398" t="s">
        <v>53</v>
      </c>
      <c r="B6" s="399"/>
      <c r="C6" s="400">
        <v>43861</v>
      </c>
      <c r="D6" s="384">
        <f t="shared" ref="D6:L6" si="0">EDATE(C6,1)</f>
        <v>43890</v>
      </c>
      <c r="E6" s="384">
        <f t="shared" si="0"/>
        <v>43919</v>
      </c>
      <c r="F6" s="384">
        <f t="shared" si="0"/>
        <v>43950</v>
      </c>
      <c r="G6" s="384">
        <f t="shared" si="0"/>
        <v>43980</v>
      </c>
      <c r="H6" s="384">
        <f t="shared" si="0"/>
        <v>44011</v>
      </c>
      <c r="I6" s="384">
        <f t="shared" si="0"/>
        <v>44041</v>
      </c>
      <c r="J6" s="384">
        <f t="shared" si="0"/>
        <v>44072</v>
      </c>
      <c r="K6" s="384">
        <f t="shared" si="0"/>
        <v>44103</v>
      </c>
      <c r="L6" s="385">
        <f t="shared" si="0"/>
        <v>44133</v>
      </c>
      <c r="M6" s="385">
        <f>EDATE(K6,1)</f>
        <v>44133</v>
      </c>
      <c r="N6" s="384">
        <f t="shared" ref="N6:O6" si="1">EDATE(M6,1)</f>
        <v>44164</v>
      </c>
      <c r="O6" s="386">
        <f t="shared" si="1"/>
        <v>44194</v>
      </c>
      <c r="P6" s="386">
        <f>EDATE(N6,1)</f>
        <v>44194</v>
      </c>
      <c r="Q6" s="387">
        <f t="shared" ref="Q6" si="2">EDATE(O6,1)</f>
        <v>44225</v>
      </c>
      <c r="R6" s="387">
        <f t="shared" ref="R6" si="3">EDATE(Q6,1)</f>
        <v>44255</v>
      </c>
    </row>
    <row r="7" spans="1:18" x14ac:dyDescent="0.2">
      <c r="A7" s="344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</row>
    <row r="8" spans="1:18" x14ac:dyDescent="0.2">
      <c r="A8" s="344">
        <v>1</v>
      </c>
      <c r="B8" s="343" t="s">
        <v>310</v>
      </c>
      <c r="C8" s="81">
        <v>7081811.2402841449</v>
      </c>
      <c r="D8" s="81">
        <v>6536993.1800490813</v>
      </c>
      <c r="E8" s="81">
        <v>6929215.1505310731</v>
      </c>
      <c r="F8" s="81">
        <v>6242561.9668543218</v>
      </c>
      <c r="G8" s="81">
        <v>6412976.6413623048</v>
      </c>
      <c r="H8" s="81">
        <v>5979458.6557038473</v>
      </c>
      <c r="I8" s="81">
        <v>6255583.9834653111</v>
      </c>
      <c r="J8" s="81">
        <v>6628603.9212551992</v>
      </c>
      <c r="K8" s="81">
        <v>5955049.0739954971</v>
      </c>
      <c r="L8" s="81">
        <v>2779637.8228793968</v>
      </c>
      <c r="M8" s="81">
        <v>3340343.0600143266</v>
      </c>
      <c r="N8" s="81">
        <v>6246558.4070395054</v>
      </c>
      <c r="O8" s="81">
        <v>1318396.7841474309</v>
      </c>
      <c r="P8" s="81">
        <v>5266845.7737116721</v>
      </c>
      <c r="Q8" s="81">
        <v>6538608.6432326427</v>
      </c>
      <c r="R8" s="81">
        <v>6035135.9738361454</v>
      </c>
    </row>
    <row r="9" spans="1:18" ht="15" x14ac:dyDescent="0.25">
      <c r="A9" s="344">
        <f t="shared" ref="A9:A52" si="4">A8+1</f>
        <v>2</v>
      </c>
      <c r="C9" s="413"/>
      <c r="D9" s="413"/>
      <c r="E9" s="413"/>
      <c r="F9" s="413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1:18" x14ac:dyDescent="0.2">
      <c r="A10" s="344">
        <f t="shared" si="4"/>
        <v>3</v>
      </c>
      <c r="B10" s="193" t="s">
        <v>285</v>
      </c>
      <c r="C10" s="194">
        <v>254094272.32133681</v>
      </c>
      <c r="D10" s="194">
        <v>269806817.79325742</v>
      </c>
      <c r="E10" s="194">
        <v>252078892.33145371</v>
      </c>
      <c r="F10" s="194">
        <v>189032949.40923044</v>
      </c>
      <c r="G10" s="194">
        <v>227989275.68481526</v>
      </c>
      <c r="H10" s="194">
        <v>195830655.08979607</v>
      </c>
      <c r="I10" s="194">
        <v>239976111.83515519</v>
      </c>
      <c r="J10" s="194">
        <v>240173271.72719848</v>
      </c>
      <c r="K10" s="194">
        <v>228683300.25082293</v>
      </c>
      <c r="L10" s="194">
        <v>104607436.66396226</v>
      </c>
      <c r="M10" s="194">
        <v>133687350.14593238</v>
      </c>
      <c r="N10" s="194">
        <v>209225169.10676777</v>
      </c>
      <c r="O10" s="194">
        <v>37478428.121195406</v>
      </c>
      <c r="P10" s="194">
        <v>228518625.18623963</v>
      </c>
      <c r="Q10" s="194">
        <v>285563767.63483751</v>
      </c>
      <c r="R10" s="194">
        <v>238217737.74054915</v>
      </c>
    </row>
    <row r="11" spans="1:18" x14ac:dyDescent="0.2">
      <c r="A11" s="344">
        <f t="shared" si="4"/>
        <v>4</v>
      </c>
      <c r="B11" s="343" t="s">
        <v>311</v>
      </c>
      <c r="C11" s="195">
        <v>2.4472000000000001E-2</v>
      </c>
      <c r="D11" s="195">
        <v>2.4472000000000001E-2</v>
      </c>
      <c r="E11" s="195">
        <v>2.4472000000000001E-2</v>
      </c>
      <c r="F11" s="195">
        <v>2.4472000000000001E-2</v>
      </c>
      <c r="G11" s="195">
        <v>2.4472000000000001E-2</v>
      </c>
      <c r="H11" s="195">
        <v>2.4472000000000001E-2</v>
      </c>
      <c r="I11" s="195">
        <v>2.4472000000000001E-2</v>
      </c>
      <c r="J11" s="195">
        <v>2.4472000000000001E-2</v>
      </c>
      <c r="K11" s="195">
        <v>2.4472000000000001E-2</v>
      </c>
      <c r="L11" s="195">
        <v>2.4472000000000001E-2</v>
      </c>
      <c r="M11" s="195">
        <v>2.3980000000000001E-2</v>
      </c>
      <c r="N11" s="195">
        <v>2.3980000000000001E-2</v>
      </c>
      <c r="O11" s="195">
        <v>2.3980000000000001E-2</v>
      </c>
      <c r="P11" s="195">
        <v>2.2991000000000001E-2</v>
      </c>
      <c r="Q11" s="195">
        <v>2.2991000000000001E-2</v>
      </c>
      <c r="R11" s="195">
        <v>2.2991000000000001E-2</v>
      </c>
    </row>
    <row r="12" spans="1:18" x14ac:dyDescent="0.2">
      <c r="A12" s="344">
        <f t="shared" si="4"/>
        <v>5</v>
      </c>
      <c r="B12" s="343" t="s">
        <v>312</v>
      </c>
      <c r="C12" s="19">
        <f t="shared" ref="C12:R12" si="5">C10*C11</f>
        <v>6218195.0322477547</v>
      </c>
      <c r="D12" s="19">
        <f t="shared" si="5"/>
        <v>6602712.4450365957</v>
      </c>
      <c r="E12" s="19">
        <f t="shared" si="5"/>
        <v>6168874.6531353351</v>
      </c>
      <c r="F12" s="19">
        <f t="shared" si="5"/>
        <v>4626014.3379426878</v>
      </c>
      <c r="G12" s="19">
        <f t="shared" si="5"/>
        <v>5579353.5545587996</v>
      </c>
      <c r="H12" s="19">
        <f t="shared" si="5"/>
        <v>4792367.7913574893</v>
      </c>
      <c r="I12" s="19">
        <f t="shared" si="5"/>
        <v>5872695.4088299181</v>
      </c>
      <c r="J12" s="19">
        <f t="shared" si="5"/>
        <v>5877520.3057080014</v>
      </c>
      <c r="K12" s="19">
        <f t="shared" si="5"/>
        <v>5596337.7237381386</v>
      </c>
      <c r="L12" s="19">
        <f t="shared" si="5"/>
        <v>2559953.1900404845</v>
      </c>
      <c r="M12" s="19">
        <f t="shared" si="5"/>
        <v>3205822.6564994585</v>
      </c>
      <c r="N12" s="19">
        <f t="shared" si="5"/>
        <v>5017219.5551802916</v>
      </c>
      <c r="O12" s="19">
        <f t="shared" si="5"/>
        <v>898732.70634626586</v>
      </c>
      <c r="P12" s="19">
        <f t="shared" si="5"/>
        <v>5253871.7116568359</v>
      </c>
      <c r="Q12" s="19">
        <f t="shared" si="5"/>
        <v>6565396.5816925494</v>
      </c>
      <c r="R12" s="19">
        <f t="shared" si="5"/>
        <v>5476864.0083929654</v>
      </c>
    </row>
    <row r="13" spans="1:18" x14ac:dyDescent="0.2">
      <c r="A13" s="344">
        <f t="shared" si="4"/>
        <v>6</v>
      </c>
    </row>
    <row r="14" spans="1:18" x14ac:dyDescent="0.2">
      <c r="A14" s="344">
        <f t="shared" si="4"/>
        <v>7</v>
      </c>
      <c r="B14" s="193" t="s">
        <v>414</v>
      </c>
      <c r="C14" s="403"/>
      <c r="D14" s="403"/>
      <c r="E14" s="403"/>
      <c r="F14" s="403"/>
      <c r="G14" s="194">
        <v>-24273154.667540997</v>
      </c>
      <c r="H14" s="194">
        <v>9008098.6059999987</v>
      </c>
      <c r="I14" s="194">
        <v>3062056.2629999965</v>
      </c>
      <c r="J14" s="379"/>
      <c r="K14" s="379"/>
      <c r="L14" s="194">
        <v>0</v>
      </c>
      <c r="M14" s="194">
        <v>0</v>
      </c>
      <c r="N14" s="194">
        <v>35470822.601999998</v>
      </c>
      <c r="O14" s="194">
        <v>0</v>
      </c>
      <c r="P14" s="194">
        <v>0</v>
      </c>
      <c r="Q14" s="194">
        <v>-26449227.022885442</v>
      </c>
      <c r="R14" s="194">
        <v>16955566.077</v>
      </c>
    </row>
    <row r="15" spans="1:18" x14ac:dyDescent="0.2">
      <c r="A15" s="344">
        <f t="shared" si="4"/>
        <v>8</v>
      </c>
      <c r="B15" s="343" t="s">
        <v>311</v>
      </c>
      <c r="C15" s="195">
        <v>2.4472000000000001E-2</v>
      </c>
      <c r="D15" s="195">
        <v>2.4472000000000001E-2</v>
      </c>
      <c r="E15" s="195">
        <v>2.4472000000000001E-2</v>
      </c>
      <c r="F15" s="195">
        <v>2.4472000000000001E-2</v>
      </c>
      <c r="G15" s="195">
        <v>2.4472000000000001E-2</v>
      </c>
      <c r="H15" s="195">
        <v>2.4472000000000001E-2</v>
      </c>
      <c r="I15" s="195">
        <v>2.4472000000000001E-2</v>
      </c>
      <c r="J15" s="195">
        <v>2.4472000000000001E-2</v>
      </c>
      <c r="K15" s="195">
        <v>2.4472000000000001E-2</v>
      </c>
      <c r="L15" s="195">
        <v>2.4472000000000001E-2</v>
      </c>
      <c r="M15" s="195">
        <v>2.4472000000000001E-2</v>
      </c>
      <c r="N15" s="195">
        <v>2.4472000000000001E-2</v>
      </c>
      <c r="O15" s="195">
        <v>2.4472000000000001E-2</v>
      </c>
      <c r="P15" s="195">
        <v>2.3980000000000001E-2</v>
      </c>
      <c r="Q15" s="195">
        <v>2.3980000000000001E-2</v>
      </c>
      <c r="R15" s="195">
        <v>2.3980000000000001E-2</v>
      </c>
    </row>
    <row r="16" spans="1:18" x14ac:dyDescent="0.2">
      <c r="A16" s="344">
        <f t="shared" si="4"/>
        <v>9</v>
      </c>
      <c r="B16" s="343" t="s">
        <v>312</v>
      </c>
      <c r="C16" s="19">
        <f t="shared" ref="C16:R16" si="6">C14*C15</f>
        <v>0</v>
      </c>
      <c r="D16" s="19">
        <f t="shared" si="6"/>
        <v>0</v>
      </c>
      <c r="E16" s="19">
        <f t="shared" si="6"/>
        <v>0</v>
      </c>
      <c r="F16" s="19">
        <f t="shared" si="6"/>
        <v>0</v>
      </c>
      <c r="G16" s="19">
        <f t="shared" si="6"/>
        <v>-594012.64102406334</v>
      </c>
      <c r="H16" s="19">
        <f t="shared" si="6"/>
        <v>220446.18908603198</v>
      </c>
      <c r="I16" s="19">
        <f t="shared" si="6"/>
        <v>74934.640868135917</v>
      </c>
      <c r="J16" s="19">
        <f t="shared" si="6"/>
        <v>0</v>
      </c>
      <c r="K16" s="19">
        <f t="shared" si="6"/>
        <v>0</v>
      </c>
      <c r="L16" s="19">
        <f t="shared" si="6"/>
        <v>0</v>
      </c>
      <c r="M16" s="19">
        <f t="shared" si="6"/>
        <v>0</v>
      </c>
      <c r="N16" s="19">
        <f t="shared" si="6"/>
        <v>868041.97071614396</v>
      </c>
      <c r="O16" s="19">
        <f t="shared" si="6"/>
        <v>0</v>
      </c>
      <c r="P16" s="19">
        <f t="shared" si="6"/>
        <v>0</v>
      </c>
      <c r="Q16" s="19">
        <f t="shared" si="6"/>
        <v>-634252.46400879289</v>
      </c>
      <c r="R16" s="19">
        <f t="shared" si="6"/>
        <v>406594.47452645999</v>
      </c>
    </row>
    <row r="17" spans="1:18" x14ac:dyDescent="0.2">
      <c r="A17" s="344">
        <f t="shared" si="4"/>
        <v>10</v>
      </c>
    </row>
    <row r="18" spans="1:18" x14ac:dyDescent="0.2">
      <c r="A18" s="344">
        <f t="shared" si="4"/>
        <v>11</v>
      </c>
      <c r="B18" s="343" t="s">
        <v>313</v>
      </c>
      <c r="C18" s="19">
        <f t="shared" ref="C18:M18" si="7">C12+C16</f>
        <v>6218195.0322477547</v>
      </c>
      <c r="D18" s="19">
        <f t="shared" si="7"/>
        <v>6602712.4450365957</v>
      </c>
      <c r="E18" s="19">
        <f t="shared" si="7"/>
        <v>6168874.6531353351</v>
      </c>
      <c r="F18" s="19">
        <f t="shared" si="7"/>
        <v>4626014.3379426878</v>
      </c>
      <c r="G18" s="19">
        <f t="shared" si="7"/>
        <v>4985340.9135347363</v>
      </c>
      <c r="H18" s="19">
        <f t="shared" si="7"/>
        <v>5012813.9804435214</v>
      </c>
      <c r="I18" s="19">
        <f t="shared" si="7"/>
        <v>5947630.0496980539</v>
      </c>
      <c r="J18" s="19">
        <f t="shared" si="7"/>
        <v>5877520.3057080014</v>
      </c>
      <c r="K18" s="19">
        <f t="shared" si="7"/>
        <v>5596337.7237381386</v>
      </c>
      <c r="L18" s="19">
        <f t="shared" si="7"/>
        <v>2559953.1900404845</v>
      </c>
      <c r="M18" s="19">
        <f t="shared" si="7"/>
        <v>3205822.6564994585</v>
      </c>
      <c r="N18" s="19">
        <f>N12+N16</f>
        <v>5885261.5258964356</v>
      </c>
      <c r="O18" s="19">
        <f>O12+O16</f>
        <v>898732.70634626586</v>
      </c>
      <c r="P18" s="19">
        <f>P12+P16</f>
        <v>5253871.7116568359</v>
      </c>
      <c r="Q18" s="19">
        <f t="shared" ref="Q18:R18" si="8">Q12+Q16</f>
        <v>5931144.1176837562</v>
      </c>
      <c r="R18" s="19">
        <f t="shared" si="8"/>
        <v>5883458.4829194257</v>
      </c>
    </row>
    <row r="19" spans="1:18" x14ac:dyDescent="0.2">
      <c r="A19" s="344">
        <f t="shared" si="4"/>
        <v>12</v>
      </c>
    </row>
    <row r="20" spans="1:18" x14ac:dyDescent="0.2">
      <c r="A20" s="344">
        <f t="shared" si="4"/>
        <v>13</v>
      </c>
      <c r="B20" s="343" t="s">
        <v>287</v>
      </c>
      <c r="C20" s="19">
        <f t="shared" ref="C20:R20" si="9">C8-C18</f>
        <v>863616.20803639013</v>
      </c>
      <c r="D20" s="19">
        <f t="shared" si="9"/>
        <v>-65719.264987514354</v>
      </c>
      <c r="E20" s="19">
        <f t="shared" si="9"/>
        <v>760340.49739573803</v>
      </c>
      <c r="F20" s="19">
        <f t="shared" si="9"/>
        <v>1616547.628911634</v>
      </c>
      <c r="G20" s="19">
        <f t="shared" si="9"/>
        <v>1427635.7278275685</v>
      </c>
      <c r="H20" s="19">
        <f t="shared" si="9"/>
        <v>966644.67526032589</v>
      </c>
      <c r="I20" s="19">
        <f t="shared" si="9"/>
        <v>307953.93376725726</v>
      </c>
      <c r="J20" s="19">
        <f t="shared" si="9"/>
        <v>751083.61554719787</v>
      </c>
      <c r="K20" s="19">
        <f t="shared" si="9"/>
        <v>358711.35025735851</v>
      </c>
      <c r="L20" s="19">
        <f t="shared" si="9"/>
        <v>219684.63283891231</v>
      </c>
      <c r="M20" s="19">
        <f t="shared" si="9"/>
        <v>134520.40351486811</v>
      </c>
      <c r="N20" s="19">
        <f t="shared" si="9"/>
        <v>361296.88114306983</v>
      </c>
      <c r="O20" s="19">
        <f t="shared" si="9"/>
        <v>419664.07780116505</v>
      </c>
      <c r="P20" s="19">
        <f t="shared" si="9"/>
        <v>12974.062054836191</v>
      </c>
      <c r="Q20" s="19">
        <f t="shared" si="9"/>
        <v>607464.52554888651</v>
      </c>
      <c r="R20" s="19">
        <f t="shared" si="9"/>
        <v>151677.49091671966</v>
      </c>
    </row>
    <row r="21" spans="1:18" x14ac:dyDescent="0.2">
      <c r="A21" s="344">
        <f t="shared" si="4"/>
        <v>14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x14ac:dyDescent="0.2">
      <c r="A22" s="344">
        <f t="shared" si="4"/>
        <v>15</v>
      </c>
      <c r="B22" s="343" t="s">
        <v>295</v>
      </c>
      <c r="C22" s="257">
        <v>-10778.27</v>
      </c>
      <c r="D22" s="257">
        <v>-8067.4</v>
      </c>
      <c r="E22" s="257">
        <v>-5564.19</v>
      </c>
      <c r="F22" s="257">
        <v>71.19</v>
      </c>
      <c r="G22" s="257">
        <v>6449.79</v>
      </c>
      <c r="H22" s="257">
        <v>11479.62</v>
      </c>
      <c r="I22" s="257">
        <v>10447.469999999999</v>
      </c>
      <c r="J22" s="81">
        <v>12340.58</v>
      </c>
      <c r="K22" s="81">
        <v>14287.92</v>
      </c>
      <c r="L22" s="81">
        <v>6739.64</v>
      </c>
      <c r="M22" s="81">
        <v>8183.85</v>
      </c>
      <c r="N22" s="81">
        <v>16410.12</v>
      </c>
      <c r="O22" s="81">
        <v>3498.44</v>
      </c>
      <c r="P22" s="81">
        <v>14576.82</v>
      </c>
      <c r="Q22" s="81">
        <v>19849.34</v>
      </c>
      <c r="R22" s="81">
        <v>21030.77</v>
      </c>
    </row>
    <row r="23" spans="1:18" x14ac:dyDescent="0.2">
      <c r="A23" s="344">
        <f t="shared" si="4"/>
        <v>16</v>
      </c>
    </row>
    <row r="24" spans="1:18" x14ac:dyDescent="0.2">
      <c r="A24" s="344">
        <f t="shared" si="4"/>
        <v>17</v>
      </c>
      <c r="B24" s="343" t="s">
        <v>296</v>
      </c>
      <c r="C24" s="19">
        <f>C20+C22</f>
        <v>852837.93803639011</v>
      </c>
      <c r="D24" s="19">
        <f t="shared" ref="D24:R24" si="10">C24+D20+D22</f>
        <v>779051.27304887574</v>
      </c>
      <c r="E24" s="19">
        <f t="shared" si="10"/>
        <v>1533827.5804446139</v>
      </c>
      <c r="F24" s="19">
        <f t="shared" si="10"/>
        <v>3150446.3993562479</v>
      </c>
      <c r="G24" s="19">
        <f t="shared" si="10"/>
        <v>4584531.9171838164</v>
      </c>
      <c r="H24" s="19">
        <f t="shared" si="10"/>
        <v>5562656.2124441424</v>
      </c>
      <c r="I24" s="19">
        <f t="shared" si="10"/>
        <v>5881057.6162113994</v>
      </c>
      <c r="J24" s="19">
        <f t="shared" si="10"/>
        <v>6644481.8117585974</v>
      </c>
      <c r="K24" s="19">
        <f t="shared" si="10"/>
        <v>7017481.0820159558</v>
      </c>
      <c r="L24" s="19">
        <f t="shared" si="10"/>
        <v>7243905.3548548678</v>
      </c>
      <c r="M24" s="19">
        <f t="shared" si="10"/>
        <v>7386609.608369736</v>
      </c>
      <c r="N24" s="19">
        <f t="shared" si="10"/>
        <v>7764316.6095128059</v>
      </c>
      <c r="O24" s="19">
        <f t="shared" si="10"/>
        <v>8187479.1273139715</v>
      </c>
      <c r="P24" s="19">
        <f t="shared" si="10"/>
        <v>8215030.009368808</v>
      </c>
      <c r="Q24" s="19">
        <f t="shared" si="10"/>
        <v>8842343.8749176934</v>
      </c>
      <c r="R24" s="19">
        <f t="shared" si="10"/>
        <v>9015052.1358344126</v>
      </c>
    </row>
    <row r="25" spans="1:18" x14ac:dyDescent="0.2">
      <c r="A25" s="344">
        <f t="shared" si="4"/>
        <v>18</v>
      </c>
    </row>
    <row r="26" spans="1:18" x14ac:dyDescent="0.2">
      <c r="A26" s="344">
        <f t="shared" si="4"/>
        <v>19</v>
      </c>
      <c r="B26" s="196" t="s">
        <v>288</v>
      </c>
      <c r="C26" s="197">
        <v>-1.14E-3</v>
      </c>
      <c r="D26" s="197">
        <v>-1.14E-3</v>
      </c>
      <c r="E26" s="197">
        <v>-1.14E-3</v>
      </c>
      <c r="F26" s="197">
        <v>-1.14E-3</v>
      </c>
      <c r="G26" s="197">
        <v>-7.4899999999999999E-4</v>
      </c>
      <c r="H26" s="197">
        <v>-7.4899999999999999E-4</v>
      </c>
      <c r="I26" s="197">
        <v>-7.4899999999999999E-4</v>
      </c>
      <c r="J26" s="197">
        <v>-7.4899999999999999E-4</v>
      </c>
      <c r="K26" s="197">
        <v>-7.4899999999999999E-4</v>
      </c>
      <c r="L26" s="197">
        <v>-7.4899999999999999E-4</v>
      </c>
      <c r="M26" s="197">
        <v>-7.4899999999999999E-4</v>
      </c>
      <c r="N26" s="197">
        <v>-7.4899999999999999E-4</v>
      </c>
      <c r="O26" s="197">
        <v>-7.4899999999999999E-4</v>
      </c>
      <c r="P26" s="197">
        <v>-7.4899999999999999E-4</v>
      </c>
      <c r="Q26" s="197">
        <v>0</v>
      </c>
      <c r="R26" s="197">
        <v>0</v>
      </c>
    </row>
    <row r="27" spans="1:18" x14ac:dyDescent="0.2">
      <c r="A27" s="344">
        <f t="shared" si="4"/>
        <v>20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</row>
    <row r="28" spans="1:18" x14ac:dyDescent="0.2">
      <c r="A28" s="344">
        <f t="shared" si="4"/>
        <v>21</v>
      </c>
      <c r="B28" s="196" t="s">
        <v>415</v>
      </c>
      <c r="C28" s="197">
        <v>-1.14E-3</v>
      </c>
      <c r="D28" s="197">
        <v>-1.14E-3</v>
      </c>
      <c r="E28" s="197">
        <v>-1.14E-3</v>
      </c>
      <c r="F28" s="197">
        <v>-1.14E-3</v>
      </c>
      <c r="G28" s="197">
        <v>-1.14E-3</v>
      </c>
      <c r="H28" s="197">
        <v>-1.14E-3</v>
      </c>
      <c r="I28" s="197">
        <v>-1.14E-3</v>
      </c>
      <c r="J28" s="197">
        <v>-1.14E-3</v>
      </c>
      <c r="K28" s="197">
        <v>-1.14E-3</v>
      </c>
      <c r="L28" s="197">
        <v>-1.14E-3</v>
      </c>
      <c r="M28" s="197">
        <v>-7.4899999999999999E-4</v>
      </c>
      <c r="N28" s="197">
        <v>-7.4899999999999999E-4</v>
      </c>
      <c r="O28" s="197">
        <v>-7.4899999999999999E-4</v>
      </c>
      <c r="P28" s="197">
        <v>-7.4899999999999999E-4</v>
      </c>
      <c r="Q28" s="197">
        <v>-7.4899999999999999E-4</v>
      </c>
      <c r="R28" s="197">
        <v>-7.4899999999999999E-4</v>
      </c>
    </row>
    <row r="29" spans="1:18" x14ac:dyDescent="0.2">
      <c r="A29" s="344">
        <f t="shared" si="4"/>
        <v>22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1:18" x14ac:dyDescent="0.2">
      <c r="A30" s="344">
        <f t="shared" si="4"/>
        <v>23</v>
      </c>
      <c r="B30" s="380" t="s">
        <v>551</v>
      </c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>
        <v>-3.4400000000000001E-4</v>
      </c>
      <c r="N30" s="393">
        <v>-3.4400000000000001E-4</v>
      </c>
      <c r="O30" s="393">
        <v>-3.4400000000000001E-4</v>
      </c>
      <c r="P30" s="393">
        <v>-3.4400000000000001E-4</v>
      </c>
      <c r="Q30" s="393">
        <v>-3.4400000000000001E-4</v>
      </c>
      <c r="R30" s="393">
        <v>-3.4400000000000001E-4</v>
      </c>
    </row>
    <row r="31" spans="1:18" x14ac:dyDescent="0.2">
      <c r="A31" s="344">
        <f t="shared" si="4"/>
        <v>24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</row>
    <row r="32" spans="1:18" x14ac:dyDescent="0.2">
      <c r="A32" s="344">
        <f t="shared" si="4"/>
        <v>25</v>
      </c>
      <c r="B32" s="380" t="s">
        <v>554</v>
      </c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>
        <v>0</v>
      </c>
      <c r="N32" s="393">
        <v>0</v>
      </c>
      <c r="O32" s="393">
        <v>0</v>
      </c>
      <c r="P32" s="393">
        <v>0</v>
      </c>
      <c r="Q32" s="393">
        <v>0</v>
      </c>
      <c r="R32" s="393">
        <v>0</v>
      </c>
    </row>
    <row r="33" spans="1:18" x14ac:dyDescent="0.2">
      <c r="A33" s="344">
        <f t="shared" si="4"/>
        <v>26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x14ac:dyDescent="0.2">
      <c r="A34" s="344">
        <f t="shared" si="4"/>
        <v>27</v>
      </c>
      <c r="B34" s="343" t="s">
        <v>161</v>
      </c>
      <c r="C34" s="19">
        <f t="shared" ref="C34:R34" si="11">(C10*C26)+(C14*C28)</f>
        <v>-289667.47044632398</v>
      </c>
      <c r="D34" s="19">
        <f t="shared" si="11"/>
        <v>-307579.77228431345</v>
      </c>
      <c r="E34" s="19">
        <f t="shared" si="11"/>
        <v>-287369.93725785724</v>
      </c>
      <c r="F34" s="19">
        <f t="shared" si="11"/>
        <v>-215497.56232652269</v>
      </c>
      <c r="G34" s="19">
        <f t="shared" si="11"/>
        <v>-143092.57116692988</v>
      </c>
      <c r="H34" s="19">
        <f t="shared" si="11"/>
        <v>-156946.39307309725</v>
      </c>
      <c r="I34" s="19">
        <f t="shared" si="11"/>
        <v>-183232.85190435124</v>
      </c>
      <c r="J34" s="19">
        <f t="shared" si="11"/>
        <v>-179889.78052367165</v>
      </c>
      <c r="K34" s="19">
        <f t="shared" si="11"/>
        <v>-171283.79188786636</v>
      </c>
      <c r="L34" s="19">
        <f t="shared" si="11"/>
        <v>-78350.970061307729</v>
      </c>
      <c r="M34" s="19">
        <f t="shared" si="11"/>
        <v>-100131.82525930335</v>
      </c>
      <c r="N34" s="19">
        <f t="shared" si="11"/>
        <v>-183277.29778986707</v>
      </c>
      <c r="O34" s="19">
        <f t="shared" si="11"/>
        <v>-28071.342662775358</v>
      </c>
      <c r="P34" s="19">
        <f t="shared" si="11"/>
        <v>-171160.45026449347</v>
      </c>
      <c r="Q34" s="19">
        <f t="shared" si="11"/>
        <v>19810.471040141194</v>
      </c>
      <c r="R34" s="19">
        <f t="shared" si="11"/>
        <v>-12699.718991673</v>
      </c>
    </row>
    <row r="35" spans="1:18" x14ac:dyDescent="0.2">
      <c r="A35" s="344">
        <f t="shared" si="4"/>
        <v>28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x14ac:dyDescent="0.2">
      <c r="A36" s="344">
        <f t="shared" si="4"/>
        <v>29</v>
      </c>
      <c r="B36" s="380" t="s">
        <v>552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>
        <f t="shared" ref="M36:R36" si="12">(M10*M30)+(M14*M32)</f>
        <v>-45988.44845020074</v>
      </c>
      <c r="N36" s="382">
        <f t="shared" si="12"/>
        <v>-71973.458172728118</v>
      </c>
      <c r="O36" s="382">
        <f t="shared" si="12"/>
        <v>-12892.579273691221</v>
      </c>
      <c r="P36" s="382">
        <f t="shared" si="12"/>
        <v>-78610.407064066429</v>
      </c>
      <c r="Q36" s="382">
        <f t="shared" si="12"/>
        <v>-98233.936066384107</v>
      </c>
      <c r="R36" s="382">
        <f t="shared" si="12"/>
        <v>-81946.901782748915</v>
      </c>
    </row>
    <row r="37" spans="1:18" x14ac:dyDescent="0.2">
      <c r="A37" s="344">
        <f t="shared" si="4"/>
        <v>30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x14ac:dyDescent="0.2">
      <c r="A38" s="344">
        <f t="shared" si="4"/>
        <v>31</v>
      </c>
      <c r="B38" s="343" t="s">
        <v>298</v>
      </c>
      <c r="C38" s="19">
        <f>C20+C22-C34</f>
        <v>1142505.4084827141</v>
      </c>
      <c r="D38" s="19">
        <f t="shared" ref="D38:L38" si="13">C38+D20+D22-D34</f>
        <v>1376298.5157795134</v>
      </c>
      <c r="E38" s="19">
        <f t="shared" si="13"/>
        <v>2418444.7604331085</v>
      </c>
      <c r="F38" s="19">
        <f t="shared" si="13"/>
        <v>4250561.1416712655</v>
      </c>
      <c r="G38" s="19">
        <f t="shared" si="13"/>
        <v>5827739.2306657638</v>
      </c>
      <c r="H38" s="19">
        <f t="shared" si="13"/>
        <v>6962809.9189991867</v>
      </c>
      <c r="I38" s="19">
        <f t="shared" si="13"/>
        <v>7464444.174670795</v>
      </c>
      <c r="J38" s="19">
        <f t="shared" si="13"/>
        <v>8407758.1507416647</v>
      </c>
      <c r="K38" s="19">
        <f t="shared" si="13"/>
        <v>8952041.2128868885</v>
      </c>
      <c r="L38" s="19">
        <f t="shared" si="13"/>
        <v>9256816.4557871092</v>
      </c>
      <c r="M38" s="19">
        <f>L38+M20+M22-M34-M36</f>
        <v>9545640.9830114804</v>
      </c>
      <c r="N38" s="19">
        <f t="shared" ref="N38:R38" si="14">M38+N20+N22-N34-N36</f>
        <v>10178598.740117146</v>
      </c>
      <c r="O38" s="19">
        <f t="shared" si="14"/>
        <v>10642725.179854777</v>
      </c>
      <c r="P38" s="19">
        <f t="shared" si="14"/>
        <v>10920046.919238172</v>
      </c>
      <c r="Q38" s="19">
        <f t="shared" si="14"/>
        <v>11625784.249813301</v>
      </c>
      <c r="R38" s="19">
        <f t="shared" si="14"/>
        <v>11893139.131504443</v>
      </c>
    </row>
    <row r="39" spans="1:18" x14ac:dyDescent="0.2">
      <c r="A39" s="344">
        <f t="shared" si="4"/>
        <v>32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x14ac:dyDescent="0.2">
      <c r="A40" s="344">
        <f t="shared" si="4"/>
        <v>33</v>
      </c>
      <c r="B40" s="198" t="s">
        <v>346</v>
      </c>
      <c r="C40" s="258">
        <v>0.95238599999999995</v>
      </c>
      <c r="D40" s="258">
        <v>0.95238599999999995</v>
      </c>
      <c r="E40" s="258">
        <v>0.95238599999999995</v>
      </c>
      <c r="F40" s="258">
        <v>0.95238599999999995</v>
      </c>
      <c r="G40" s="258">
        <v>0.95238599999999995</v>
      </c>
      <c r="H40" s="258">
        <v>0.95238599999999995</v>
      </c>
      <c r="I40" s="258">
        <v>0.95238599999999995</v>
      </c>
      <c r="J40" s="258">
        <v>0.95238599999999995</v>
      </c>
      <c r="K40" s="258">
        <v>0.95238599999999995</v>
      </c>
      <c r="L40" s="258">
        <v>0.95238599999999995</v>
      </c>
      <c r="M40" s="258"/>
      <c r="N40" s="258"/>
      <c r="O40" s="258"/>
      <c r="P40" s="258"/>
      <c r="Q40" s="258"/>
      <c r="R40" s="258"/>
    </row>
    <row r="41" spans="1:18" x14ac:dyDescent="0.2">
      <c r="A41" s="344">
        <f t="shared" si="4"/>
        <v>34</v>
      </c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</row>
    <row r="42" spans="1:18" x14ac:dyDescent="0.2">
      <c r="A42" s="344">
        <f t="shared" si="4"/>
        <v>35</v>
      </c>
      <c r="B42" s="198" t="s">
        <v>404</v>
      </c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>
        <v>0.95111500000000004</v>
      </c>
      <c r="N42" s="258">
        <v>0.95111500000000004</v>
      </c>
      <c r="O42" s="258">
        <v>0.95111500000000004</v>
      </c>
      <c r="P42" s="258">
        <v>0.95111500000000004</v>
      </c>
      <c r="Q42" s="258">
        <v>0.95111500000000004</v>
      </c>
      <c r="R42" s="258">
        <v>0.95111500000000004</v>
      </c>
    </row>
    <row r="43" spans="1:18" x14ac:dyDescent="0.2">
      <c r="A43" s="344">
        <f t="shared" si="4"/>
        <v>36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</row>
    <row r="44" spans="1:18" ht="12" thickBot="1" x14ac:dyDescent="0.25">
      <c r="A44" s="344">
        <f t="shared" si="4"/>
        <v>37</v>
      </c>
      <c r="B44" s="343" t="s">
        <v>299</v>
      </c>
      <c r="C44" s="201">
        <f t="shared" ref="C44:L44" si="15">ROUND((C20*C40),2)</f>
        <v>822495.99</v>
      </c>
      <c r="D44" s="201">
        <f t="shared" si="15"/>
        <v>-62590.11</v>
      </c>
      <c r="E44" s="201">
        <f t="shared" si="15"/>
        <v>724137.64</v>
      </c>
      <c r="F44" s="201">
        <f t="shared" si="15"/>
        <v>1539577.33</v>
      </c>
      <c r="G44" s="201">
        <f t="shared" si="15"/>
        <v>1359660.28</v>
      </c>
      <c r="H44" s="201">
        <f t="shared" si="15"/>
        <v>920618.86</v>
      </c>
      <c r="I44" s="201">
        <f t="shared" si="15"/>
        <v>293291.02</v>
      </c>
      <c r="J44" s="201">
        <f t="shared" si="15"/>
        <v>715321.52</v>
      </c>
      <c r="K44" s="201">
        <f t="shared" si="15"/>
        <v>341631.67</v>
      </c>
      <c r="L44" s="201">
        <f t="shared" si="15"/>
        <v>209224.57</v>
      </c>
      <c r="M44" s="201">
        <f t="shared" ref="M44:R44" si="16">ROUND((M20*M42),2)</f>
        <v>127944.37</v>
      </c>
      <c r="N44" s="201">
        <f t="shared" si="16"/>
        <v>343634.88</v>
      </c>
      <c r="O44" s="201">
        <f t="shared" si="16"/>
        <v>399148.79999999999</v>
      </c>
      <c r="P44" s="201">
        <f t="shared" si="16"/>
        <v>12339.83</v>
      </c>
      <c r="Q44" s="201">
        <f t="shared" si="16"/>
        <v>577768.62</v>
      </c>
      <c r="R44" s="201">
        <f t="shared" si="16"/>
        <v>144262.74</v>
      </c>
    </row>
    <row r="45" spans="1:18" x14ac:dyDescent="0.2">
      <c r="A45" s="344">
        <f t="shared" si="4"/>
        <v>38</v>
      </c>
    </row>
    <row r="46" spans="1:18" ht="12" thickBot="1" x14ac:dyDescent="0.25">
      <c r="A46" s="344">
        <f t="shared" si="4"/>
        <v>39</v>
      </c>
      <c r="B46" s="343" t="s">
        <v>416</v>
      </c>
      <c r="C46" s="201">
        <f t="shared" ref="C46:L46" si="17">ROUND((C34*C40),2)</f>
        <v>-275875.24</v>
      </c>
      <c r="D46" s="201">
        <f t="shared" si="17"/>
        <v>-292934.67</v>
      </c>
      <c r="E46" s="201">
        <f t="shared" si="17"/>
        <v>-273687.11</v>
      </c>
      <c r="F46" s="201">
        <f t="shared" si="17"/>
        <v>-205236.86</v>
      </c>
      <c r="G46" s="201">
        <f t="shared" si="17"/>
        <v>-136279.35999999999</v>
      </c>
      <c r="H46" s="201">
        <f t="shared" si="17"/>
        <v>-149473.54999999999</v>
      </c>
      <c r="I46" s="201">
        <f t="shared" si="17"/>
        <v>-174508.4</v>
      </c>
      <c r="J46" s="201">
        <f t="shared" si="17"/>
        <v>-171324.51</v>
      </c>
      <c r="K46" s="201">
        <f t="shared" si="17"/>
        <v>-163128.29</v>
      </c>
      <c r="L46" s="201">
        <f t="shared" si="17"/>
        <v>-74620.37</v>
      </c>
      <c r="M46" s="201">
        <f t="shared" ref="M46:R46" si="18">ROUND((M34*M42),2)</f>
        <v>-95236.88</v>
      </c>
      <c r="N46" s="201">
        <f t="shared" si="18"/>
        <v>-174317.79</v>
      </c>
      <c r="O46" s="201">
        <f t="shared" si="18"/>
        <v>-26699.08</v>
      </c>
      <c r="P46" s="201">
        <f t="shared" si="18"/>
        <v>-162793.26999999999</v>
      </c>
      <c r="Q46" s="201">
        <f t="shared" si="18"/>
        <v>18842.04</v>
      </c>
      <c r="R46" s="201">
        <f t="shared" si="18"/>
        <v>-12078.89</v>
      </c>
    </row>
    <row r="47" spans="1:18" x14ac:dyDescent="0.2">
      <c r="A47" s="344">
        <f t="shared" si="4"/>
        <v>40</v>
      </c>
    </row>
    <row r="48" spans="1:18" ht="12" thickBot="1" x14ac:dyDescent="0.25">
      <c r="A48" s="344">
        <f t="shared" si="4"/>
        <v>41</v>
      </c>
      <c r="B48" s="380" t="s">
        <v>553</v>
      </c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>
        <f t="shared" ref="M48:R48" si="19">ROUND((M36*M42),2)</f>
        <v>-43740.3</v>
      </c>
      <c r="N48" s="383">
        <f t="shared" si="19"/>
        <v>-68455.039999999994</v>
      </c>
      <c r="O48" s="383">
        <f t="shared" si="19"/>
        <v>-12262.33</v>
      </c>
      <c r="P48" s="383">
        <f t="shared" si="19"/>
        <v>-74767.539999999994</v>
      </c>
      <c r="Q48" s="383">
        <f t="shared" si="19"/>
        <v>-93431.77</v>
      </c>
      <c r="R48" s="383">
        <f t="shared" si="19"/>
        <v>-77940.929999999993</v>
      </c>
    </row>
    <row r="49" spans="1:8" x14ac:dyDescent="0.2">
      <c r="A49" s="344">
        <f t="shared" si="4"/>
        <v>42</v>
      </c>
    </row>
    <row r="50" spans="1:8" s="193" customFormat="1" x14ac:dyDescent="0.2">
      <c r="A50" s="344">
        <f t="shared" si="4"/>
        <v>43</v>
      </c>
      <c r="B50" s="193" t="s">
        <v>307</v>
      </c>
    </row>
    <row r="51" spans="1:8" s="196" customFormat="1" x14ac:dyDescent="0.2">
      <c r="A51" s="344">
        <f t="shared" si="4"/>
        <v>44</v>
      </c>
      <c r="B51" s="196" t="s">
        <v>302</v>
      </c>
    </row>
    <row r="52" spans="1:8" s="198" customFormat="1" x14ac:dyDescent="0.2">
      <c r="A52" s="344">
        <f t="shared" si="4"/>
        <v>45</v>
      </c>
      <c r="B52" s="198" t="s">
        <v>303</v>
      </c>
    </row>
    <row r="53" spans="1:8" x14ac:dyDescent="0.2">
      <c r="A53" s="202"/>
    </row>
    <row r="54" spans="1:8" x14ac:dyDescent="0.2">
      <c r="A54" s="344"/>
      <c r="B54" s="343" t="s">
        <v>405</v>
      </c>
    </row>
    <row r="55" spans="1:8" x14ac:dyDescent="0.2">
      <c r="A55" s="344"/>
      <c r="B55" s="343" t="s">
        <v>406</v>
      </c>
      <c r="H55" s="19"/>
    </row>
    <row r="56" spans="1:8" x14ac:dyDescent="0.2">
      <c r="A56" s="344"/>
      <c r="B56" s="343" t="s">
        <v>407</v>
      </c>
    </row>
    <row r="57" spans="1:8" x14ac:dyDescent="0.2">
      <c r="A57" s="344"/>
    </row>
    <row r="58" spans="1:8" x14ac:dyDescent="0.2">
      <c r="A58" s="344"/>
    </row>
    <row r="59" spans="1:8" x14ac:dyDescent="0.2">
      <c r="A59" s="344"/>
    </row>
    <row r="60" spans="1:8" x14ac:dyDescent="0.2">
      <c r="A60" s="344"/>
    </row>
    <row r="61" spans="1:8" x14ac:dyDescent="0.2">
      <c r="A61" s="344"/>
    </row>
    <row r="62" spans="1:8" x14ac:dyDescent="0.2">
      <c r="A62" s="344"/>
    </row>
    <row r="63" spans="1:8" x14ac:dyDescent="0.2">
      <c r="A63" s="344"/>
    </row>
    <row r="64" spans="1:8" x14ac:dyDescent="0.2">
      <c r="A64" s="344"/>
    </row>
    <row r="65" spans="1:1" x14ac:dyDescent="0.2">
      <c r="A65" s="344"/>
    </row>
    <row r="66" spans="1:1" x14ac:dyDescent="0.2">
      <c r="A66" s="344"/>
    </row>
    <row r="67" spans="1:1" x14ac:dyDescent="0.2">
      <c r="A67" s="344"/>
    </row>
    <row r="68" spans="1:1" x14ac:dyDescent="0.2">
      <c r="A68" s="344"/>
    </row>
    <row r="69" spans="1:1" x14ac:dyDescent="0.2">
      <c r="A69" s="344"/>
    </row>
    <row r="70" spans="1:1" x14ac:dyDescent="0.2">
      <c r="A70" s="344"/>
    </row>
    <row r="71" spans="1:1" x14ac:dyDescent="0.2">
      <c r="A71" s="344"/>
    </row>
    <row r="72" spans="1:1" x14ac:dyDescent="0.2">
      <c r="A72" s="344"/>
    </row>
    <row r="73" spans="1:1" x14ac:dyDescent="0.2">
      <c r="A73" s="344"/>
    </row>
    <row r="74" spans="1:1" x14ac:dyDescent="0.2">
      <c r="A74" s="344"/>
    </row>
    <row r="75" spans="1:1" x14ac:dyDescent="0.2">
      <c r="A75" s="344"/>
    </row>
    <row r="76" spans="1:1" x14ac:dyDescent="0.2">
      <c r="A76" s="344"/>
    </row>
    <row r="77" spans="1:1" x14ac:dyDescent="0.2">
      <c r="A77" s="344"/>
    </row>
    <row r="78" spans="1:1" x14ac:dyDescent="0.2">
      <c r="A78" s="344"/>
    </row>
    <row r="79" spans="1:1" x14ac:dyDescent="0.2">
      <c r="A79" s="344"/>
    </row>
    <row r="80" spans="1:1" x14ac:dyDescent="0.2">
      <c r="A80" s="344"/>
    </row>
    <row r="81" spans="1:1" x14ac:dyDescent="0.2">
      <c r="A81" s="344"/>
    </row>
    <row r="82" spans="1:1" x14ac:dyDescent="0.2">
      <c r="A82" s="344"/>
    </row>
    <row r="83" spans="1:1" x14ac:dyDescent="0.2">
      <c r="A83" s="344"/>
    </row>
    <row r="84" spans="1:1" x14ac:dyDescent="0.2">
      <c r="A84" s="344"/>
    </row>
    <row r="85" spans="1:1" x14ac:dyDescent="0.2">
      <c r="A85" s="344"/>
    </row>
    <row r="86" spans="1:1" x14ac:dyDescent="0.2">
      <c r="A86" s="344"/>
    </row>
    <row r="87" spans="1:1" x14ac:dyDescent="0.2">
      <c r="A87" s="344"/>
    </row>
    <row r="88" spans="1:1" x14ac:dyDescent="0.2">
      <c r="A88" s="344"/>
    </row>
    <row r="89" spans="1:1" x14ac:dyDescent="0.2">
      <c r="A89" s="344"/>
    </row>
    <row r="90" spans="1:1" x14ac:dyDescent="0.2">
      <c r="A90" s="344"/>
    </row>
    <row r="91" spans="1:1" x14ac:dyDescent="0.2">
      <c r="A91" s="344"/>
    </row>
    <row r="92" spans="1:1" x14ac:dyDescent="0.2">
      <c r="A92" s="344"/>
    </row>
    <row r="93" spans="1:1" x14ac:dyDescent="0.2">
      <c r="A93" s="344"/>
    </row>
    <row r="94" spans="1:1" x14ac:dyDescent="0.2">
      <c r="A94" s="344"/>
    </row>
    <row r="95" spans="1:1" x14ac:dyDescent="0.2">
      <c r="A95" s="344"/>
    </row>
    <row r="96" spans="1:1" x14ac:dyDescent="0.2">
      <c r="A96" s="344"/>
    </row>
    <row r="97" spans="1:1" x14ac:dyDescent="0.2">
      <c r="A97" s="344"/>
    </row>
  </sheetData>
  <printOptions horizontalCentered="1"/>
  <pageMargins left="0.45" right="0.45" top="0.75" bottom="0.75" header="0.3" footer="0.3"/>
  <pageSetup scale="74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R93"/>
  <sheetViews>
    <sheetView topLeftCell="C1" zoomScaleNormal="100" workbookViewId="0">
      <pane ySplit="6" topLeftCell="A7" activePane="bottomLeft" state="frozen"/>
      <selection pane="bottomLeft" activeCell="S46" sqref="S46"/>
    </sheetView>
  </sheetViews>
  <sheetFormatPr defaultColWidth="9.140625" defaultRowHeight="11.25" x14ac:dyDescent="0.2"/>
  <cols>
    <col min="1" max="1" width="5.5703125" style="343" bestFit="1" customWidth="1"/>
    <col min="2" max="2" width="51.42578125" style="343" customWidth="1"/>
    <col min="3" max="8" width="9.85546875" style="343" bestFit="1" customWidth="1"/>
    <col min="9" max="9" width="10.42578125" style="343" bestFit="1" customWidth="1"/>
    <col min="10" max="10" width="9.85546875" style="343" bestFit="1" customWidth="1"/>
    <col min="11" max="11" width="10.42578125" style="343" bestFit="1" customWidth="1"/>
    <col min="12" max="12" width="10.42578125" style="343" customWidth="1"/>
    <col min="13" max="13" width="10.42578125" style="343" bestFit="1" customWidth="1"/>
    <col min="14" max="14" width="9.85546875" style="343" bestFit="1" customWidth="1"/>
    <col min="15" max="15" width="10.42578125" style="343" bestFit="1" customWidth="1"/>
    <col min="16" max="16" width="10.42578125" style="343" customWidth="1"/>
    <col min="17" max="18" width="10.42578125" style="343" bestFit="1" customWidth="1"/>
    <col min="19" max="16384" width="9.140625" style="343"/>
  </cols>
  <sheetData>
    <row r="1" spans="1:18" ht="11.25" customHeight="1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</row>
    <row r="2" spans="1:18" ht="11.25" customHeight="1" x14ac:dyDescent="0.2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</row>
    <row r="3" spans="1:18" ht="11.25" customHeight="1" x14ac:dyDescent="0.2">
      <c r="A3" s="84" t="s">
        <v>308</v>
      </c>
      <c r="B3" s="84"/>
      <c r="C3" s="84"/>
      <c r="D3" s="84"/>
      <c r="E3" s="84"/>
      <c r="F3" s="84"/>
      <c r="G3" s="84"/>
      <c r="H3" s="84"/>
      <c r="I3" s="84"/>
      <c r="J3" s="84"/>
    </row>
    <row r="4" spans="1:18" ht="12" customHeight="1" x14ac:dyDescent="0.2">
      <c r="A4" s="84" t="s">
        <v>433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388" t="s">
        <v>408</v>
      </c>
      <c r="M4" s="388" t="s">
        <v>409</v>
      </c>
      <c r="N4" s="84"/>
      <c r="O4" s="389" t="s">
        <v>410</v>
      </c>
      <c r="P4" s="389" t="s">
        <v>411</v>
      </c>
      <c r="Q4" s="84"/>
      <c r="R4" s="84"/>
    </row>
    <row r="5" spans="1:18" x14ac:dyDescent="0.2">
      <c r="L5" s="390" t="s">
        <v>412</v>
      </c>
      <c r="M5" s="390" t="s">
        <v>412</v>
      </c>
      <c r="O5" s="391" t="s">
        <v>413</v>
      </c>
      <c r="P5" s="391" t="s">
        <v>413</v>
      </c>
    </row>
    <row r="6" spans="1:18" ht="25.5" customHeight="1" x14ac:dyDescent="0.2">
      <c r="A6" s="398" t="s">
        <v>53</v>
      </c>
      <c r="B6" s="399"/>
      <c r="C6" s="400">
        <v>43861</v>
      </c>
      <c r="D6" s="384">
        <f t="shared" ref="D6:L6" si="0">EDATE(C6,1)</f>
        <v>43890</v>
      </c>
      <c r="E6" s="384">
        <f t="shared" si="0"/>
        <v>43919</v>
      </c>
      <c r="F6" s="384">
        <f t="shared" si="0"/>
        <v>43950</v>
      </c>
      <c r="G6" s="384">
        <f t="shared" si="0"/>
        <v>43980</v>
      </c>
      <c r="H6" s="384">
        <f t="shared" si="0"/>
        <v>44011</v>
      </c>
      <c r="I6" s="384">
        <f t="shared" si="0"/>
        <v>44041</v>
      </c>
      <c r="J6" s="384">
        <f t="shared" si="0"/>
        <v>44072</v>
      </c>
      <c r="K6" s="384">
        <f t="shared" si="0"/>
        <v>44103</v>
      </c>
      <c r="L6" s="385">
        <f t="shared" si="0"/>
        <v>44133</v>
      </c>
      <c r="M6" s="385">
        <f>EDATE(K6,1)</f>
        <v>44133</v>
      </c>
      <c r="N6" s="384">
        <f t="shared" ref="N6:O6" si="1">EDATE(M6,1)</f>
        <v>44164</v>
      </c>
      <c r="O6" s="386">
        <f t="shared" si="1"/>
        <v>44194</v>
      </c>
      <c r="P6" s="386">
        <f>EDATE(N6,1)</f>
        <v>44194</v>
      </c>
      <c r="Q6" s="387">
        <f t="shared" ref="Q6" si="2">EDATE(O6,1)</f>
        <v>44225</v>
      </c>
      <c r="R6" s="387">
        <f t="shared" ref="R6" si="3">EDATE(Q6,1)</f>
        <v>44255</v>
      </c>
    </row>
    <row r="7" spans="1:18" x14ac:dyDescent="0.2">
      <c r="A7" s="344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</row>
    <row r="8" spans="1:18" x14ac:dyDescent="0.2">
      <c r="A8" s="344">
        <v>1</v>
      </c>
      <c r="B8" s="343" t="s">
        <v>310</v>
      </c>
      <c r="C8" s="81">
        <v>335512.50113766652</v>
      </c>
      <c r="D8" s="81">
        <v>360725.38794902223</v>
      </c>
      <c r="E8" s="81">
        <v>248571.70831971441</v>
      </c>
      <c r="F8" s="81">
        <v>401094.45245880837</v>
      </c>
      <c r="G8" s="81">
        <v>358376.64015868027</v>
      </c>
      <c r="H8" s="81">
        <v>286937.93729631056</v>
      </c>
      <c r="I8" s="81">
        <v>419401.09277572372</v>
      </c>
      <c r="J8" s="81">
        <v>430343.60915885126</v>
      </c>
      <c r="K8" s="81">
        <v>393450.78011642909</v>
      </c>
      <c r="L8" s="81">
        <v>165516.19635544493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</row>
    <row r="9" spans="1:18" ht="15" x14ac:dyDescent="0.25">
      <c r="A9" s="344">
        <f t="shared" ref="A9:A52" si="4">A8+1</f>
        <v>2</v>
      </c>
      <c r="C9" s="413"/>
      <c r="D9" s="413"/>
      <c r="E9" s="413"/>
      <c r="F9" s="413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1:18" x14ac:dyDescent="0.2">
      <c r="A10" s="344">
        <f t="shared" si="4"/>
        <v>3</v>
      </c>
      <c r="B10" s="193" t="s">
        <v>285</v>
      </c>
      <c r="C10" s="194">
        <v>13002265.636363637</v>
      </c>
      <c r="D10" s="194">
        <v>11099234.888888888</v>
      </c>
      <c r="E10" s="194">
        <v>13156796.111111112</v>
      </c>
      <c r="F10" s="194">
        <v>10380898.287272729</v>
      </c>
      <c r="G10" s="194">
        <v>9007320.1898181811</v>
      </c>
      <c r="H10" s="194">
        <v>12465820.611818183</v>
      </c>
      <c r="I10" s="194">
        <v>15275875.27272727</v>
      </c>
      <c r="J10" s="194">
        <v>13143285.4</v>
      </c>
      <c r="K10" s="194">
        <v>12808804.5454545</v>
      </c>
      <c r="L10" s="194">
        <v>2973011.0181818185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</row>
    <row r="11" spans="1:18" x14ac:dyDescent="0.2">
      <c r="A11" s="344">
        <f t="shared" si="4"/>
        <v>4</v>
      </c>
      <c r="B11" s="343" t="s">
        <v>311</v>
      </c>
      <c r="C11" s="195">
        <v>2.7692999999999999E-2</v>
      </c>
      <c r="D11" s="195">
        <v>2.7692999999999999E-2</v>
      </c>
      <c r="E11" s="195">
        <v>2.7692999999999999E-2</v>
      </c>
      <c r="F11" s="195">
        <v>2.7692999999999999E-2</v>
      </c>
      <c r="G11" s="195">
        <v>2.7692999999999999E-2</v>
      </c>
      <c r="H11" s="195">
        <v>2.7692999999999999E-2</v>
      </c>
      <c r="I11" s="195">
        <v>2.7692999999999999E-2</v>
      </c>
      <c r="J11" s="195">
        <v>2.7692999999999999E-2</v>
      </c>
      <c r="K11" s="195">
        <v>2.7692999999999999E-2</v>
      </c>
      <c r="L11" s="195">
        <v>2.7692999999999999E-2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</row>
    <row r="12" spans="1:18" x14ac:dyDescent="0.2">
      <c r="A12" s="344">
        <f t="shared" si="4"/>
        <v>5</v>
      </c>
      <c r="B12" s="343" t="s">
        <v>312</v>
      </c>
      <c r="C12" s="19">
        <f t="shared" ref="C12:R12" si="5">C10*C11</f>
        <v>360071.74226781819</v>
      </c>
      <c r="D12" s="19">
        <f t="shared" si="5"/>
        <v>307371.11177799996</v>
      </c>
      <c r="E12" s="19">
        <f t="shared" si="5"/>
        <v>364351.15470499999</v>
      </c>
      <c r="F12" s="19">
        <f t="shared" si="5"/>
        <v>287478.21626944368</v>
      </c>
      <c r="G12" s="19">
        <f t="shared" si="5"/>
        <v>249439.71801663487</v>
      </c>
      <c r="H12" s="19">
        <f t="shared" si="5"/>
        <v>345215.97020308091</v>
      </c>
      <c r="I12" s="19">
        <f t="shared" si="5"/>
        <v>423034.81392763625</v>
      </c>
      <c r="J12" s="19">
        <f t="shared" si="5"/>
        <v>363977.00258219999</v>
      </c>
      <c r="K12" s="19">
        <f t="shared" si="5"/>
        <v>354714.22427727148</v>
      </c>
      <c r="L12" s="19">
        <f t="shared" si="5"/>
        <v>82331.594126509095</v>
      </c>
      <c r="M12" s="19">
        <f t="shared" si="5"/>
        <v>0</v>
      </c>
      <c r="N12" s="19">
        <f t="shared" si="5"/>
        <v>0</v>
      </c>
      <c r="O12" s="19">
        <f t="shared" si="5"/>
        <v>0</v>
      </c>
      <c r="P12" s="19">
        <f t="shared" si="5"/>
        <v>0</v>
      </c>
      <c r="Q12" s="19">
        <f t="shared" si="5"/>
        <v>0</v>
      </c>
      <c r="R12" s="19">
        <f t="shared" si="5"/>
        <v>0</v>
      </c>
    </row>
    <row r="13" spans="1:18" x14ac:dyDescent="0.2">
      <c r="A13" s="344">
        <f t="shared" si="4"/>
        <v>6</v>
      </c>
    </row>
    <row r="14" spans="1:18" x14ac:dyDescent="0.2">
      <c r="A14" s="344">
        <f t="shared" si="4"/>
        <v>7</v>
      </c>
      <c r="B14" s="193" t="s">
        <v>414</v>
      </c>
      <c r="C14" s="403"/>
      <c r="D14" s="403"/>
      <c r="E14" s="403"/>
      <c r="F14" s="403"/>
      <c r="G14" s="194">
        <v>3255231.9047272708</v>
      </c>
      <c r="H14" s="194">
        <v>195397.97</v>
      </c>
      <c r="I14" s="194">
        <v>0</v>
      </c>
      <c r="J14" s="379"/>
      <c r="K14" s="403"/>
      <c r="L14" s="194">
        <v>0</v>
      </c>
      <c r="M14" s="194">
        <v>0</v>
      </c>
      <c r="N14" s="194">
        <v>0</v>
      </c>
      <c r="O14" s="194">
        <v>0</v>
      </c>
      <c r="P14" s="194">
        <v>0</v>
      </c>
      <c r="Q14" s="194">
        <v>0</v>
      </c>
      <c r="R14" s="194">
        <v>0</v>
      </c>
    </row>
    <row r="15" spans="1:18" x14ac:dyDescent="0.2">
      <c r="A15" s="344">
        <f t="shared" si="4"/>
        <v>8</v>
      </c>
      <c r="B15" s="343" t="s">
        <v>311</v>
      </c>
      <c r="C15" s="195">
        <v>2.7692999999999999E-2</v>
      </c>
      <c r="D15" s="195">
        <v>2.7692999999999999E-2</v>
      </c>
      <c r="E15" s="195">
        <v>2.7692999999999999E-2</v>
      </c>
      <c r="F15" s="195">
        <v>2.7692999999999999E-2</v>
      </c>
      <c r="G15" s="195">
        <v>2.7692999999999999E-2</v>
      </c>
      <c r="H15" s="195">
        <v>2.7692999999999999E-2</v>
      </c>
      <c r="I15" s="195">
        <v>2.7692999999999999E-2</v>
      </c>
      <c r="J15" s="195">
        <v>2.7692999999999999E-2</v>
      </c>
      <c r="K15" s="195">
        <v>2.7692999999999999E-2</v>
      </c>
      <c r="L15" s="195">
        <v>2.7692999999999999E-2</v>
      </c>
      <c r="M15" s="195">
        <v>2.7692999999999999E-2</v>
      </c>
      <c r="N15" s="195">
        <v>2.7692999999999999E-2</v>
      </c>
      <c r="O15" s="195">
        <v>2.7692999999999999E-2</v>
      </c>
      <c r="P15" s="195">
        <v>0</v>
      </c>
      <c r="Q15" s="195">
        <v>0</v>
      </c>
      <c r="R15" s="195">
        <v>0</v>
      </c>
    </row>
    <row r="16" spans="1:18" x14ac:dyDescent="0.2">
      <c r="A16" s="344">
        <f t="shared" si="4"/>
        <v>9</v>
      </c>
      <c r="B16" s="343" t="s">
        <v>312</v>
      </c>
      <c r="C16" s="19">
        <f t="shared" ref="C16:R16" si="6">C14*C15</f>
        <v>0</v>
      </c>
      <c r="D16" s="19">
        <f t="shared" si="6"/>
        <v>0</v>
      </c>
      <c r="E16" s="19">
        <f t="shared" si="6"/>
        <v>0</v>
      </c>
      <c r="F16" s="19">
        <f t="shared" si="6"/>
        <v>0</v>
      </c>
      <c r="G16" s="19">
        <f t="shared" si="6"/>
        <v>90147.137137612313</v>
      </c>
      <c r="H16" s="19">
        <f t="shared" si="6"/>
        <v>5411.1559832100002</v>
      </c>
      <c r="I16" s="19">
        <f t="shared" si="6"/>
        <v>0</v>
      </c>
      <c r="J16" s="19">
        <f t="shared" si="6"/>
        <v>0</v>
      </c>
      <c r="K16" s="19">
        <f t="shared" si="6"/>
        <v>0</v>
      </c>
      <c r="L16" s="19">
        <f t="shared" si="6"/>
        <v>0</v>
      </c>
      <c r="M16" s="19">
        <f t="shared" si="6"/>
        <v>0</v>
      </c>
      <c r="N16" s="19">
        <f t="shared" si="6"/>
        <v>0</v>
      </c>
      <c r="O16" s="19">
        <f t="shared" si="6"/>
        <v>0</v>
      </c>
      <c r="P16" s="19">
        <f t="shared" si="6"/>
        <v>0</v>
      </c>
      <c r="Q16" s="19">
        <f t="shared" si="6"/>
        <v>0</v>
      </c>
      <c r="R16" s="19">
        <f t="shared" si="6"/>
        <v>0</v>
      </c>
    </row>
    <row r="17" spans="1:18" x14ac:dyDescent="0.2">
      <c r="A17" s="344">
        <f t="shared" si="4"/>
        <v>10</v>
      </c>
    </row>
    <row r="18" spans="1:18" x14ac:dyDescent="0.2">
      <c r="A18" s="344">
        <f t="shared" si="4"/>
        <v>11</v>
      </c>
      <c r="B18" s="343" t="s">
        <v>313</v>
      </c>
      <c r="C18" s="19">
        <f t="shared" ref="C18:R18" si="7">C12+C16</f>
        <v>360071.74226781819</v>
      </c>
      <c r="D18" s="19">
        <f t="shared" si="7"/>
        <v>307371.11177799996</v>
      </c>
      <c r="E18" s="19">
        <f t="shared" si="7"/>
        <v>364351.15470499999</v>
      </c>
      <c r="F18" s="19">
        <f t="shared" si="7"/>
        <v>287478.21626944368</v>
      </c>
      <c r="G18" s="19">
        <f t="shared" si="7"/>
        <v>339586.8551542472</v>
      </c>
      <c r="H18" s="19">
        <f t="shared" si="7"/>
        <v>350627.12618629093</v>
      </c>
      <c r="I18" s="19">
        <f t="shared" si="7"/>
        <v>423034.81392763625</v>
      </c>
      <c r="J18" s="19">
        <f t="shared" si="7"/>
        <v>363977.00258219999</v>
      </c>
      <c r="K18" s="19">
        <f t="shared" si="7"/>
        <v>354714.22427727148</v>
      </c>
      <c r="L18" s="19">
        <f t="shared" si="7"/>
        <v>82331.594126509095</v>
      </c>
      <c r="M18" s="19">
        <f t="shared" si="7"/>
        <v>0</v>
      </c>
      <c r="N18" s="19">
        <f t="shared" si="7"/>
        <v>0</v>
      </c>
      <c r="O18" s="19">
        <f t="shared" si="7"/>
        <v>0</v>
      </c>
      <c r="P18" s="19">
        <f t="shared" si="7"/>
        <v>0</v>
      </c>
      <c r="Q18" s="19">
        <f t="shared" si="7"/>
        <v>0</v>
      </c>
      <c r="R18" s="19">
        <f t="shared" si="7"/>
        <v>0</v>
      </c>
    </row>
    <row r="19" spans="1:18" x14ac:dyDescent="0.2">
      <c r="A19" s="344">
        <f t="shared" si="4"/>
        <v>12</v>
      </c>
    </row>
    <row r="20" spans="1:18" x14ac:dyDescent="0.2">
      <c r="A20" s="344">
        <f t="shared" si="4"/>
        <v>13</v>
      </c>
      <c r="B20" s="343" t="s">
        <v>287</v>
      </c>
      <c r="C20" s="19">
        <f t="shared" ref="C20:R20" si="8">C8-C18</f>
        <v>-24559.241130151669</v>
      </c>
      <c r="D20" s="19">
        <f t="shared" si="8"/>
        <v>53354.276171022269</v>
      </c>
      <c r="E20" s="19">
        <f t="shared" si="8"/>
        <v>-115779.44638528558</v>
      </c>
      <c r="F20" s="19">
        <f t="shared" si="8"/>
        <v>113616.23618936469</v>
      </c>
      <c r="G20" s="19">
        <f t="shared" si="8"/>
        <v>18789.78500443307</v>
      </c>
      <c r="H20" s="19">
        <f t="shared" si="8"/>
        <v>-63689.188889980374</v>
      </c>
      <c r="I20" s="19">
        <f t="shared" si="8"/>
        <v>-3633.7211519125267</v>
      </c>
      <c r="J20" s="19">
        <f t="shared" si="8"/>
        <v>66366.606576651277</v>
      </c>
      <c r="K20" s="19">
        <f t="shared" si="8"/>
        <v>38736.555839157605</v>
      </c>
      <c r="L20" s="19">
        <f t="shared" si="8"/>
        <v>83184.602228935837</v>
      </c>
      <c r="M20" s="19">
        <f t="shared" si="8"/>
        <v>0</v>
      </c>
      <c r="N20" s="19">
        <f t="shared" si="8"/>
        <v>0</v>
      </c>
      <c r="O20" s="19">
        <f t="shared" si="8"/>
        <v>0</v>
      </c>
      <c r="P20" s="19">
        <f t="shared" si="8"/>
        <v>0</v>
      </c>
      <c r="Q20" s="19">
        <f t="shared" si="8"/>
        <v>0</v>
      </c>
      <c r="R20" s="19">
        <f t="shared" si="8"/>
        <v>0</v>
      </c>
    </row>
    <row r="21" spans="1:18" x14ac:dyDescent="0.2">
      <c r="A21" s="344">
        <f t="shared" si="4"/>
        <v>14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x14ac:dyDescent="0.2">
      <c r="A22" s="344">
        <f t="shared" si="4"/>
        <v>15</v>
      </c>
      <c r="B22" s="343" t="s">
        <v>295</v>
      </c>
      <c r="C22" s="257">
        <v>-188.05</v>
      </c>
      <c r="D22" s="257">
        <v>-239.52</v>
      </c>
      <c r="E22" s="257">
        <v>-471.23</v>
      </c>
      <c r="F22" s="257">
        <v>-556.5</v>
      </c>
      <c r="G22" s="257">
        <v>-392.96</v>
      </c>
      <c r="H22" s="81">
        <v>-514.91</v>
      </c>
      <c r="I22" s="257">
        <v>-454.39</v>
      </c>
      <c r="J22" s="257">
        <v>-357.65</v>
      </c>
      <c r="K22" s="257">
        <v>-204.22</v>
      </c>
      <c r="L22" s="81">
        <v>-13.68</v>
      </c>
      <c r="M22" s="81">
        <v>-16.61</v>
      </c>
      <c r="N22" s="81">
        <v>78.11</v>
      </c>
      <c r="O22" s="81">
        <v>15.12</v>
      </c>
      <c r="P22" s="81">
        <v>62.99</v>
      </c>
      <c r="Q22" s="81">
        <v>78.11</v>
      </c>
      <c r="R22" s="81">
        <v>78.11</v>
      </c>
    </row>
    <row r="23" spans="1:18" x14ac:dyDescent="0.2">
      <c r="A23" s="344">
        <f t="shared" si="4"/>
        <v>16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</row>
    <row r="24" spans="1:18" x14ac:dyDescent="0.2">
      <c r="A24" s="344">
        <f t="shared" si="4"/>
        <v>17</v>
      </c>
      <c r="B24" s="343" t="s">
        <v>296</v>
      </c>
      <c r="C24" s="19">
        <f>C20+C22</f>
        <v>-24747.291130151669</v>
      </c>
      <c r="D24" s="19">
        <f t="shared" ref="D24:R24" si="9">C24+D20+D22</f>
        <v>28367.4650408706</v>
      </c>
      <c r="E24" s="19">
        <f t="shared" si="9"/>
        <v>-87883.211344414987</v>
      </c>
      <c r="F24" s="19">
        <f t="shared" si="9"/>
        <v>25176.524844949701</v>
      </c>
      <c r="G24" s="19">
        <f t="shared" si="9"/>
        <v>43573.349849382772</v>
      </c>
      <c r="H24" s="19">
        <f t="shared" si="9"/>
        <v>-20630.749040597602</v>
      </c>
      <c r="I24" s="19">
        <f t="shared" si="9"/>
        <v>-24718.860192510128</v>
      </c>
      <c r="J24" s="19">
        <f t="shared" si="9"/>
        <v>41290.09638414115</v>
      </c>
      <c r="K24" s="19">
        <f t="shared" si="9"/>
        <v>79822.432223298762</v>
      </c>
      <c r="L24" s="19">
        <f t="shared" si="9"/>
        <v>162993.35445223461</v>
      </c>
      <c r="M24" s="19">
        <f t="shared" si="9"/>
        <v>162976.74445223462</v>
      </c>
      <c r="N24" s="19">
        <f t="shared" si="9"/>
        <v>163054.85445223461</v>
      </c>
      <c r="O24" s="19">
        <f t="shared" si="9"/>
        <v>163069.9744522346</v>
      </c>
      <c r="P24" s="19">
        <f t="shared" si="9"/>
        <v>163132.96445223459</v>
      </c>
      <c r="Q24" s="19">
        <f t="shared" si="9"/>
        <v>163211.07445223458</v>
      </c>
      <c r="R24" s="19">
        <f t="shared" si="9"/>
        <v>163289.18445223456</v>
      </c>
    </row>
    <row r="25" spans="1:18" x14ac:dyDescent="0.2">
      <c r="A25" s="344">
        <f t="shared" si="4"/>
        <v>18</v>
      </c>
    </row>
    <row r="26" spans="1:18" x14ac:dyDescent="0.2">
      <c r="A26" s="344">
        <f>A25+1</f>
        <v>19</v>
      </c>
      <c r="B26" s="196" t="s">
        <v>288</v>
      </c>
      <c r="C26" s="197">
        <v>2.3970000000000003E-3</v>
      </c>
      <c r="D26" s="197">
        <v>2.3970000000000003E-3</v>
      </c>
      <c r="E26" s="197">
        <v>2.3970000000000003E-3</v>
      </c>
      <c r="F26" s="197">
        <v>2.3970000000000003E-3</v>
      </c>
      <c r="G26" s="197">
        <v>-9.2999999999999997E-5</v>
      </c>
      <c r="H26" s="197">
        <v>-9.2999999999999997E-5</v>
      </c>
      <c r="I26" s="197">
        <v>-9.2999999999999997E-5</v>
      </c>
      <c r="J26" s="197">
        <v>-9.2999999999999997E-5</v>
      </c>
      <c r="K26" s="197">
        <v>-9.2999999999999997E-5</v>
      </c>
      <c r="L26" s="197">
        <v>-9.2999999999999997E-5</v>
      </c>
      <c r="M26" s="197">
        <v>-9.2999999999999997E-5</v>
      </c>
      <c r="N26" s="197">
        <v>-9.2999999999999997E-5</v>
      </c>
      <c r="O26" s="197">
        <v>-9.2999999999999997E-5</v>
      </c>
      <c r="P26" s="197">
        <v>-9.2999999999999997E-5</v>
      </c>
      <c r="Q26" s="197">
        <v>-9.2999999999999997E-5</v>
      </c>
      <c r="R26" s="197">
        <v>-9.2999999999999997E-5</v>
      </c>
    </row>
    <row r="27" spans="1:18" x14ac:dyDescent="0.2">
      <c r="A27" s="344">
        <f t="shared" si="4"/>
        <v>20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</row>
    <row r="28" spans="1:18" x14ac:dyDescent="0.2">
      <c r="A28" s="344">
        <f t="shared" si="4"/>
        <v>21</v>
      </c>
      <c r="B28" s="196" t="s">
        <v>415</v>
      </c>
      <c r="C28" s="197">
        <v>2.3970000000000003E-3</v>
      </c>
      <c r="D28" s="197">
        <v>2.3970000000000003E-3</v>
      </c>
      <c r="E28" s="197">
        <v>2.3970000000000003E-3</v>
      </c>
      <c r="F28" s="197">
        <v>2.3970000000000003E-3</v>
      </c>
      <c r="G28" s="197">
        <v>2.3970000000000003E-3</v>
      </c>
      <c r="H28" s="197">
        <v>2.3970000000000003E-3</v>
      </c>
      <c r="I28" s="197">
        <v>2.3970000000000003E-3</v>
      </c>
      <c r="J28" s="197">
        <v>2.3970000000000003E-3</v>
      </c>
      <c r="K28" s="197">
        <v>2.3970000000000003E-3</v>
      </c>
      <c r="L28" s="197">
        <v>2.3970000000000003E-3</v>
      </c>
      <c r="M28" s="197">
        <v>-9.2999999999999997E-5</v>
      </c>
      <c r="N28" s="197">
        <v>-9.2999999999999997E-5</v>
      </c>
      <c r="O28" s="197">
        <v>-9.2999999999999997E-5</v>
      </c>
      <c r="P28" s="197">
        <v>-9.2999999999999997E-5</v>
      </c>
      <c r="Q28" s="197">
        <v>-9.2999999999999997E-5</v>
      </c>
      <c r="R28" s="197">
        <v>-9.2999999999999997E-5</v>
      </c>
    </row>
    <row r="29" spans="1:18" x14ac:dyDescent="0.2">
      <c r="A29" s="344">
        <f t="shared" si="4"/>
        <v>22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1:18" x14ac:dyDescent="0.2">
      <c r="A30" s="344">
        <f>A29+1</f>
        <v>23</v>
      </c>
      <c r="B30" s="380" t="s">
        <v>551</v>
      </c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>
        <v>0</v>
      </c>
      <c r="N30" s="393">
        <v>0</v>
      </c>
      <c r="O30" s="393">
        <v>0</v>
      </c>
      <c r="P30" s="393">
        <v>0</v>
      </c>
      <c r="Q30" s="393">
        <v>0</v>
      </c>
      <c r="R30" s="393">
        <v>0</v>
      </c>
    </row>
    <row r="31" spans="1:18" x14ac:dyDescent="0.2">
      <c r="A31" s="344">
        <f t="shared" si="4"/>
        <v>24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</row>
    <row r="32" spans="1:18" x14ac:dyDescent="0.2">
      <c r="A32" s="344">
        <f t="shared" si="4"/>
        <v>25</v>
      </c>
      <c r="B32" s="380" t="s">
        <v>554</v>
      </c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>
        <v>0</v>
      </c>
      <c r="N32" s="393">
        <v>0</v>
      </c>
      <c r="O32" s="393">
        <v>0</v>
      </c>
      <c r="P32" s="393">
        <v>0</v>
      </c>
      <c r="Q32" s="393">
        <v>0</v>
      </c>
      <c r="R32" s="393">
        <v>0</v>
      </c>
    </row>
    <row r="33" spans="1:18" x14ac:dyDescent="0.2">
      <c r="A33" s="344">
        <f t="shared" si="4"/>
        <v>26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x14ac:dyDescent="0.2">
      <c r="A34" s="344">
        <f t="shared" si="4"/>
        <v>27</v>
      </c>
      <c r="B34" s="343" t="s">
        <v>161</v>
      </c>
      <c r="C34" s="19">
        <f t="shared" ref="C34:R34" si="10">(C10*C26)+(C14*C28)</f>
        <v>31166.430730363641</v>
      </c>
      <c r="D34" s="19">
        <f t="shared" si="10"/>
        <v>26604.866028666667</v>
      </c>
      <c r="E34" s="19">
        <f t="shared" si="10"/>
        <v>31536.84027833334</v>
      </c>
      <c r="F34" s="19">
        <f t="shared" si="10"/>
        <v>24883.013194592735</v>
      </c>
      <c r="G34" s="19">
        <f t="shared" si="10"/>
        <v>6965.1100979781786</v>
      </c>
      <c r="H34" s="19">
        <f t="shared" si="10"/>
        <v>-690.95238280909098</v>
      </c>
      <c r="I34" s="19">
        <f t="shared" si="10"/>
        <v>-1420.6564003636361</v>
      </c>
      <c r="J34" s="19">
        <f t="shared" si="10"/>
        <v>-1222.3255422</v>
      </c>
      <c r="K34" s="19">
        <f t="shared" si="10"/>
        <v>-1191.2188227272684</v>
      </c>
      <c r="L34" s="19">
        <f t="shared" si="10"/>
        <v>-276.49002469090914</v>
      </c>
      <c r="M34" s="19">
        <f t="shared" si="10"/>
        <v>0</v>
      </c>
      <c r="N34" s="19">
        <f t="shared" si="10"/>
        <v>0</v>
      </c>
      <c r="O34" s="19">
        <f t="shared" si="10"/>
        <v>0</v>
      </c>
      <c r="P34" s="19">
        <f t="shared" si="10"/>
        <v>0</v>
      </c>
      <c r="Q34" s="19">
        <f t="shared" si="10"/>
        <v>0</v>
      </c>
      <c r="R34" s="19">
        <f t="shared" si="10"/>
        <v>0</v>
      </c>
    </row>
    <row r="35" spans="1:18" x14ac:dyDescent="0.2">
      <c r="A35" s="344">
        <f t="shared" si="4"/>
        <v>28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x14ac:dyDescent="0.2">
      <c r="A36" s="344">
        <f t="shared" si="4"/>
        <v>29</v>
      </c>
      <c r="B36" s="380" t="s">
        <v>552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>
        <f t="shared" ref="M36:R36" si="11">(M10*M30)+(M14*M32)</f>
        <v>0</v>
      </c>
      <c r="N36" s="382">
        <f t="shared" si="11"/>
        <v>0</v>
      </c>
      <c r="O36" s="382">
        <f t="shared" si="11"/>
        <v>0</v>
      </c>
      <c r="P36" s="382">
        <f t="shared" si="11"/>
        <v>0</v>
      </c>
      <c r="Q36" s="382">
        <f t="shared" si="11"/>
        <v>0</v>
      </c>
      <c r="R36" s="382">
        <f t="shared" si="11"/>
        <v>0</v>
      </c>
    </row>
    <row r="37" spans="1:18" x14ac:dyDescent="0.2">
      <c r="A37" s="344">
        <f t="shared" si="4"/>
        <v>30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x14ac:dyDescent="0.2">
      <c r="A38" s="344">
        <f t="shared" si="4"/>
        <v>31</v>
      </c>
      <c r="B38" s="343" t="s">
        <v>298</v>
      </c>
      <c r="C38" s="19">
        <f>C20+C22-C34</f>
        <v>-55913.72186051531</v>
      </c>
      <c r="D38" s="19">
        <f t="shared" ref="D38:L38" si="12">C38+D20+D22-D34</f>
        <v>-29403.831718159709</v>
      </c>
      <c r="E38" s="19">
        <f t="shared" si="12"/>
        <v>-177191.34838177866</v>
      </c>
      <c r="F38" s="19">
        <f t="shared" si="12"/>
        <v>-89014.625387006701</v>
      </c>
      <c r="G38" s="19">
        <f t="shared" si="12"/>
        <v>-77582.910480551815</v>
      </c>
      <c r="H38" s="19">
        <f t="shared" si="12"/>
        <v>-141096.0569877231</v>
      </c>
      <c r="I38" s="19">
        <f t="shared" si="12"/>
        <v>-143763.51173927201</v>
      </c>
      <c r="J38" s="19">
        <f t="shared" si="12"/>
        <v>-76532.229620420738</v>
      </c>
      <c r="K38" s="19">
        <f t="shared" si="12"/>
        <v>-36808.674958535863</v>
      </c>
      <c r="L38" s="19">
        <f t="shared" si="12"/>
        <v>46638.737295090883</v>
      </c>
      <c r="M38" s="19">
        <f>L38+M20+M22-M34-M36</f>
        <v>46622.127295090882</v>
      </c>
      <c r="N38" s="19">
        <f t="shared" ref="N38:R38" si="13">M38+N20+N22-N34-N36</f>
        <v>46700.237295090883</v>
      </c>
      <c r="O38" s="19">
        <f t="shared" si="13"/>
        <v>46715.357295090886</v>
      </c>
      <c r="P38" s="19">
        <f t="shared" si="13"/>
        <v>46778.347295090884</v>
      </c>
      <c r="Q38" s="19">
        <f t="shared" si="13"/>
        <v>46856.457295090884</v>
      </c>
      <c r="R38" s="19">
        <f t="shared" si="13"/>
        <v>46934.567295090885</v>
      </c>
    </row>
    <row r="39" spans="1:18" x14ac:dyDescent="0.2">
      <c r="A39" s="344">
        <f t="shared" si="4"/>
        <v>32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x14ac:dyDescent="0.2">
      <c r="A40" s="344">
        <f t="shared" si="4"/>
        <v>33</v>
      </c>
      <c r="B40" s="198" t="s">
        <v>346</v>
      </c>
      <c r="C40" s="258">
        <v>0.95238599999999995</v>
      </c>
      <c r="D40" s="258">
        <v>0.95238599999999995</v>
      </c>
      <c r="E40" s="258">
        <v>0.95238599999999995</v>
      </c>
      <c r="F40" s="258">
        <v>0.95238599999999995</v>
      </c>
      <c r="G40" s="258">
        <v>0.95238599999999995</v>
      </c>
      <c r="H40" s="258">
        <v>0.95238599999999995</v>
      </c>
      <c r="I40" s="258">
        <v>0.95238599999999995</v>
      </c>
      <c r="J40" s="258">
        <v>0.95238599999999995</v>
      </c>
      <c r="K40" s="258">
        <v>0.95238599999999995</v>
      </c>
      <c r="L40" s="258">
        <v>0.95238599999999995</v>
      </c>
      <c r="M40" s="258"/>
      <c r="N40" s="258"/>
      <c r="O40" s="258"/>
      <c r="P40" s="258"/>
      <c r="Q40" s="258"/>
      <c r="R40" s="258"/>
    </row>
    <row r="41" spans="1:18" x14ac:dyDescent="0.2">
      <c r="A41" s="344">
        <f t="shared" si="4"/>
        <v>34</v>
      </c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</row>
    <row r="42" spans="1:18" x14ac:dyDescent="0.2">
      <c r="A42" s="344">
        <f t="shared" si="4"/>
        <v>35</v>
      </c>
      <c r="B42" s="198" t="s">
        <v>404</v>
      </c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>
        <v>0.95111500000000004</v>
      </c>
      <c r="N42" s="258">
        <v>0.95111500000000004</v>
      </c>
      <c r="O42" s="258">
        <v>0.95111500000000004</v>
      </c>
      <c r="P42" s="258">
        <v>0.95111500000000004</v>
      </c>
      <c r="Q42" s="258">
        <v>0.95111500000000004</v>
      </c>
      <c r="R42" s="258">
        <v>0.95111500000000004</v>
      </c>
    </row>
    <row r="43" spans="1:18" x14ac:dyDescent="0.2">
      <c r="A43" s="344">
        <f t="shared" si="4"/>
        <v>36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</row>
    <row r="44" spans="1:18" ht="12" thickBot="1" x14ac:dyDescent="0.25">
      <c r="A44" s="344">
        <f t="shared" si="4"/>
        <v>37</v>
      </c>
      <c r="B44" s="343" t="s">
        <v>299</v>
      </c>
      <c r="C44" s="201">
        <f t="shared" ref="C44:L44" si="14">ROUND((C20*C40),2)</f>
        <v>-23389.88</v>
      </c>
      <c r="D44" s="201">
        <f t="shared" si="14"/>
        <v>50813.87</v>
      </c>
      <c r="E44" s="201">
        <f t="shared" si="14"/>
        <v>-110266.72</v>
      </c>
      <c r="F44" s="201">
        <f t="shared" si="14"/>
        <v>108206.51</v>
      </c>
      <c r="G44" s="201">
        <f t="shared" si="14"/>
        <v>17895.13</v>
      </c>
      <c r="H44" s="201">
        <f t="shared" si="14"/>
        <v>-60656.69</v>
      </c>
      <c r="I44" s="201">
        <f t="shared" si="14"/>
        <v>-3460.71</v>
      </c>
      <c r="J44" s="201">
        <f t="shared" si="14"/>
        <v>63206.63</v>
      </c>
      <c r="K44" s="201">
        <f t="shared" si="14"/>
        <v>36892.15</v>
      </c>
      <c r="L44" s="201">
        <f t="shared" si="14"/>
        <v>79223.850000000006</v>
      </c>
      <c r="M44" s="201">
        <f t="shared" ref="M44:R44" si="15">ROUND((M20*M42),2)</f>
        <v>0</v>
      </c>
      <c r="N44" s="201">
        <f t="shared" si="15"/>
        <v>0</v>
      </c>
      <c r="O44" s="201">
        <f t="shared" si="15"/>
        <v>0</v>
      </c>
      <c r="P44" s="201">
        <f t="shared" si="15"/>
        <v>0</v>
      </c>
      <c r="Q44" s="201">
        <f t="shared" si="15"/>
        <v>0</v>
      </c>
      <c r="R44" s="201">
        <f t="shared" si="15"/>
        <v>0</v>
      </c>
    </row>
    <row r="45" spans="1:18" x14ac:dyDescent="0.2">
      <c r="A45" s="344">
        <f t="shared" si="4"/>
        <v>38</v>
      </c>
    </row>
    <row r="46" spans="1:18" ht="12" thickBot="1" x14ac:dyDescent="0.25">
      <c r="A46" s="344">
        <f t="shared" si="4"/>
        <v>39</v>
      </c>
      <c r="B46" s="343" t="s">
        <v>416</v>
      </c>
      <c r="C46" s="201">
        <f t="shared" ref="C46:L46" si="16">ROUND((C34*C40),2)</f>
        <v>29682.47</v>
      </c>
      <c r="D46" s="201">
        <f t="shared" si="16"/>
        <v>25338.1</v>
      </c>
      <c r="E46" s="201">
        <f t="shared" si="16"/>
        <v>30035.25</v>
      </c>
      <c r="F46" s="201">
        <f t="shared" si="16"/>
        <v>23698.23</v>
      </c>
      <c r="G46" s="201">
        <f t="shared" si="16"/>
        <v>6633.47</v>
      </c>
      <c r="H46" s="201">
        <f t="shared" si="16"/>
        <v>-658.05</v>
      </c>
      <c r="I46" s="201">
        <f t="shared" si="16"/>
        <v>-1353.01</v>
      </c>
      <c r="J46" s="201">
        <f t="shared" si="16"/>
        <v>-1164.1300000000001</v>
      </c>
      <c r="K46" s="201">
        <f t="shared" si="16"/>
        <v>-1134.5</v>
      </c>
      <c r="L46" s="201">
        <f t="shared" si="16"/>
        <v>-263.33</v>
      </c>
      <c r="M46" s="201">
        <f t="shared" ref="M46:R46" si="17">ROUND((M34*M42),2)</f>
        <v>0</v>
      </c>
      <c r="N46" s="201">
        <f t="shared" si="17"/>
        <v>0</v>
      </c>
      <c r="O46" s="201">
        <f t="shared" si="17"/>
        <v>0</v>
      </c>
      <c r="P46" s="201">
        <f t="shared" si="17"/>
        <v>0</v>
      </c>
      <c r="Q46" s="201">
        <f t="shared" si="17"/>
        <v>0</v>
      </c>
      <c r="R46" s="201">
        <f t="shared" si="17"/>
        <v>0</v>
      </c>
    </row>
    <row r="47" spans="1:18" x14ac:dyDescent="0.2">
      <c r="A47" s="344">
        <f t="shared" si="4"/>
        <v>40</v>
      </c>
      <c r="G47" s="19"/>
    </row>
    <row r="48" spans="1:18" ht="12" thickBot="1" x14ac:dyDescent="0.25">
      <c r="A48" s="344">
        <f t="shared" si="4"/>
        <v>41</v>
      </c>
      <c r="B48" s="380" t="s">
        <v>553</v>
      </c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>
        <f t="shared" ref="M48:R48" si="18">ROUND((M36*M42),2)</f>
        <v>0</v>
      </c>
      <c r="N48" s="383">
        <f t="shared" si="18"/>
        <v>0</v>
      </c>
      <c r="O48" s="383">
        <f t="shared" si="18"/>
        <v>0</v>
      </c>
      <c r="P48" s="383">
        <f t="shared" si="18"/>
        <v>0</v>
      </c>
      <c r="Q48" s="383">
        <f t="shared" si="18"/>
        <v>0</v>
      </c>
      <c r="R48" s="383">
        <f t="shared" si="18"/>
        <v>0</v>
      </c>
    </row>
    <row r="49" spans="1:7" x14ac:dyDescent="0.2">
      <c r="A49" s="344">
        <f t="shared" si="4"/>
        <v>42</v>
      </c>
      <c r="G49" s="19"/>
    </row>
    <row r="50" spans="1:7" s="193" customFormat="1" x14ac:dyDescent="0.2">
      <c r="A50" s="344">
        <f t="shared" si="4"/>
        <v>43</v>
      </c>
      <c r="B50" s="193" t="s">
        <v>307</v>
      </c>
    </row>
    <row r="51" spans="1:7" s="196" customFormat="1" x14ac:dyDescent="0.2">
      <c r="A51" s="344">
        <f t="shared" si="4"/>
        <v>44</v>
      </c>
      <c r="B51" s="196" t="s">
        <v>302</v>
      </c>
    </row>
    <row r="52" spans="1:7" s="198" customFormat="1" x14ac:dyDescent="0.2">
      <c r="A52" s="344">
        <f t="shared" si="4"/>
        <v>45</v>
      </c>
      <c r="B52" s="198" t="s">
        <v>303</v>
      </c>
    </row>
    <row r="53" spans="1:7" x14ac:dyDescent="0.2">
      <c r="A53" s="202"/>
    </row>
    <row r="54" spans="1:7" x14ac:dyDescent="0.2">
      <c r="A54" s="344"/>
      <c r="B54" s="343" t="s">
        <v>405</v>
      </c>
      <c r="G54" s="392"/>
    </row>
    <row r="55" spans="1:7" x14ac:dyDescent="0.2">
      <c r="A55" s="344"/>
      <c r="B55" s="343" t="s">
        <v>419</v>
      </c>
      <c r="G55" s="52"/>
    </row>
    <row r="56" spans="1:7" x14ac:dyDescent="0.2">
      <c r="A56" s="344"/>
    </row>
    <row r="57" spans="1:7" x14ac:dyDescent="0.2">
      <c r="A57" s="344"/>
    </row>
    <row r="58" spans="1:7" x14ac:dyDescent="0.2">
      <c r="A58" s="344"/>
    </row>
    <row r="59" spans="1:7" x14ac:dyDescent="0.2">
      <c r="A59" s="344"/>
    </row>
    <row r="60" spans="1:7" x14ac:dyDescent="0.2">
      <c r="A60" s="344"/>
    </row>
    <row r="61" spans="1:7" x14ac:dyDescent="0.2">
      <c r="A61" s="344"/>
    </row>
    <row r="62" spans="1:7" x14ac:dyDescent="0.2">
      <c r="A62" s="344"/>
    </row>
    <row r="63" spans="1:7" x14ac:dyDescent="0.2">
      <c r="A63" s="344"/>
    </row>
    <row r="64" spans="1:7" x14ac:dyDescent="0.2">
      <c r="A64" s="344"/>
    </row>
    <row r="65" spans="1:1" x14ac:dyDescent="0.2">
      <c r="A65" s="344"/>
    </row>
    <row r="66" spans="1:1" x14ac:dyDescent="0.2">
      <c r="A66" s="344"/>
    </row>
    <row r="67" spans="1:1" x14ac:dyDescent="0.2">
      <c r="A67" s="344"/>
    </row>
    <row r="68" spans="1:1" x14ac:dyDescent="0.2">
      <c r="A68" s="344"/>
    </row>
    <row r="69" spans="1:1" x14ac:dyDescent="0.2">
      <c r="A69" s="344"/>
    </row>
    <row r="70" spans="1:1" x14ac:dyDescent="0.2">
      <c r="A70" s="344"/>
    </row>
    <row r="71" spans="1:1" x14ac:dyDescent="0.2">
      <c r="A71" s="344"/>
    </row>
    <row r="72" spans="1:1" x14ac:dyDescent="0.2">
      <c r="A72" s="344"/>
    </row>
    <row r="73" spans="1:1" x14ac:dyDescent="0.2">
      <c r="A73" s="344"/>
    </row>
    <row r="74" spans="1:1" x14ac:dyDescent="0.2">
      <c r="A74" s="344"/>
    </row>
    <row r="75" spans="1:1" x14ac:dyDescent="0.2">
      <c r="A75" s="344"/>
    </row>
    <row r="76" spans="1:1" x14ac:dyDescent="0.2">
      <c r="A76" s="344"/>
    </row>
    <row r="77" spans="1:1" x14ac:dyDescent="0.2">
      <c r="A77" s="344"/>
    </row>
    <row r="78" spans="1:1" x14ac:dyDescent="0.2">
      <c r="A78" s="344"/>
    </row>
    <row r="79" spans="1:1" x14ac:dyDescent="0.2">
      <c r="A79" s="344"/>
    </row>
    <row r="80" spans="1:1" x14ac:dyDescent="0.2">
      <c r="A80" s="344"/>
    </row>
    <row r="81" spans="1:1" x14ac:dyDescent="0.2">
      <c r="A81" s="344"/>
    </row>
    <row r="82" spans="1:1" x14ac:dyDescent="0.2">
      <c r="A82" s="344"/>
    </row>
    <row r="83" spans="1:1" x14ac:dyDescent="0.2">
      <c r="A83" s="344"/>
    </row>
    <row r="84" spans="1:1" x14ac:dyDescent="0.2">
      <c r="A84" s="344"/>
    </row>
    <row r="85" spans="1:1" x14ac:dyDescent="0.2">
      <c r="A85" s="344"/>
    </row>
    <row r="86" spans="1:1" x14ac:dyDescent="0.2">
      <c r="A86" s="344"/>
    </row>
    <row r="87" spans="1:1" x14ac:dyDescent="0.2">
      <c r="A87" s="344"/>
    </row>
    <row r="88" spans="1:1" x14ac:dyDescent="0.2">
      <c r="A88" s="344"/>
    </row>
    <row r="89" spans="1:1" x14ac:dyDescent="0.2">
      <c r="A89" s="344"/>
    </row>
    <row r="90" spans="1:1" x14ac:dyDescent="0.2">
      <c r="A90" s="344"/>
    </row>
    <row r="91" spans="1:1" x14ac:dyDescent="0.2">
      <c r="A91" s="344"/>
    </row>
    <row r="92" spans="1:1" x14ac:dyDescent="0.2">
      <c r="A92" s="344"/>
    </row>
    <row r="93" spans="1:1" x14ac:dyDescent="0.2">
      <c r="A93" s="344"/>
    </row>
  </sheetData>
  <printOptions horizontalCentered="1"/>
  <pageMargins left="0.45" right="0.45" top="0.75" bottom="0.75" header="0.3" footer="0.3"/>
  <pageSetup scale="60" orientation="landscape" blackAndWhite="1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Q34"/>
  <sheetViews>
    <sheetView zoomScaleNormal="100" workbookViewId="0">
      <selection activeCell="H24" sqref="H24"/>
    </sheetView>
  </sheetViews>
  <sheetFormatPr defaultColWidth="9.140625" defaultRowHeight="11.25" x14ac:dyDescent="0.2"/>
  <cols>
    <col min="1" max="1" width="3.85546875" style="6" bestFit="1" customWidth="1"/>
    <col min="2" max="2" width="39" style="6" customWidth="1"/>
    <col min="3" max="3" width="10.85546875" style="6" bestFit="1" customWidth="1"/>
    <col min="4" max="4" width="11.7109375" style="6" bestFit="1" customWidth="1"/>
    <col min="5" max="5" width="10.85546875" style="6" bestFit="1" customWidth="1"/>
    <col min="6" max="6" width="11.28515625" style="6" customWidth="1"/>
    <col min="7" max="7" width="10" style="6" customWidth="1"/>
    <col min="8" max="9" width="10.85546875" style="6" bestFit="1" customWidth="1"/>
    <col min="10" max="10" width="9.5703125" style="6" bestFit="1" customWidth="1"/>
    <col min="11" max="13" width="9.28515625" style="6" bestFit="1" customWidth="1"/>
    <col min="14" max="15" width="9.5703125" style="6" bestFit="1" customWidth="1"/>
    <col min="16" max="17" width="9.28515625" style="6" bestFit="1" customWidth="1"/>
    <col min="18" max="16384" width="9.140625" style="6"/>
  </cols>
  <sheetData>
    <row r="1" spans="1:14" x14ac:dyDescent="0.2">
      <c r="A1" s="600" t="s">
        <v>0</v>
      </c>
      <c r="B1" s="600"/>
      <c r="C1" s="600"/>
      <c r="D1" s="600"/>
      <c r="E1" s="600"/>
      <c r="F1" s="600"/>
      <c r="G1" s="600"/>
      <c r="H1" s="600"/>
      <c r="I1" s="600"/>
      <c r="J1" s="25"/>
      <c r="K1" s="25"/>
      <c r="L1" s="25"/>
      <c r="M1" s="25"/>
      <c r="N1" s="25"/>
    </row>
    <row r="2" spans="1:14" x14ac:dyDescent="0.2">
      <c r="A2" s="601" t="str">
        <f>'Delivery Rate Change Calc'!A2:G2</f>
        <v>2021 Electric Decoupling Filing</v>
      </c>
      <c r="B2" s="601"/>
      <c r="C2" s="601"/>
      <c r="D2" s="601"/>
      <c r="E2" s="601"/>
      <c r="F2" s="601"/>
      <c r="G2" s="601"/>
      <c r="H2" s="601"/>
      <c r="I2" s="601"/>
      <c r="J2" s="25"/>
      <c r="K2" s="25"/>
      <c r="L2" s="25"/>
      <c r="M2" s="25"/>
      <c r="N2" s="25"/>
    </row>
    <row r="3" spans="1:14" x14ac:dyDescent="0.2">
      <c r="A3" s="600" t="s">
        <v>148</v>
      </c>
      <c r="B3" s="600"/>
      <c r="C3" s="600"/>
      <c r="D3" s="600"/>
      <c r="E3" s="600"/>
      <c r="F3" s="600"/>
      <c r="G3" s="600"/>
      <c r="H3" s="600"/>
      <c r="I3" s="600"/>
      <c r="J3" s="25"/>
      <c r="K3" s="25"/>
      <c r="L3" s="25"/>
      <c r="M3" s="25"/>
      <c r="N3" s="25"/>
    </row>
    <row r="4" spans="1:14" x14ac:dyDescent="0.2">
      <c r="A4" s="601" t="str">
        <f>'Delivery Rate Change Calc'!A4:G4</f>
        <v>Proposed Effective May 1, 2021</v>
      </c>
      <c r="B4" s="601"/>
      <c r="C4" s="601"/>
      <c r="D4" s="601"/>
      <c r="E4" s="601"/>
      <c r="F4" s="601"/>
      <c r="G4" s="601"/>
      <c r="H4" s="601"/>
      <c r="I4" s="601"/>
      <c r="J4" s="25"/>
      <c r="K4" s="25"/>
      <c r="L4" s="25"/>
      <c r="M4" s="25"/>
      <c r="N4" s="25"/>
    </row>
    <row r="6" spans="1:14" x14ac:dyDescent="0.2">
      <c r="E6" s="578"/>
      <c r="F6" s="578"/>
    </row>
    <row r="7" spans="1:14" x14ac:dyDescent="0.2">
      <c r="A7" s="8" t="s">
        <v>2</v>
      </c>
      <c r="D7" s="576" t="s">
        <v>3</v>
      </c>
      <c r="E7" s="576" t="s">
        <v>4</v>
      </c>
      <c r="F7" s="576" t="s">
        <v>4</v>
      </c>
      <c r="G7" s="576" t="s">
        <v>3</v>
      </c>
      <c r="H7" s="576" t="s">
        <v>4</v>
      </c>
      <c r="I7" s="576" t="s">
        <v>4</v>
      </c>
    </row>
    <row r="8" spans="1:14" ht="22.5" x14ac:dyDescent="0.2">
      <c r="A8" s="244" t="s">
        <v>5</v>
      </c>
      <c r="B8" s="286"/>
      <c r="C8" s="244" t="s">
        <v>6</v>
      </c>
      <c r="D8" s="244">
        <v>7</v>
      </c>
      <c r="E8" s="244" t="s">
        <v>7</v>
      </c>
      <c r="F8" s="284" t="s">
        <v>8</v>
      </c>
      <c r="G8" s="244" t="s">
        <v>349</v>
      </c>
      <c r="H8" s="244" t="s">
        <v>24</v>
      </c>
      <c r="I8" s="244" t="s">
        <v>25</v>
      </c>
    </row>
    <row r="9" spans="1:14" x14ac:dyDescent="0.2">
      <c r="A9" s="343"/>
      <c r="B9" s="344" t="s">
        <v>9</v>
      </c>
      <c r="C9" s="344" t="s">
        <v>10</v>
      </c>
      <c r="D9" s="344" t="s">
        <v>11</v>
      </c>
      <c r="E9" s="344" t="s">
        <v>12</v>
      </c>
      <c r="F9" s="344" t="s">
        <v>13</v>
      </c>
      <c r="G9" s="344" t="s">
        <v>14</v>
      </c>
      <c r="H9" s="344" t="s">
        <v>60</v>
      </c>
      <c r="I9" s="344" t="s">
        <v>61</v>
      </c>
    </row>
    <row r="10" spans="1:14" x14ac:dyDescent="0.2">
      <c r="A10" s="344"/>
      <c r="B10" s="348"/>
      <c r="C10" s="344"/>
      <c r="D10" s="344"/>
      <c r="E10" s="344"/>
      <c r="F10" s="344"/>
    </row>
    <row r="11" spans="1:14" x14ac:dyDescent="0.2">
      <c r="A11" s="344">
        <v>1</v>
      </c>
      <c r="B11" s="343"/>
      <c r="C11" s="344"/>
      <c r="D11" s="15"/>
      <c r="E11" s="15"/>
      <c r="F11" s="15"/>
      <c r="G11" s="15"/>
      <c r="H11" s="15"/>
      <c r="I11" s="15"/>
    </row>
    <row r="12" spans="1:14" x14ac:dyDescent="0.2">
      <c r="A12" s="344">
        <f t="shared" ref="A12:A32" si="0">A11+1</f>
        <v>2</v>
      </c>
      <c r="B12" s="343" t="s">
        <v>478</v>
      </c>
      <c r="C12" s="344" t="s">
        <v>15</v>
      </c>
      <c r="D12" s="16">
        <f>'FPC Deferral Balance'!D28</f>
        <v>-562541.07021758682</v>
      </c>
      <c r="E12" s="16">
        <f>'FPC Deferral Balance'!E28</f>
        <v>-931574.20167031081</v>
      </c>
      <c r="F12" s="16">
        <f>'FPC Deferral Balance'!F28</f>
        <v>725518.54580775998</v>
      </c>
      <c r="G12" s="16">
        <f>'FPC Deferral Balance'!G28</f>
        <v>-207112.54834926547</v>
      </c>
      <c r="H12" s="16">
        <f>'FPC Deferral Balance'!H28</f>
        <v>-79540.090915177527</v>
      </c>
      <c r="I12" s="16">
        <f>'FPC Deferral Balance'!I28</f>
        <v>-329547.95148882049</v>
      </c>
    </row>
    <row r="13" spans="1:14" x14ac:dyDescent="0.2">
      <c r="A13" s="344">
        <f t="shared" si="0"/>
        <v>3</v>
      </c>
      <c r="B13" s="343"/>
      <c r="C13" s="344"/>
      <c r="D13" s="15"/>
      <c r="E13" s="15"/>
      <c r="F13" s="15"/>
      <c r="G13" s="15"/>
      <c r="H13" s="15"/>
      <c r="I13" s="15"/>
    </row>
    <row r="14" spans="1:14" x14ac:dyDescent="0.2">
      <c r="A14" s="344">
        <f t="shared" si="0"/>
        <v>4</v>
      </c>
      <c r="B14" s="343" t="s">
        <v>368</v>
      </c>
      <c r="C14" s="344" t="s">
        <v>15</v>
      </c>
      <c r="D14" s="16">
        <f>'FPC Deferral Balance'!D30</f>
        <v>-4669026.3532800991</v>
      </c>
      <c r="E14" s="16">
        <f>'FPC Deferral Balance'!E30</f>
        <v>6538143.5801074887</v>
      </c>
      <c r="F14" s="16">
        <f>'FPC Deferral Balance'!F30</f>
        <v>8146442.8067834359</v>
      </c>
      <c r="G14" s="16">
        <f>'FPC Deferral Balance'!G30</f>
        <v>457218.28427590092</v>
      </c>
      <c r="H14" s="16">
        <f>'FPC Deferral Balance'!H30</f>
        <v>4407450.5469698552</v>
      </c>
      <c r="I14" s="16">
        <f>'FPC Deferral Balance'!I30</f>
        <v>3781664.9703655383</v>
      </c>
    </row>
    <row r="15" spans="1:14" x14ac:dyDescent="0.2">
      <c r="A15" s="344">
        <f t="shared" si="0"/>
        <v>5</v>
      </c>
      <c r="B15" s="343"/>
      <c r="C15" s="344"/>
      <c r="D15" s="16"/>
      <c r="E15" s="16"/>
      <c r="F15" s="16"/>
      <c r="G15" s="16"/>
      <c r="H15" s="16"/>
      <c r="I15" s="16"/>
    </row>
    <row r="16" spans="1:14" x14ac:dyDescent="0.2">
      <c r="A16" s="344">
        <f t="shared" si="0"/>
        <v>6</v>
      </c>
      <c r="B16" s="343" t="s">
        <v>369</v>
      </c>
      <c r="C16" s="344" t="s">
        <v>15</v>
      </c>
      <c r="D16" s="16">
        <f>'FPC Deferral Balance'!D32</f>
        <v>17791.644543509454</v>
      </c>
      <c r="E16" s="16">
        <f>'FPC Deferral Balance'!E32</f>
        <v>232475.58946989325</v>
      </c>
      <c r="F16" s="16">
        <f>'FPC Deferral Balance'!F32</f>
        <v>83753.743830346866</v>
      </c>
      <c r="G16" s="16">
        <f>'FPC Deferral Balance'!G32</f>
        <v>66409.322384039609</v>
      </c>
      <c r="H16" s="16">
        <f>'FPC Deferral Balance'!H32</f>
        <v>83243.012132729418</v>
      </c>
      <c r="I16" s="16">
        <f>'FPC Deferral Balance'!I32</f>
        <v>107422.27544957795</v>
      </c>
    </row>
    <row r="17" spans="1:17" x14ac:dyDescent="0.2">
      <c r="A17" s="344">
        <f t="shared" si="0"/>
        <v>7</v>
      </c>
      <c r="B17" s="343"/>
      <c r="C17" s="344"/>
      <c r="D17" s="16"/>
      <c r="E17" s="16"/>
      <c r="F17" s="16"/>
      <c r="G17" s="16"/>
      <c r="H17" s="16"/>
      <c r="I17" s="16"/>
    </row>
    <row r="18" spans="1:17" x14ac:dyDescent="0.2">
      <c r="A18" s="344">
        <f t="shared" si="0"/>
        <v>8</v>
      </c>
      <c r="B18" s="343" t="s">
        <v>370</v>
      </c>
      <c r="C18" s="344" t="s">
        <v>15</v>
      </c>
      <c r="D18" s="241">
        <f>'Earn Test Alloc'!J28</f>
        <v>0</v>
      </c>
      <c r="E18" s="241">
        <f>'Earn Test Alloc'!K28</f>
        <v>0</v>
      </c>
      <c r="F18" s="241">
        <f>'Earn Test Alloc'!L28</f>
        <v>0</v>
      </c>
      <c r="G18" s="241">
        <f>'Earn Test Alloc'!M28</f>
        <v>0</v>
      </c>
      <c r="H18" s="241">
        <f>'Earn Test Alloc'!N28</f>
        <v>0</v>
      </c>
      <c r="I18" s="241">
        <f>'Earn Test Alloc'!O28</f>
        <v>0</v>
      </c>
    </row>
    <row r="19" spans="1:17" x14ac:dyDescent="0.2">
      <c r="A19" s="344">
        <f t="shared" si="0"/>
        <v>9</v>
      </c>
      <c r="B19" s="343"/>
      <c r="C19" s="344"/>
      <c r="D19" s="15"/>
      <c r="E19" s="15"/>
      <c r="F19" s="15"/>
      <c r="G19" s="15"/>
      <c r="H19" s="15"/>
      <c r="I19" s="15"/>
    </row>
    <row r="20" spans="1:17" x14ac:dyDescent="0.2">
      <c r="A20" s="344">
        <f t="shared" si="0"/>
        <v>10</v>
      </c>
      <c r="B20" s="343" t="s">
        <v>16</v>
      </c>
      <c r="C20" s="344" t="str">
        <f>"("&amp;A12&amp;")+("&amp;A14&amp;")+("&amp;A16&amp;")+("&amp;A18&amp;")"</f>
        <v>(2)+(4)+(6)+(8)</v>
      </c>
      <c r="D20" s="15">
        <f t="shared" ref="D20:I20" si="1">D12+D14+D16+D18</f>
        <v>-5213775.7789541772</v>
      </c>
      <c r="E20" s="15">
        <f t="shared" si="1"/>
        <v>5839044.9679070711</v>
      </c>
      <c r="F20" s="15">
        <f t="shared" si="1"/>
        <v>8955715.0964215435</v>
      </c>
      <c r="G20" s="15">
        <f t="shared" si="1"/>
        <v>316515.05831067509</v>
      </c>
      <c r="H20" s="15">
        <f t="shared" si="1"/>
        <v>4411153.4681874067</v>
      </c>
      <c r="I20" s="15">
        <f t="shared" si="1"/>
        <v>3559539.2943262961</v>
      </c>
    </row>
    <row r="21" spans="1:17" x14ac:dyDescent="0.2">
      <c r="A21" s="344">
        <f t="shared" si="0"/>
        <v>11</v>
      </c>
      <c r="B21" s="343"/>
      <c r="C21" s="344"/>
      <c r="D21" s="15"/>
      <c r="E21" s="15"/>
      <c r="F21" s="15"/>
      <c r="G21" s="15"/>
      <c r="H21" s="15"/>
      <c r="I21" s="15"/>
    </row>
    <row r="22" spans="1:17" x14ac:dyDescent="0.2">
      <c r="A22" s="344">
        <f t="shared" si="0"/>
        <v>12</v>
      </c>
      <c r="B22" s="343" t="s">
        <v>17</v>
      </c>
      <c r="C22" s="344" t="s">
        <v>15</v>
      </c>
      <c r="D22" s="490">
        <f>'F2020 Forecast'!$R$8</f>
        <v>10836904633</v>
      </c>
      <c r="E22" s="490">
        <f>'F2020 Forecast'!$R$10</f>
        <v>2675945749.0098114</v>
      </c>
      <c r="F22" s="490">
        <f>'F2020 Forecast'!$R$23</f>
        <v>2970466749.3329682</v>
      </c>
      <c r="G22" s="490">
        <f>'F2020 Forecast'!$R$20</f>
        <v>480413319</v>
      </c>
      <c r="H22" s="490">
        <f>'F2020 Forecast'!$R$12</f>
        <v>1673579508.9930086</v>
      </c>
      <c r="I22" s="490">
        <f>'F2020 Forecast'!$R$14</f>
        <v>1279395268.6642118</v>
      </c>
    </row>
    <row r="23" spans="1:17" x14ac:dyDescent="0.2">
      <c r="A23" s="344">
        <f t="shared" si="0"/>
        <v>13</v>
      </c>
    </row>
    <row r="24" spans="1:17" ht="12" thickBot="1" x14ac:dyDescent="0.25">
      <c r="A24" s="344">
        <f t="shared" si="0"/>
        <v>14</v>
      </c>
      <c r="B24" s="343" t="s">
        <v>18</v>
      </c>
      <c r="C24" s="344" t="str">
        <f>"("&amp;A20&amp;") / ("&amp;A22&amp;")"</f>
        <v>(10) / (12)</v>
      </c>
      <c r="D24" s="17">
        <f t="shared" ref="D24:I24" si="2">ROUND(D20/D22,6)</f>
        <v>-4.8099999999999998E-4</v>
      </c>
      <c r="E24" s="17">
        <f t="shared" si="2"/>
        <v>2.1819999999999999E-3</v>
      </c>
      <c r="F24" s="17">
        <f t="shared" si="2"/>
        <v>3.0149999999999999E-3</v>
      </c>
      <c r="G24" s="17">
        <f t="shared" si="2"/>
        <v>6.5899999999999997E-4</v>
      </c>
      <c r="H24" s="17">
        <f t="shared" si="2"/>
        <v>2.6359999999999999E-3</v>
      </c>
      <c r="I24" s="17">
        <f t="shared" si="2"/>
        <v>2.7820000000000002E-3</v>
      </c>
    </row>
    <row r="25" spans="1:17" ht="12" thickTop="1" x14ac:dyDescent="0.2">
      <c r="A25" s="344">
        <f t="shared" si="0"/>
        <v>15</v>
      </c>
    </row>
    <row r="26" spans="1:17" x14ac:dyDescent="0.2">
      <c r="A26" s="344">
        <f t="shared" si="0"/>
        <v>16</v>
      </c>
      <c r="B26" s="343" t="s">
        <v>19</v>
      </c>
      <c r="C26" s="344" t="s">
        <v>15</v>
      </c>
      <c r="D26" s="18">
        <f>'Rate Test'!D41</f>
        <v>-4.8099999999999998E-4</v>
      </c>
      <c r="E26" s="18">
        <f>'Rate Test'!E41</f>
        <v>1.516E-3</v>
      </c>
      <c r="F26" s="18">
        <f>'Rate Test'!F41</f>
        <v>1.1209999999999998E-3</v>
      </c>
      <c r="G26" s="18">
        <f>'Rate Test'!G41</f>
        <v>4.1399999999999998E-4</v>
      </c>
      <c r="H26" s="18">
        <f>'Rate Test 26&amp;31'!D47</f>
        <v>1.5579999999999999E-3</v>
      </c>
      <c r="I26" s="18">
        <f>'Rate Test 26&amp;31'!E47</f>
        <v>1.7290000000000003E-3</v>
      </c>
      <c r="J26" s="534"/>
      <c r="K26" s="534"/>
      <c r="L26" s="534"/>
      <c r="M26" s="534"/>
      <c r="N26" s="534"/>
      <c r="O26" s="534"/>
      <c r="P26" s="534"/>
      <c r="Q26" s="534"/>
    </row>
    <row r="27" spans="1:17" x14ac:dyDescent="0.2">
      <c r="A27" s="344">
        <f t="shared" si="0"/>
        <v>17</v>
      </c>
      <c r="B27" s="343"/>
      <c r="C27" s="344"/>
    </row>
    <row r="28" spans="1:17" x14ac:dyDescent="0.2">
      <c r="A28" s="344">
        <f t="shared" si="0"/>
        <v>18</v>
      </c>
      <c r="B28" s="343" t="s">
        <v>20</v>
      </c>
      <c r="C28" s="344" t="s">
        <v>21</v>
      </c>
      <c r="D28" s="15">
        <f t="shared" ref="D28:I28" si="3">IF(D24=D26,D14,(D14-((D24-D26)*D22)))</f>
        <v>-4669026.3532800991</v>
      </c>
      <c r="E28" s="15">
        <f t="shared" si="3"/>
        <v>4755963.7112669544</v>
      </c>
      <c r="F28" s="15">
        <f t="shared" si="3"/>
        <v>2520378.7835467942</v>
      </c>
      <c r="G28" s="15">
        <f t="shared" si="3"/>
        <v>339517.02112090093</v>
      </c>
      <c r="H28" s="15">
        <f t="shared" si="3"/>
        <v>2603331.8362753922</v>
      </c>
      <c r="I28" s="15">
        <f t="shared" si="3"/>
        <v>2434461.7524621235</v>
      </c>
    </row>
    <row r="29" spans="1:17" x14ac:dyDescent="0.2">
      <c r="A29" s="344">
        <f t="shared" si="0"/>
        <v>19</v>
      </c>
      <c r="D29" s="15"/>
      <c r="E29" s="19"/>
      <c r="F29" s="19"/>
      <c r="G29" s="19"/>
      <c r="H29" s="19"/>
      <c r="I29" s="19"/>
    </row>
    <row r="30" spans="1:17" x14ac:dyDescent="0.2">
      <c r="A30" s="344">
        <f t="shared" si="0"/>
        <v>20</v>
      </c>
      <c r="B30" s="343" t="s">
        <v>22</v>
      </c>
      <c r="C30" s="344" t="str">
        <f>"("&amp;A12&amp;")+("&amp;A16&amp;")+("&amp;A18&amp;")+("&amp;A28&amp;")"</f>
        <v>(2)+(6)+(8)+(18)</v>
      </c>
      <c r="D30" s="15">
        <f t="shared" ref="D30:I30" si="4">D28+D12+D16+D18</f>
        <v>-5213775.7789541772</v>
      </c>
      <c r="E30" s="19">
        <f t="shared" si="4"/>
        <v>4056865.0990665369</v>
      </c>
      <c r="F30" s="19">
        <f t="shared" si="4"/>
        <v>3329651.0731849014</v>
      </c>
      <c r="G30" s="19">
        <f t="shared" si="4"/>
        <v>198813.79515567506</v>
      </c>
      <c r="H30" s="19">
        <f t="shared" si="4"/>
        <v>2607034.7574929441</v>
      </c>
      <c r="I30" s="19">
        <f t="shared" si="4"/>
        <v>2212336.0764228813</v>
      </c>
    </row>
    <row r="31" spans="1:17" x14ac:dyDescent="0.2">
      <c r="A31" s="344">
        <f t="shared" si="0"/>
        <v>21</v>
      </c>
      <c r="D31" s="343"/>
      <c r="E31" s="343"/>
      <c r="F31" s="343"/>
      <c r="G31" s="343"/>
      <c r="H31" s="343"/>
      <c r="I31" s="343"/>
    </row>
    <row r="32" spans="1:17" x14ac:dyDescent="0.2">
      <c r="A32" s="344">
        <f t="shared" si="0"/>
        <v>22</v>
      </c>
      <c r="B32" s="343" t="s">
        <v>23</v>
      </c>
      <c r="C32" s="344" t="str">
        <f>"("&amp;A$30&amp;") - ("&amp;A20&amp;")"</f>
        <v>(20) - (10)</v>
      </c>
      <c r="D32" s="19">
        <f t="shared" ref="D32:I32" si="5">D20-D30</f>
        <v>0</v>
      </c>
      <c r="E32" s="19">
        <f t="shared" si="5"/>
        <v>1782179.8688405342</v>
      </c>
      <c r="F32" s="19">
        <f t="shared" si="5"/>
        <v>5626064.0232366417</v>
      </c>
      <c r="G32" s="19">
        <f t="shared" si="5"/>
        <v>117701.26315500002</v>
      </c>
      <c r="H32" s="19">
        <f t="shared" si="5"/>
        <v>1804118.7106944625</v>
      </c>
      <c r="I32" s="19">
        <f t="shared" si="5"/>
        <v>1347203.2179034147</v>
      </c>
    </row>
    <row r="33" spans="2:2" x14ac:dyDescent="0.2">
      <c r="B33" s="343"/>
    </row>
    <row r="34" spans="2:2" x14ac:dyDescent="0.2">
      <c r="B34" s="343" t="s">
        <v>525</v>
      </c>
    </row>
  </sheetData>
  <mergeCells count="4">
    <mergeCell ref="A1:I1"/>
    <mergeCell ref="A2:I2"/>
    <mergeCell ref="A3:I3"/>
    <mergeCell ref="A4:I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R94"/>
  <sheetViews>
    <sheetView zoomScaleNormal="100" workbookViewId="0">
      <pane ySplit="6" topLeftCell="A7" activePane="bottomLeft" state="frozen"/>
      <selection pane="bottomLeft" activeCell="Q46" sqref="Q46"/>
    </sheetView>
  </sheetViews>
  <sheetFormatPr defaultColWidth="9.140625" defaultRowHeight="11.25" x14ac:dyDescent="0.2"/>
  <cols>
    <col min="1" max="1" width="5.5703125" style="343" bestFit="1" customWidth="1"/>
    <col min="2" max="2" width="53.7109375" style="343" customWidth="1"/>
    <col min="3" max="7" width="9.85546875" style="343" bestFit="1" customWidth="1"/>
    <col min="8" max="8" width="11.28515625" style="343" bestFit="1" customWidth="1"/>
    <col min="9" max="11" width="9.85546875" style="343" bestFit="1" customWidth="1"/>
    <col min="12" max="12" width="9.85546875" style="343" customWidth="1"/>
    <col min="13" max="14" width="9.85546875" style="343" bestFit="1" customWidth="1"/>
    <col min="15" max="15" width="10.7109375" style="343" bestFit="1" customWidth="1"/>
    <col min="16" max="16" width="9.85546875" style="343" customWidth="1"/>
    <col min="17" max="17" width="10.42578125" style="343" bestFit="1" customWidth="1"/>
    <col min="18" max="18" width="9.85546875" style="343" bestFit="1" customWidth="1"/>
    <col min="19" max="16384" width="9.140625" style="343"/>
  </cols>
  <sheetData>
    <row r="1" spans="1:18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x14ac:dyDescent="0.2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8" x14ac:dyDescent="0.2">
      <c r="A3" s="84" t="s">
        <v>308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8" x14ac:dyDescent="0.2">
      <c r="A4" s="84" t="s">
        <v>434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388" t="s">
        <v>408</v>
      </c>
      <c r="M4" s="388" t="s">
        <v>409</v>
      </c>
      <c r="N4" s="84"/>
      <c r="O4" s="389" t="s">
        <v>410</v>
      </c>
      <c r="P4" s="389" t="s">
        <v>411</v>
      </c>
      <c r="Q4" s="84"/>
    </row>
    <row r="5" spans="1:18" x14ac:dyDescent="0.2">
      <c r="L5" s="390" t="s">
        <v>412</v>
      </c>
      <c r="M5" s="390" t="s">
        <v>412</v>
      </c>
      <c r="O5" s="391" t="s">
        <v>413</v>
      </c>
      <c r="P5" s="391" t="s">
        <v>413</v>
      </c>
    </row>
    <row r="6" spans="1:18" ht="25.5" customHeight="1" x14ac:dyDescent="0.2">
      <c r="A6" s="398" t="s">
        <v>53</v>
      </c>
      <c r="B6" s="399"/>
      <c r="C6" s="400">
        <v>43861</v>
      </c>
      <c r="D6" s="384">
        <f t="shared" ref="D6:L6" si="0">EDATE(C6,1)</f>
        <v>43890</v>
      </c>
      <c r="E6" s="384">
        <f t="shared" si="0"/>
        <v>43919</v>
      </c>
      <c r="F6" s="384">
        <f t="shared" si="0"/>
        <v>43950</v>
      </c>
      <c r="G6" s="384">
        <f t="shared" si="0"/>
        <v>43980</v>
      </c>
      <c r="H6" s="384">
        <f t="shared" si="0"/>
        <v>44011</v>
      </c>
      <c r="I6" s="384">
        <f t="shared" si="0"/>
        <v>44041</v>
      </c>
      <c r="J6" s="384">
        <f t="shared" si="0"/>
        <v>44072</v>
      </c>
      <c r="K6" s="384">
        <f t="shared" si="0"/>
        <v>44103</v>
      </c>
      <c r="L6" s="385">
        <f t="shared" si="0"/>
        <v>44133</v>
      </c>
      <c r="M6" s="385">
        <f>EDATE(K6,1)</f>
        <v>44133</v>
      </c>
      <c r="N6" s="384">
        <f t="shared" ref="N6:O6" si="1">EDATE(M6,1)</f>
        <v>44164</v>
      </c>
      <c r="O6" s="386">
        <f t="shared" si="1"/>
        <v>44194</v>
      </c>
      <c r="P6" s="386">
        <f>EDATE(N6,1)</f>
        <v>44194</v>
      </c>
      <c r="Q6" s="387">
        <f t="shared" ref="Q6" si="2">EDATE(O6,1)</f>
        <v>44225</v>
      </c>
      <c r="R6" s="387">
        <f t="shared" ref="R6" si="3">EDATE(Q6,1)</f>
        <v>44255</v>
      </c>
    </row>
    <row r="7" spans="1:18" x14ac:dyDescent="0.2">
      <c r="A7" s="344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</row>
    <row r="8" spans="1:18" x14ac:dyDescent="0.2">
      <c r="A8" s="344">
        <v>1</v>
      </c>
      <c r="B8" s="343" t="s">
        <v>310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</row>
    <row r="9" spans="1:18" x14ac:dyDescent="0.2">
      <c r="A9" s="344">
        <f t="shared" ref="A9:A52" si="4">A8+1</f>
        <v>2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1:18" x14ac:dyDescent="0.2">
      <c r="A10" s="344">
        <f t="shared" si="4"/>
        <v>3</v>
      </c>
      <c r="B10" s="193" t="s">
        <v>435</v>
      </c>
      <c r="C10" s="194">
        <v>28330472.013</v>
      </c>
      <c r="D10" s="194">
        <v>52731326.072249971</v>
      </c>
      <c r="E10" s="194">
        <v>-733958.49524998665</v>
      </c>
      <c r="F10" s="194">
        <v>22150430.702</v>
      </c>
      <c r="G10" s="194">
        <v>21227090.613413457</v>
      </c>
      <c r="H10" s="194">
        <v>23149351.024361733</v>
      </c>
      <c r="I10" s="194">
        <v>25438280.95299999</v>
      </c>
      <c r="J10" s="194">
        <v>22303343.448000003</v>
      </c>
      <c r="K10" s="194">
        <v>23592358.250999998</v>
      </c>
      <c r="L10" s="194">
        <v>10593177.29038709</v>
      </c>
      <c r="M10" s="194">
        <v>12593140.021612901</v>
      </c>
      <c r="N10" s="194">
        <v>13047175.896000009</v>
      </c>
      <c r="O10" s="194">
        <v>4787095.1500645149</v>
      </c>
      <c r="P10" s="194">
        <v>19946229.791935474</v>
      </c>
      <c r="Q10" s="194">
        <v>48624635.302000001</v>
      </c>
      <c r="R10" s="194">
        <v>23954211.306999981</v>
      </c>
    </row>
    <row r="11" spans="1:18" x14ac:dyDescent="0.2">
      <c r="A11" s="344">
        <f t="shared" si="4"/>
        <v>4</v>
      </c>
      <c r="B11" s="343" t="s">
        <v>311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</row>
    <row r="12" spans="1:18" x14ac:dyDescent="0.2">
      <c r="A12" s="344">
        <f t="shared" si="4"/>
        <v>5</v>
      </c>
      <c r="B12" s="343" t="s">
        <v>312</v>
      </c>
      <c r="C12" s="19">
        <f t="shared" ref="C12:R12" si="5">C10*C11</f>
        <v>0</v>
      </c>
      <c r="D12" s="19">
        <f t="shared" si="5"/>
        <v>0</v>
      </c>
      <c r="E12" s="19">
        <f t="shared" si="5"/>
        <v>0</v>
      </c>
      <c r="F12" s="19">
        <f t="shared" si="5"/>
        <v>0</v>
      </c>
      <c r="G12" s="19">
        <f t="shared" si="5"/>
        <v>0</v>
      </c>
      <c r="H12" s="19">
        <f t="shared" si="5"/>
        <v>0</v>
      </c>
      <c r="I12" s="19">
        <f t="shared" si="5"/>
        <v>0</v>
      </c>
      <c r="J12" s="19">
        <f t="shared" si="5"/>
        <v>0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0</v>
      </c>
      <c r="P12" s="19">
        <f t="shared" si="5"/>
        <v>0</v>
      </c>
      <c r="Q12" s="19">
        <f t="shared" si="5"/>
        <v>0</v>
      </c>
      <c r="R12" s="19">
        <f t="shared" si="5"/>
        <v>0</v>
      </c>
    </row>
    <row r="13" spans="1:18" x14ac:dyDescent="0.2">
      <c r="A13" s="344">
        <f t="shared" si="4"/>
        <v>6</v>
      </c>
    </row>
    <row r="14" spans="1:18" x14ac:dyDescent="0.2">
      <c r="A14" s="344">
        <f t="shared" si="4"/>
        <v>7</v>
      </c>
      <c r="B14" s="193" t="s">
        <v>436</v>
      </c>
      <c r="C14" s="403"/>
      <c r="D14" s="403"/>
      <c r="E14" s="403"/>
      <c r="F14" s="403"/>
      <c r="G14" s="194">
        <v>312638.75222482532</v>
      </c>
      <c r="H14" s="194">
        <v>0</v>
      </c>
      <c r="I14" s="194">
        <v>0</v>
      </c>
      <c r="J14" s="379"/>
      <c r="K14" s="403"/>
      <c r="L14" s="194">
        <v>0</v>
      </c>
      <c r="M14" s="194">
        <v>0</v>
      </c>
      <c r="N14" s="194">
        <v>10267722.318</v>
      </c>
      <c r="O14" s="194">
        <v>0</v>
      </c>
      <c r="P14" s="194">
        <v>0</v>
      </c>
      <c r="Q14" s="194">
        <v>-24733324.941999987</v>
      </c>
      <c r="R14" s="194">
        <v>0</v>
      </c>
    </row>
    <row r="15" spans="1:18" x14ac:dyDescent="0.2">
      <c r="A15" s="344">
        <f t="shared" si="4"/>
        <v>8</v>
      </c>
      <c r="B15" s="343" t="s">
        <v>311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</row>
    <row r="16" spans="1:18" x14ac:dyDescent="0.2">
      <c r="A16" s="344">
        <f t="shared" si="4"/>
        <v>9</v>
      </c>
      <c r="B16" s="343" t="s">
        <v>312</v>
      </c>
      <c r="C16" s="19">
        <f t="shared" ref="C16:R16" si="6">C14*C15</f>
        <v>0</v>
      </c>
      <c r="D16" s="19">
        <f t="shared" si="6"/>
        <v>0</v>
      </c>
      <c r="E16" s="19">
        <f t="shared" si="6"/>
        <v>0</v>
      </c>
      <c r="F16" s="19">
        <f t="shared" si="6"/>
        <v>0</v>
      </c>
      <c r="G16" s="19">
        <f t="shared" si="6"/>
        <v>0</v>
      </c>
      <c r="H16" s="19">
        <f t="shared" si="6"/>
        <v>0</v>
      </c>
      <c r="I16" s="19">
        <f t="shared" si="6"/>
        <v>0</v>
      </c>
      <c r="J16" s="19">
        <f t="shared" si="6"/>
        <v>0</v>
      </c>
      <c r="K16" s="19">
        <f t="shared" si="6"/>
        <v>0</v>
      </c>
      <c r="L16" s="19">
        <f t="shared" si="6"/>
        <v>0</v>
      </c>
      <c r="M16" s="19">
        <f t="shared" si="6"/>
        <v>0</v>
      </c>
      <c r="N16" s="19">
        <f t="shared" si="6"/>
        <v>0</v>
      </c>
      <c r="O16" s="19">
        <f t="shared" si="6"/>
        <v>0</v>
      </c>
      <c r="P16" s="19">
        <f t="shared" si="6"/>
        <v>0</v>
      </c>
      <c r="Q16" s="19">
        <f t="shared" si="6"/>
        <v>0</v>
      </c>
      <c r="R16" s="19">
        <f t="shared" si="6"/>
        <v>0</v>
      </c>
    </row>
    <row r="17" spans="1:18" x14ac:dyDescent="0.2">
      <c r="A17" s="344">
        <f t="shared" si="4"/>
        <v>10</v>
      </c>
    </row>
    <row r="18" spans="1:18" x14ac:dyDescent="0.2">
      <c r="A18" s="344">
        <f t="shared" si="4"/>
        <v>11</v>
      </c>
      <c r="B18" s="343" t="s">
        <v>313</v>
      </c>
      <c r="C18" s="19">
        <f t="shared" ref="C18:R18" si="7">C12+C16</f>
        <v>0</v>
      </c>
      <c r="D18" s="19">
        <f t="shared" si="7"/>
        <v>0</v>
      </c>
      <c r="E18" s="19">
        <f t="shared" si="7"/>
        <v>0</v>
      </c>
      <c r="F18" s="19">
        <f t="shared" si="7"/>
        <v>0</v>
      </c>
      <c r="G18" s="19">
        <f t="shared" si="7"/>
        <v>0</v>
      </c>
      <c r="H18" s="19">
        <f t="shared" si="7"/>
        <v>0</v>
      </c>
      <c r="I18" s="19">
        <f t="shared" si="7"/>
        <v>0</v>
      </c>
      <c r="J18" s="19">
        <f t="shared" si="7"/>
        <v>0</v>
      </c>
      <c r="K18" s="19">
        <f t="shared" si="7"/>
        <v>0</v>
      </c>
      <c r="L18" s="19">
        <f t="shared" si="7"/>
        <v>0</v>
      </c>
      <c r="M18" s="19">
        <f t="shared" si="7"/>
        <v>0</v>
      </c>
      <c r="N18" s="19">
        <f t="shared" si="7"/>
        <v>0</v>
      </c>
      <c r="O18" s="19">
        <f t="shared" si="7"/>
        <v>0</v>
      </c>
      <c r="P18" s="19">
        <f t="shared" si="7"/>
        <v>0</v>
      </c>
      <c r="Q18" s="19">
        <f t="shared" si="7"/>
        <v>0</v>
      </c>
      <c r="R18" s="19">
        <f t="shared" si="7"/>
        <v>0</v>
      </c>
    </row>
    <row r="19" spans="1:18" x14ac:dyDescent="0.2">
      <c r="A19" s="344">
        <f t="shared" si="4"/>
        <v>12</v>
      </c>
    </row>
    <row r="20" spans="1:18" x14ac:dyDescent="0.2">
      <c r="A20" s="344">
        <f t="shared" si="4"/>
        <v>13</v>
      </c>
      <c r="B20" s="343" t="s">
        <v>287</v>
      </c>
      <c r="C20" s="19">
        <f t="shared" ref="C20:R20" si="8">C8-C18</f>
        <v>0</v>
      </c>
      <c r="D20" s="19">
        <f t="shared" si="8"/>
        <v>0</v>
      </c>
      <c r="E20" s="19">
        <f t="shared" si="8"/>
        <v>0</v>
      </c>
      <c r="F20" s="19">
        <f t="shared" si="8"/>
        <v>0</v>
      </c>
      <c r="G20" s="19">
        <f t="shared" si="8"/>
        <v>0</v>
      </c>
      <c r="H20" s="19">
        <f t="shared" si="8"/>
        <v>0</v>
      </c>
      <c r="I20" s="19">
        <f t="shared" si="8"/>
        <v>0</v>
      </c>
      <c r="J20" s="19">
        <f t="shared" si="8"/>
        <v>0</v>
      </c>
      <c r="K20" s="19">
        <f t="shared" si="8"/>
        <v>0</v>
      </c>
      <c r="L20" s="19">
        <f t="shared" si="8"/>
        <v>0</v>
      </c>
      <c r="M20" s="19">
        <f t="shared" si="8"/>
        <v>0</v>
      </c>
      <c r="N20" s="19">
        <f t="shared" si="8"/>
        <v>0</v>
      </c>
      <c r="O20" s="19">
        <f t="shared" si="8"/>
        <v>0</v>
      </c>
      <c r="P20" s="19">
        <f t="shared" si="8"/>
        <v>0</v>
      </c>
      <c r="Q20" s="19">
        <f t="shared" si="8"/>
        <v>0</v>
      </c>
      <c r="R20" s="19">
        <f t="shared" si="8"/>
        <v>0</v>
      </c>
    </row>
    <row r="21" spans="1:18" x14ac:dyDescent="0.2">
      <c r="A21" s="344">
        <f t="shared" si="4"/>
        <v>14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x14ac:dyDescent="0.2">
      <c r="A22" s="344">
        <f t="shared" si="4"/>
        <v>15</v>
      </c>
      <c r="B22" s="343" t="s">
        <v>295</v>
      </c>
      <c r="C22" s="257">
        <v>7627.57</v>
      </c>
      <c r="D22" s="257">
        <v>7263.83</v>
      </c>
      <c r="E22" s="257">
        <v>7030.51</v>
      </c>
      <c r="F22" s="257">
        <v>6640.81</v>
      </c>
      <c r="G22" s="257">
        <v>6435.77</v>
      </c>
      <c r="H22" s="257">
        <v>6207.51</v>
      </c>
      <c r="I22" s="257">
        <v>4303.03</v>
      </c>
      <c r="J22" s="257">
        <v>4126.71</v>
      </c>
      <c r="K22" s="257">
        <v>3957.2</v>
      </c>
      <c r="L22" s="81">
        <v>1608.58</v>
      </c>
      <c r="M22" s="81">
        <v>1953.28</v>
      </c>
      <c r="N22" s="81">
        <v>3350.38</v>
      </c>
      <c r="O22" s="81">
        <v>602.01</v>
      </c>
      <c r="P22" s="81">
        <v>2508.37</v>
      </c>
      <c r="Q22" s="81">
        <v>2970.39</v>
      </c>
      <c r="R22" s="81">
        <v>2918.34</v>
      </c>
    </row>
    <row r="23" spans="1:18" x14ac:dyDescent="0.2">
      <c r="A23" s="344">
        <f t="shared" si="4"/>
        <v>16</v>
      </c>
    </row>
    <row r="24" spans="1:18" x14ac:dyDescent="0.2">
      <c r="A24" s="344">
        <f t="shared" si="4"/>
        <v>17</v>
      </c>
      <c r="B24" s="343" t="s">
        <v>296</v>
      </c>
      <c r="C24" s="19">
        <f>C20+C22</f>
        <v>7627.57</v>
      </c>
      <c r="D24" s="19">
        <f t="shared" ref="D24:R24" si="9">C24+D20+D22</f>
        <v>14891.4</v>
      </c>
      <c r="E24" s="19">
        <f t="shared" si="9"/>
        <v>21921.91</v>
      </c>
      <c r="F24" s="19">
        <f t="shared" si="9"/>
        <v>28562.720000000001</v>
      </c>
      <c r="G24" s="19">
        <f t="shared" si="9"/>
        <v>34998.490000000005</v>
      </c>
      <c r="H24" s="19">
        <f t="shared" si="9"/>
        <v>41206.000000000007</v>
      </c>
      <c r="I24" s="19">
        <f t="shared" si="9"/>
        <v>45509.030000000006</v>
      </c>
      <c r="J24" s="19">
        <f t="shared" si="9"/>
        <v>49635.740000000005</v>
      </c>
      <c r="K24" s="19">
        <f t="shared" si="9"/>
        <v>53592.94</v>
      </c>
      <c r="L24" s="19">
        <f t="shared" si="9"/>
        <v>55201.520000000004</v>
      </c>
      <c r="M24" s="19">
        <f t="shared" si="9"/>
        <v>57154.8</v>
      </c>
      <c r="N24" s="19">
        <f t="shared" si="9"/>
        <v>60505.18</v>
      </c>
      <c r="O24" s="19">
        <f t="shared" si="9"/>
        <v>61107.19</v>
      </c>
      <c r="P24" s="19">
        <f t="shared" si="9"/>
        <v>63615.560000000005</v>
      </c>
      <c r="Q24" s="19">
        <f t="shared" si="9"/>
        <v>66585.950000000012</v>
      </c>
      <c r="R24" s="19">
        <f t="shared" si="9"/>
        <v>69504.290000000008</v>
      </c>
    </row>
    <row r="25" spans="1:18" x14ac:dyDescent="0.2">
      <c r="A25" s="344">
        <f t="shared" si="4"/>
        <v>18</v>
      </c>
    </row>
    <row r="26" spans="1:18" x14ac:dyDescent="0.2">
      <c r="A26" s="344">
        <f t="shared" si="4"/>
        <v>19</v>
      </c>
      <c r="B26" s="196" t="s">
        <v>288</v>
      </c>
      <c r="C26" s="197">
        <v>2.3970000000000003E-3</v>
      </c>
      <c r="D26" s="197">
        <v>2.3970000000000003E-3</v>
      </c>
      <c r="E26" s="197">
        <v>2.3970000000000003E-3</v>
      </c>
      <c r="F26" s="197">
        <v>2.3970000000000003E-3</v>
      </c>
      <c r="G26" s="197">
        <v>2.967E-3</v>
      </c>
      <c r="H26" s="197">
        <v>2.967E-3</v>
      </c>
      <c r="I26" s="197">
        <v>2.967E-3</v>
      </c>
      <c r="J26" s="197">
        <v>2.967E-3</v>
      </c>
      <c r="K26" s="197">
        <v>2.967E-3</v>
      </c>
      <c r="L26" s="197">
        <v>2.967E-3</v>
      </c>
      <c r="M26" s="197">
        <v>2.967E-3</v>
      </c>
      <c r="N26" s="197">
        <v>2.967E-3</v>
      </c>
      <c r="O26" s="197">
        <v>2.967E-3</v>
      </c>
      <c r="P26" s="197">
        <v>2.967E-3</v>
      </c>
      <c r="Q26" s="197">
        <v>0</v>
      </c>
      <c r="R26" s="197">
        <v>0</v>
      </c>
    </row>
    <row r="27" spans="1:18" x14ac:dyDescent="0.2">
      <c r="A27" s="344">
        <f t="shared" si="4"/>
        <v>20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</row>
    <row r="28" spans="1:18" x14ac:dyDescent="0.2">
      <c r="A28" s="344">
        <f t="shared" si="4"/>
        <v>21</v>
      </c>
      <c r="B28" s="196" t="s">
        <v>415</v>
      </c>
      <c r="C28" s="197">
        <v>2.3970000000000003E-3</v>
      </c>
      <c r="D28" s="197">
        <v>2.3970000000000003E-3</v>
      </c>
      <c r="E28" s="197">
        <v>2.3970000000000003E-3</v>
      </c>
      <c r="F28" s="197">
        <v>2.3970000000000003E-3</v>
      </c>
      <c r="G28" s="197">
        <v>2.3970000000000003E-3</v>
      </c>
      <c r="H28" s="197">
        <v>2.3970000000000003E-3</v>
      </c>
      <c r="I28" s="197">
        <v>2.3970000000000003E-3</v>
      </c>
      <c r="J28" s="197">
        <v>2.3970000000000003E-3</v>
      </c>
      <c r="K28" s="197">
        <v>2.3970000000000003E-3</v>
      </c>
      <c r="L28" s="197">
        <v>2.3970000000000003E-3</v>
      </c>
      <c r="M28" s="197">
        <v>2.967E-3</v>
      </c>
      <c r="N28" s="197">
        <v>2.967E-3</v>
      </c>
      <c r="O28" s="197">
        <v>2.967E-3</v>
      </c>
      <c r="P28" s="197">
        <v>2.967E-3</v>
      </c>
      <c r="Q28" s="197">
        <v>2.967E-3</v>
      </c>
      <c r="R28" s="197">
        <v>2.967E-3</v>
      </c>
    </row>
    <row r="29" spans="1:18" x14ac:dyDescent="0.2">
      <c r="A29" s="344">
        <f t="shared" si="4"/>
        <v>22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1:18" x14ac:dyDescent="0.2">
      <c r="A30" s="344">
        <f t="shared" si="4"/>
        <v>23</v>
      </c>
      <c r="B30" s="380" t="s">
        <v>551</v>
      </c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>
        <v>1.6199999999999999E-3</v>
      </c>
      <c r="N30" s="393">
        <v>1.6199999999999999E-3</v>
      </c>
      <c r="O30" s="393">
        <v>1.6199999999999999E-3</v>
      </c>
      <c r="P30" s="393">
        <v>1.6199999999999999E-3</v>
      </c>
      <c r="Q30" s="393">
        <v>1.6199999999999999E-3</v>
      </c>
      <c r="R30" s="393">
        <v>1.6199999999999999E-3</v>
      </c>
    </row>
    <row r="31" spans="1:18" x14ac:dyDescent="0.2">
      <c r="A31" s="344">
        <f t="shared" si="4"/>
        <v>24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</row>
    <row r="32" spans="1:18" x14ac:dyDescent="0.2">
      <c r="A32" s="344">
        <f t="shared" si="4"/>
        <v>25</v>
      </c>
      <c r="B32" s="380" t="s">
        <v>554</v>
      </c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>
        <v>0</v>
      </c>
      <c r="N32" s="393">
        <v>0</v>
      </c>
      <c r="O32" s="393">
        <v>0</v>
      </c>
      <c r="P32" s="393">
        <v>0</v>
      </c>
      <c r="Q32" s="393">
        <v>0</v>
      </c>
      <c r="R32" s="393">
        <v>0</v>
      </c>
    </row>
    <row r="33" spans="1:18" x14ac:dyDescent="0.2">
      <c r="A33" s="344">
        <f t="shared" si="4"/>
        <v>26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x14ac:dyDescent="0.2">
      <c r="A34" s="344">
        <f t="shared" si="4"/>
        <v>27</v>
      </c>
      <c r="B34" s="343" t="s">
        <v>161</v>
      </c>
      <c r="C34" s="19">
        <f>(C10*C26)+(C14*C28)</f>
        <v>67908.141415161008</v>
      </c>
      <c r="D34" s="19">
        <f>(D10*D26)+(D14*D28)</f>
        <v>126396.9885951832</v>
      </c>
      <c r="E34" s="19">
        <f>(E10*E26)+(E14*E28)</f>
        <v>-1759.2985131142182</v>
      </c>
      <c r="F34" s="19">
        <f t="shared" ref="F34:R34" si="10">(F10*F26)+(F14*F28)</f>
        <v>53094.582392694007</v>
      </c>
      <c r="G34" s="19">
        <f t="shared" si="10"/>
        <v>63730.172939080636</v>
      </c>
      <c r="H34" s="19">
        <f t="shared" si="10"/>
        <v>68684.124489281268</v>
      </c>
      <c r="I34" s="19">
        <f t="shared" si="10"/>
        <v>75475.379587550968</v>
      </c>
      <c r="J34" s="19">
        <f t="shared" si="10"/>
        <v>66174.020010216002</v>
      </c>
      <c r="K34" s="19">
        <f t="shared" si="10"/>
        <v>69998.526930716995</v>
      </c>
      <c r="L34" s="19">
        <f t="shared" si="10"/>
        <v>31429.957020578498</v>
      </c>
      <c r="M34" s="19">
        <f t="shared" si="10"/>
        <v>37363.846444125476</v>
      </c>
      <c r="N34" s="19">
        <f t="shared" si="10"/>
        <v>69175.303000938031</v>
      </c>
      <c r="O34" s="19">
        <f t="shared" si="10"/>
        <v>14203.311310241415</v>
      </c>
      <c r="P34" s="19">
        <f t="shared" si="10"/>
        <v>59180.463792672548</v>
      </c>
      <c r="Q34" s="19">
        <f t="shared" si="10"/>
        <v>-73383.775102913962</v>
      </c>
      <c r="R34" s="19">
        <f t="shared" si="10"/>
        <v>0</v>
      </c>
    </row>
    <row r="35" spans="1:18" x14ac:dyDescent="0.2">
      <c r="A35" s="344">
        <f t="shared" si="4"/>
        <v>28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x14ac:dyDescent="0.2">
      <c r="A36" s="344">
        <f t="shared" si="4"/>
        <v>29</v>
      </c>
      <c r="B36" s="380" t="s">
        <v>552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>
        <f t="shared" ref="M36:R36" si="11">(M10*M30)+(M14*M32)</f>
        <v>20400.886835012898</v>
      </c>
      <c r="N36" s="382">
        <f t="shared" si="11"/>
        <v>21136.424951520014</v>
      </c>
      <c r="O36" s="382">
        <f t="shared" si="11"/>
        <v>7755.0941431045139</v>
      </c>
      <c r="P36" s="382">
        <f t="shared" si="11"/>
        <v>32312.892262935464</v>
      </c>
      <c r="Q36" s="382">
        <f t="shared" si="11"/>
        <v>78771.909189240003</v>
      </c>
      <c r="R36" s="382">
        <f t="shared" si="11"/>
        <v>38805.822317339967</v>
      </c>
    </row>
    <row r="37" spans="1:18" x14ac:dyDescent="0.2">
      <c r="A37" s="344">
        <f t="shared" si="4"/>
        <v>30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x14ac:dyDescent="0.2">
      <c r="A38" s="344">
        <f t="shared" si="4"/>
        <v>31</v>
      </c>
      <c r="B38" s="343" t="s">
        <v>298</v>
      </c>
      <c r="C38" s="19">
        <f>C20+C22-C34</f>
        <v>-60280.571415161008</v>
      </c>
      <c r="D38" s="19">
        <f t="shared" ref="D38:L38" si="12">C38+D20+D22-D34</f>
        <v>-179413.73001034421</v>
      </c>
      <c r="E38" s="19">
        <f t="shared" si="12"/>
        <v>-170623.92149722998</v>
      </c>
      <c r="F38" s="19">
        <f t="shared" si="12"/>
        <v>-217077.69388992398</v>
      </c>
      <c r="G38" s="19">
        <f t="shared" si="12"/>
        <v>-274372.09682900464</v>
      </c>
      <c r="H38" s="19">
        <f t="shared" si="12"/>
        <v>-336848.7113182859</v>
      </c>
      <c r="I38" s="19">
        <f t="shared" si="12"/>
        <v>-408021.06090583687</v>
      </c>
      <c r="J38" s="19">
        <f t="shared" si="12"/>
        <v>-470068.37091605284</v>
      </c>
      <c r="K38" s="19">
        <f t="shared" si="12"/>
        <v>-536109.69784676982</v>
      </c>
      <c r="L38" s="19">
        <f t="shared" si="12"/>
        <v>-565931.07486734842</v>
      </c>
      <c r="M38" s="19">
        <f>L38+M20+M22-M34-M36</f>
        <v>-621742.52814648685</v>
      </c>
      <c r="N38" s="19">
        <f t="shared" ref="N38:R38" si="13">M38+N20+N22-N34-N36</f>
        <v>-708703.87609894492</v>
      </c>
      <c r="O38" s="19">
        <f t="shared" si="13"/>
        <v>-730060.27155229088</v>
      </c>
      <c r="P38" s="19">
        <f t="shared" si="13"/>
        <v>-819045.25760789891</v>
      </c>
      <c r="Q38" s="19">
        <f t="shared" si="13"/>
        <v>-821463.00169422489</v>
      </c>
      <c r="R38" s="19">
        <f t="shared" si="13"/>
        <v>-857350.48401156487</v>
      </c>
    </row>
    <row r="39" spans="1:18" x14ac:dyDescent="0.2">
      <c r="A39" s="344">
        <f t="shared" si="4"/>
        <v>32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x14ac:dyDescent="0.2">
      <c r="A40" s="344">
        <f t="shared" si="4"/>
        <v>33</v>
      </c>
      <c r="B40" s="198" t="s">
        <v>346</v>
      </c>
      <c r="C40" s="258">
        <v>0.95238599999999995</v>
      </c>
      <c r="D40" s="258">
        <v>0.95238599999999995</v>
      </c>
      <c r="E40" s="258">
        <v>0.95238599999999995</v>
      </c>
      <c r="F40" s="258">
        <v>0.95238599999999995</v>
      </c>
      <c r="G40" s="258">
        <v>0.95238599999999995</v>
      </c>
      <c r="H40" s="258">
        <v>0.95238599999999995</v>
      </c>
      <c r="I40" s="258">
        <v>0.95238599999999995</v>
      </c>
      <c r="J40" s="258">
        <v>0.95238599999999995</v>
      </c>
      <c r="K40" s="258">
        <v>0.95238599999999995</v>
      </c>
      <c r="L40" s="258">
        <v>0.95238599999999995</v>
      </c>
      <c r="M40" s="258"/>
      <c r="N40" s="258"/>
      <c r="O40" s="258"/>
      <c r="P40" s="258"/>
      <c r="Q40" s="258"/>
      <c r="R40" s="258"/>
    </row>
    <row r="41" spans="1:18" x14ac:dyDescent="0.2">
      <c r="A41" s="344">
        <f t="shared" si="4"/>
        <v>34</v>
      </c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</row>
    <row r="42" spans="1:18" x14ac:dyDescent="0.2">
      <c r="A42" s="344">
        <f t="shared" si="4"/>
        <v>35</v>
      </c>
      <c r="B42" s="198" t="s">
        <v>404</v>
      </c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>
        <v>0.95111500000000004</v>
      </c>
      <c r="N42" s="258">
        <v>0.95111500000000004</v>
      </c>
      <c r="O42" s="258">
        <v>0.95111500000000004</v>
      </c>
      <c r="P42" s="258">
        <v>0.95111500000000004</v>
      </c>
      <c r="Q42" s="258">
        <v>0.95111500000000004</v>
      </c>
      <c r="R42" s="258">
        <v>0.95111500000000004</v>
      </c>
    </row>
    <row r="43" spans="1:18" x14ac:dyDescent="0.2">
      <c r="A43" s="344">
        <f t="shared" si="4"/>
        <v>36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</row>
    <row r="44" spans="1:18" ht="12" thickBot="1" x14ac:dyDescent="0.25">
      <c r="A44" s="344">
        <f t="shared" si="4"/>
        <v>37</v>
      </c>
      <c r="B44" s="343" t="s">
        <v>299</v>
      </c>
      <c r="C44" s="201">
        <f t="shared" ref="C44:L44" si="14">ROUND((C20*C40),2)</f>
        <v>0</v>
      </c>
      <c r="D44" s="201">
        <f t="shared" si="14"/>
        <v>0</v>
      </c>
      <c r="E44" s="201">
        <f t="shared" si="14"/>
        <v>0</v>
      </c>
      <c r="F44" s="201">
        <f t="shared" si="14"/>
        <v>0</v>
      </c>
      <c r="G44" s="201">
        <f t="shared" si="14"/>
        <v>0</v>
      </c>
      <c r="H44" s="201">
        <f t="shared" si="14"/>
        <v>0</v>
      </c>
      <c r="I44" s="201">
        <f t="shared" si="14"/>
        <v>0</v>
      </c>
      <c r="J44" s="201">
        <f t="shared" si="14"/>
        <v>0</v>
      </c>
      <c r="K44" s="201">
        <f t="shared" si="14"/>
        <v>0</v>
      </c>
      <c r="L44" s="201">
        <f t="shared" si="14"/>
        <v>0</v>
      </c>
      <c r="M44" s="201">
        <f t="shared" ref="M44:R44" si="15">ROUND((M20*M42),2)</f>
        <v>0</v>
      </c>
      <c r="N44" s="201">
        <f t="shared" si="15"/>
        <v>0</v>
      </c>
      <c r="O44" s="201">
        <f t="shared" si="15"/>
        <v>0</v>
      </c>
      <c r="P44" s="201">
        <f t="shared" si="15"/>
        <v>0</v>
      </c>
      <c r="Q44" s="201">
        <f t="shared" si="15"/>
        <v>0</v>
      </c>
      <c r="R44" s="201">
        <f t="shared" si="15"/>
        <v>0</v>
      </c>
    </row>
    <row r="45" spans="1:18" x14ac:dyDescent="0.2">
      <c r="A45" s="344">
        <f t="shared" si="4"/>
        <v>38</v>
      </c>
    </row>
    <row r="46" spans="1:18" ht="12" thickBot="1" x14ac:dyDescent="0.25">
      <c r="A46" s="344">
        <f t="shared" si="4"/>
        <v>39</v>
      </c>
      <c r="B46" s="343" t="s">
        <v>416</v>
      </c>
      <c r="C46" s="201">
        <f t="shared" ref="C46:L46" si="16">ROUND((C34*C40),2)</f>
        <v>64674.76</v>
      </c>
      <c r="D46" s="201">
        <f t="shared" si="16"/>
        <v>120378.72</v>
      </c>
      <c r="E46" s="201">
        <f t="shared" si="16"/>
        <v>-1675.53</v>
      </c>
      <c r="F46" s="201">
        <f t="shared" si="16"/>
        <v>50566.54</v>
      </c>
      <c r="G46" s="201">
        <f t="shared" si="16"/>
        <v>60695.72</v>
      </c>
      <c r="H46" s="201">
        <f t="shared" si="16"/>
        <v>65413.8</v>
      </c>
      <c r="I46" s="201">
        <f t="shared" si="16"/>
        <v>71881.69</v>
      </c>
      <c r="J46" s="201">
        <f t="shared" si="16"/>
        <v>63023.21</v>
      </c>
      <c r="K46" s="201">
        <f t="shared" si="16"/>
        <v>66665.62</v>
      </c>
      <c r="L46" s="201">
        <f t="shared" si="16"/>
        <v>29933.45</v>
      </c>
      <c r="M46" s="201">
        <f t="shared" ref="M46:R46" si="17">ROUND((M34*M42),2)</f>
        <v>35537.31</v>
      </c>
      <c r="N46" s="201">
        <f t="shared" si="17"/>
        <v>65793.67</v>
      </c>
      <c r="O46" s="201">
        <f t="shared" si="17"/>
        <v>13508.98</v>
      </c>
      <c r="P46" s="201">
        <f t="shared" si="17"/>
        <v>56287.43</v>
      </c>
      <c r="Q46" s="201">
        <f t="shared" si="17"/>
        <v>-69796.41</v>
      </c>
      <c r="R46" s="201">
        <f t="shared" si="17"/>
        <v>0</v>
      </c>
    </row>
    <row r="47" spans="1:18" x14ac:dyDescent="0.2">
      <c r="A47" s="344">
        <f t="shared" si="4"/>
        <v>40</v>
      </c>
      <c r="G47" s="19"/>
    </row>
    <row r="48" spans="1:18" ht="12" thickBot="1" x14ac:dyDescent="0.25">
      <c r="A48" s="344">
        <f t="shared" si="4"/>
        <v>41</v>
      </c>
      <c r="B48" s="380" t="s">
        <v>553</v>
      </c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>
        <f t="shared" ref="M48:R48" si="18">ROUND((M36*M42),2)</f>
        <v>19403.59</v>
      </c>
      <c r="N48" s="383">
        <f t="shared" si="18"/>
        <v>20103.169999999998</v>
      </c>
      <c r="O48" s="383">
        <f t="shared" si="18"/>
        <v>7375.99</v>
      </c>
      <c r="P48" s="383">
        <f t="shared" si="18"/>
        <v>30733.279999999999</v>
      </c>
      <c r="Q48" s="383">
        <f t="shared" si="18"/>
        <v>74921.14</v>
      </c>
      <c r="R48" s="383">
        <f t="shared" si="18"/>
        <v>36908.800000000003</v>
      </c>
    </row>
    <row r="49" spans="1:7" x14ac:dyDescent="0.2">
      <c r="A49" s="344">
        <f t="shared" si="4"/>
        <v>42</v>
      </c>
      <c r="G49" s="19"/>
    </row>
    <row r="50" spans="1:7" s="193" customFormat="1" x14ac:dyDescent="0.2">
      <c r="A50" s="344">
        <f t="shared" si="4"/>
        <v>43</v>
      </c>
      <c r="B50" s="193" t="s">
        <v>307</v>
      </c>
    </row>
    <row r="51" spans="1:7" s="196" customFormat="1" x14ac:dyDescent="0.2">
      <c r="A51" s="344">
        <f t="shared" si="4"/>
        <v>44</v>
      </c>
      <c r="B51" s="196" t="s">
        <v>302</v>
      </c>
    </row>
    <row r="52" spans="1:7" s="198" customFormat="1" x14ac:dyDescent="0.2">
      <c r="A52" s="344">
        <f t="shared" si="4"/>
        <v>45</v>
      </c>
      <c r="B52" s="198" t="s">
        <v>303</v>
      </c>
    </row>
    <row r="53" spans="1:7" x14ac:dyDescent="0.2">
      <c r="A53" s="202"/>
    </row>
    <row r="54" spans="1:7" x14ac:dyDescent="0.2">
      <c r="A54" s="344"/>
      <c r="B54" s="343" t="s">
        <v>405</v>
      </c>
      <c r="G54" s="392"/>
    </row>
    <row r="55" spans="1:7" x14ac:dyDescent="0.2">
      <c r="A55" s="344"/>
      <c r="B55" s="343" t="s">
        <v>406</v>
      </c>
      <c r="G55" s="52"/>
    </row>
    <row r="56" spans="1:7" x14ac:dyDescent="0.2">
      <c r="A56" s="344"/>
      <c r="B56" s="343" t="s">
        <v>407</v>
      </c>
    </row>
    <row r="57" spans="1:7" x14ac:dyDescent="0.2">
      <c r="A57" s="344"/>
    </row>
    <row r="58" spans="1:7" x14ac:dyDescent="0.2">
      <c r="A58" s="344"/>
    </row>
    <row r="59" spans="1:7" x14ac:dyDescent="0.2">
      <c r="A59" s="344"/>
    </row>
    <row r="60" spans="1:7" x14ac:dyDescent="0.2">
      <c r="A60" s="344"/>
    </row>
    <row r="61" spans="1:7" x14ac:dyDescent="0.2">
      <c r="A61" s="344"/>
    </row>
    <row r="62" spans="1:7" x14ac:dyDescent="0.2">
      <c r="A62" s="344"/>
    </row>
    <row r="63" spans="1:7" x14ac:dyDescent="0.2">
      <c r="A63" s="344"/>
    </row>
    <row r="64" spans="1:7" x14ac:dyDescent="0.2">
      <c r="A64" s="344"/>
    </row>
    <row r="65" spans="1:1" x14ac:dyDescent="0.2">
      <c r="A65" s="344"/>
    </row>
    <row r="66" spans="1:1" x14ac:dyDescent="0.2">
      <c r="A66" s="344"/>
    </row>
    <row r="67" spans="1:1" x14ac:dyDescent="0.2">
      <c r="A67" s="344"/>
    </row>
    <row r="68" spans="1:1" x14ac:dyDescent="0.2">
      <c r="A68" s="344"/>
    </row>
    <row r="69" spans="1:1" x14ac:dyDescent="0.2">
      <c r="A69" s="344"/>
    </row>
    <row r="70" spans="1:1" x14ac:dyDescent="0.2">
      <c r="A70" s="344"/>
    </row>
    <row r="71" spans="1:1" x14ac:dyDescent="0.2">
      <c r="A71" s="344"/>
    </row>
    <row r="72" spans="1:1" x14ac:dyDescent="0.2">
      <c r="A72" s="344"/>
    </row>
    <row r="73" spans="1:1" x14ac:dyDescent="0.2">
      <c r="A73" s="344"/>
    </row>
    <row r="74" spans="1:1" x14ac:dyDescent="0.2">
      <c r="A74" s="344"/>
    </row>
    <row r="75" spans="1:1" x14ac:dyDescent="0.2">
      <c r="A75" s="344"/>
    </row>
    <row r="76" spans="1:1" x14ac:dyDescent="0.2">
      <c r="A76" s="344"/>
    </row>
    <row r="77" spans="1:1" x14ac:dyDescent="0.2">
      <c r="A77" s="344"/>
    </row>
    <row r="78" spans="1:1" x14ac:dyDescent="0.2">
      <c r="A78" s="344"/>
    </row>
    <row r="79" spans="1:1" x14ac:dyDescent="0.2">
      <c r="A79" s="344"/>
    </row>
    <row r="80" spans="1:1" x14ac:dyDescent="0.2">
      <c r="A80" s="344"/>
    </row>
    <row r="81" spans="1:1" x14ac:dyDescent="0.2">
      <c r="A81" s="344"/>
    </row>
    <row r="82" spans="1:1" x14ac:dyDescent="0.2">
      <c r="A82" s="344"/>
    </row>
    <row r="83" spans="1:1" x14ac:dyDescent="0.2">
      <c r="A83" s="344"/>
    </row>
    <row r="84" spans="1:1" x14ac:dyDescent="0.2">
      <c r="A84" s="344"/>
    </row>
    <row r="85" spans="1:1" x14ac:dyDescent="0.2">
      <c r="A85" s="344"/>
    </row>
    <row r="86" spans="1:1" x14ac:dyDescent="0.2">
      <c r="A86" s="344"/>
    </row>
    <row r="87" spans="1:1" x14ac:dyDescent="0.2">
      <c r="A87" s="344"/>
    </row>
    <row r="88" spans="1:1" x14ac:dyDescent="0.2">
      <c r="A88" s="344"/>
    </row>
    <row r="89" spans="1:1" x14ac:dyDescent="0.2">
      <c r="A89" s="344"/>
    </row>
    <row r="90" spans="1:1" x14ac:dyDescent="0.2">
      <c r="A90" s="344"/>
    </row>
    <row r="91" spans="1:1" x14ac:dyDescent="0.2">
      <c r="A91" s="344"/>
    </row>
    <row r="92" spans="1:1" x14ac:dyDescent="0.2">
      <c r="A92" s="344"/>
    </row>
    <row r="93" spans="1:1" x14ac:dyDescent="0.2">
      <c r="A93" s="344"/>
    </row>
    <row r="94" spans="1:1" x14ac:dyDescent="0.2">
      <c r="A94" s="344"/>
    </row>
  </sheetData>
  <printOptions horizontalCentered="1"/>
  <pageMargins left="0.45" right="0.45" top="0.75" bottom="0.75" header="0.3" footer="0.3"/>
  <pageSetup scale="61" orientation="landscape" blackAndWhite="1" r:id="rId1"/>
  <headerFooter>
    <oddFooter>&amp;R&amp;A</oddFooter>
  </headerFooter>
  <customProperties>
    <customPr name="_pios_id" r:id="rId2"/>
  </customPropertie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2" tint="-9.9978637043366805E-2"/>
    <pageSetUpPr fitToPage="1"/>
  </sheetPr>
  <dimension ref="A1:S97"/>
  <sheetViews>
    <sheetView topLeftCell="B1" zoomScaleNormal="100" workbookViewId="0">
      <pane ySplit="6" topLeftCell="A7" activePane="bottomLeft" state="frozen"/>
      <selection pane="bottomLeft" activeCell="S10" sqref="S10:S17"/>
    </sheetView>
  </sheetViews>
  <sheetFormatPr defaultColWidth="9.140625" defaultRowHeight="11.25" x14ac:dyDescent="0.2"/>
  <cols>
    <col min="1" max="1" width="5.5703125" style="343" bestFit="1" customWidth="1"/>
    <col min="2" max="2" width="55.5703125" style="343" customWidth="1"/>
    <col min="3" max="7" width="10.7109375" style="343" bestFit="1" customWidth="1"/>
    <col min="8" max="8" width="11.28515625" style="343" bestFit="1" customWidth="1"/>
    <col min="9" max="11" width="10.7109375" style="343" bestFit="1" customWidth="1"/>
    <col min="12" max="12" width="10.7109375" style="343" customWidth="1"/>
    <col min="13" max="15" width="10.7109375" style="343" bestFit="1" customWidth="1"/>
    <col min="16" max="16" width="10.7109375" style="343" customWidth="1"/>
    <col min="17" max="18" width="10.7109375" style="343" bestFit="1" customWidth="1"/>
    <col min="19" max="19" width="14.28515625" style="343" bestFit="1" customWidth="1"/>
    <col min="20" max="16384" width="9.140625" style="343"/>
  </cols>
  <sheetData>
    <row r="1" spans="1:19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9" x14ac:dyDescent="0.2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9" x14ac:dyDescent="0.2">
      <c r="A3" s="84" t="s">
        <v>308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9" x14ac:dyDescent="0.2">
      <c r="A4" s="84" t="s">
        <v>304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388" t="s">
        <v>408</v>
      </c>
      <c r="M4" s="388" t="s">
        <v>409</v>
      </c>
      <c r="N4" s="84"/>
      <c r="O4" s="389" t="s">
        <v>410</v>
      </c>
      <c r="P4" s="389" t="s">
        <v>411</v>
      </c>
      <c r="Q4" s="84"/>
    </row>
    <row r="5" spans="1:19" x14ac:dyDescent="0.2">
      <c r="L5" s="390" t="s">
        <v>412</v>
      </c>
      <c r="M5" s="390" t="s">
        <v>412</v>
      </c>
      <c r="O5" s="391" t="s">
        <v>413</v>
      </c>
      <c r="P5" s="391" t="s">
        <v>413</v>
      </c>
    </row>
    <row r="6" spans="1:19" ht="25.5" customHeight="1" x14ac:dyDescent="0.2">
      <c r="A6" s="398" t="s">
        <v>53</v>
      </c>
      <c r="B6" s="399"/>
      <c r="C6" s="400">
        <v>43861</v>
      </c>
      <c r="D6" s="384">
        <f t="shared" ref="D6:L6" si="0">EDATE(C6,1)</f>
        <v>43890</v>
      </c>
      <c r="E6" s="384">
        <f t="shared" si="0"/>
        <v>43919</v>
      </c>
      <c r="F6" s="384">
        <f t="shared" si="0"/>
        <v>43950</v>
      </c>
      <c r="G6" s="384">
        <f t="shared" si="0"/>
        <v>43980</v>
      </c>
      <c r="H6" s="384">
        <f t="shared" si="0"/>
        <v>44011</v>
      </c>
      <c r="I6" s="384">
        <f t="shared" si="0"/>
        <v>44041</v>
      </c>
      <c r="J6" s="384">
        <f t="shared" si="0"/>
        <v>44072</v>
      </c>
      <c r="K6" s="384">
        <f t="shared" si="0"/>
        <v>44103</v>
      </c>
      <c r="L6" s="385">
        <f t="shared" si="0"/>
        <v>44133</v>
      </c>
      <c r="M6" s="385">
        <f>EDATE(K6,1)</f>
        <v>44133</v>
      </c>
      <c r="N6" s="384">
        <f t="shared" ref="N6:O6" si="1">EDATE(M6,1)</f>
        <v>44164</v>
      </c>
      <c r="O6" s="386">
        <f t="shared" si="1"/>
        <v>44194</v>
      </c>
      <c r="P6" s="386">
        <f>EDATE(N6,1)</f>
        <v>44194</v>
      </c>
      <c r="Q6" s="387">
        <f t="shared" ref="Q6" si="2">EDATE(O6,1)</f>
        <v>44225</v>
      </c>
      <c r="R6" s="387">
        <f t="shared" ref="R6" si="3">EDATE(Q6,1)</f>
        <v>44255</v>
      </c>
    </row>
    <row r="7" spans="1:19" x14ac:dyDescent="0.2">
      <c r="A7" s="344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</row>
    <row r="8" spans="1:19" x14ac:dyDescent="0.2">
      <c r="A8" s="344">
        <v>1</v>
      </c>
      <c r="B8" s="343" t="s">
        <v>310</v>
      </c>
      <c r="C8" s="81">
        <v>3612887.9349537562</v>
      </c>
      <c r="D8" s="81">
        <v>4386821.6029320778</v>
      </c>
      <c r="E8" s="81">
        <v>3889364.9696471691</v>
      </c>
      <c r="F8" s="81">
        <v>3834160.525529657</v>
      </c>
      <c r="G8" s="81">
        <v>4080677.393329002</v>
      </c>
      <c r="H8" s="81">
        <v>4116804.9841395109</v>
      </c>
      <c r="I8" s="81">
        <v>4199273.7682704683</v>
      </c>
      <c r="J8" s="81">
        <v>4472797.5779204713</v>
      </c>
      <c r="K8" s="81">
        <v>3922454.0942535126</v>
      </c>
      <c r="L8" s="81">
        <v>1822163.6874123754</v>
      </c>
      <c r="M8" s="81">
        <v>2141405.4688201118</v>
      </c>
      <c r="N8" s="81">
        <v>3455148.8165446809</v>
      </c>
      <c r="O8" s="81">
        <v>729968.40328870062</v>
      </c>
      <c r="P8" s="81">
        <v>2916141.06317042</v>
      </c>
      <c r="Q8" s="81">
        <v>3170421.8861529576</v>
      </c>
      <c r="R8" s="81">
        <v>3820867.3406697055</v>
      </c>
    </row>
    <row r="9" spans="1:19" ht="15" x14ac:dyDescent="0.25">
      <c r="A9" s="344">
        <f t="shared" ref="A9:A52" si="4">A8+1</f>
        <v>2</v>
      </c>
      <c r="C9" s="413"/>
      <c r="D9" s="413"/>
      <c r="E9" s="413"/>
      <c r="F9" s="413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1:19" x14ac:dyDescent="0.2">
      <c r="A10" s="344">
        <f t="shared" si="4"/>
        <v>3</v>
      </c>
      <c r="B10" s="193" t="s">
        <v>285</v>
      </c>
      <c r="C10" s="194">
        <v>156502969.37089655</v>
      </c>
      <c r="D10" s="194">
        <v>148457326.28671426</v>
      </c>
      <c r="E10" s="194">
        <v>145265824.59505993</v>
      </c>
      <c r="F10" s="194">
        <v>132337253.7072258</v>
      </c>
      <c r="G10" s="194">
        <v>139442501.92299998</v>
      </c>
      <c r="H10" s="194">
        <v>130289685.4006774</v>
      </c>
      <c r="I10" s="194">
        <v>151097529.80838323</v>
      </c>
      <c r="J10" s="194">
        <v>155683447.2859394</v>
      </c>
      <c r="K10" s="194">
        <v>139278200.40112501</v>
      </c>
      <c r="L10" s="194">
        <v>69238667.174283609</v>
      </c>
      <c r="M10" s="194">
        <v>81094714.405924752</v>
      </c>
      <c r="N10" s="194">
        <v>117529199.05023424</v>
      </c>
      <c r="O10" s="194">
        <v>19998478.787065033</v>
      </c>
      <c r="P10" s="194">
        <v>131406048.94252124</v>
      </c>
      <c r="Q10" s="194">
        <v>158960948.74964699</v>
      </c>
      <c r="R10" s="194">
        <v>127352987.36508985</v>
      </c>
      <c r="S10" s="392"/>
    </row>
    <row r="11" spans="1:19" x14ac:dyDescent="0.2">
      <c r="A11" s="344">
        <f t="shared" si="4"/>
        <v>4</v>
      </c>
      <c r="B11" s="343" t="s">
        <v>311</v>
      </c>
      <c r="C11" s="195">
        <v>2.5430999999999999E-2</v>
      </c>
      <c r="D11" s="195">
        <v>2.5430999999999999E-2</v>
      </c>
      <c r="E11" s="195">
        <v>2.5430999999999999E-2</v>
      </c>
      <c r="F11" s="195">
        <v>2.5430999999999999E-2</v>
      </c>
      <c r="G11" s="195">
        <v>2.5430999999999999E-2</v>
      </c>
      <c r="H11" s="195">
        <v>2.5430999999999999E-2</v>
      </c>
      <c r="I11" s="195">
        <v>2.5430999999999999E-2</v>
      </c>
      <c r="J11" s="195">
        <v>2.5430999999999999E-2</v>
      </c>
      <c r="K11" s="195">
        <v>2.5430999999999999E-2</v>
      </c>
      <c r="L11" s="195">
        <v>2.5430999999999999E-2</v>
      </c>
      <c r="M11" s="195">
        <v>2.315E-2</v>
      </c>
      <c r="N11" s="195">
        <v>2.315E-2</v>
      </c>
      <c r="O11" s="195">
        <v>2.315E-2</v>
      </c>
      <c r="P11" s="195">
        <v>2.2194999999999999E-2</v>
      </c>
      <c r="Q11" s="195">
        <v>2.2194999999999999E-2</v>
      </c>
      <c r="R11" s="195">
        <v>2.2194999999999999E-2</v>
      </c>
    </row>
    <row r="12" spans="1:19" x14ac:dyDescent="0.2">
      <c r="A12" s="344">
        <f t="shared" si="4"/>
        <v>5</v>
      </c>
      <c r="B12" s="343" t="s">
        <v>312</v>
      </c>
      <c r="C12" s="19">
        <f t="shared" ref="C12:R12" si="5">C10*C11</f>
        <v>3980027.0140712699</v>
      </c>
      <c r="D12" s="19">
        <f t="shared" si="5"/>
        <v>3775418.26479743</v>
      </c>
      <c r="E12" s="19">
        <f t="shared" si="5"/>
        <v>3694255.1852769689</v>
      </c>
      <c r="F12" s="19">
        <f t="shared" si="5"/>
        <v>3365468.6990284589</v>
      </c>
      <c r="G12" s="19">
        <f t="shared" si="5"/>
        <v>3546162.2664038124</v>
      </c>
      <c r="H12" s="19">
        <f t="shared" si="5"/>
        <v>3313396.9894246268</v>
      </c>
      <c r="I12" s="19">
        <f t="shared" si="5"/>
        <v>3842561.2805569936</v>
      </c>
      <c r="J12" s="19">
        <f t="shared" si="5"/>
        <v>3959185.7479287246</v>
      </c>
      <c r="K12" s="19">
        <f t="shared" si="5"/>
        <v>3541983.9144010101</v>
      </c>
      <c r="L12" s="19">
        <f t="shared" si="5"/>
        <v>1760808.5449092065</v>
      </c>
      <c r="M12" s="19">
        <f t="shared" si="5"/>
        <v>1877342.638497158</v>
      </c>
      <c r="N12" s="19">
        <f t="shared" si="5"/>
        <v>2720800.9580129227</v>
      </c>
      <c r="O12" s="19">
        <f t="shared" si="5"/>
        <v>462964.78392055549</v>
      </c>
      <c r="P12" s="19">
        <f t="shared" si="5"/>
        <v>2916557.256279259</v>
      </c>
      <c r="Q12" s="19">
        <f t="shared" si="5"/>
        <v>3528138.2574984147</v>
      </c>
      <c r="R12" s="19">
        <f t="shared" si="5"/>
        <v>2826599.5545681692</v>
      </c>
    </row>
    <row r="13" spans="1:19" x14ac:dyDescent="0.2">
      <c r="A13" s="344">
        <f t="shared" si="4"/>
        <v>6</v>
      </c>
    </row>
    <row r="14" spans="1:19" x14ac:dyDescent="0.2">
      <c r="A14" s="344">
        <f t="shared" si="4"/>
        <v>7</v>
      </c>
      <c r="B14" s="193" t="s">
        <v>414</v>
      </c>
      <c r="C14" s="403"/>
      <c r="D14" s="403"/>
      <c r="E14" s="403"/>
      <c r="F14" s="403"/>
      <c r="G14" s="194">
        <v>-10612293.588</v>
      </c>
      <c r="H14" s="194">
        <v>5366272.2310000006</v>
      </c>
      <c r="I14" s="194">
        <v>-1443755</v>
      </c>
      <c r="J14" s="379"/>
      <c r="K14" s="403"/>
      <c r="L14" s="194">
        <v>0</v>
      </c>
      <c r="M14" s="194">
        <v>0</v>
      </c>
      <c r="N14" s="194">
        <v>23810658.848999999</v>
      </c>
      <c r="O14" s="194">
        <v>0</v>
      </c>
      <c r="P14" s="194">
        <v>0</v>
      </c>
      <c r="Q14" s="194">
        <v>-16592152.502153829</v>
      </c>
      <c r="R14" s="194">
        <v>11276727.30099998</v>
      </c>
      <c r="S14" s="392"/>
    </row>
    <row r="15" spans="1:19" x14ac:dyDescent="0.2">
      <c r="A15" s="344">
        <f t="shared" si="4"/>
        <v>8</v>
      </c>
      <c r="B15" s="343" t="s">
        <v>311</v>
      </c>
      <c r="C15" s="195">
        <v>2.5430999999999999E-2</v>
      </c>
      <c r="D15" s="195">
        <v>2.5430999999999999E-2</v>
      </c>
      <c r="E15" s="195">
        <v>2.5430999999999999E-2</v>
      </c>
      <c r="F15" s="195">
        <v>2.5430999999999999E-2</v>
      </c>
      <c r="G15" s="195">
        <v>2.5430999999999999E-2</v>
      </c>
      <c r="H15" s="195">
        <v>2.5430999999999999E-2</v>
      </c>
      <c r="I15" s="195">
        <v>2.5430999999999999E-2</v>
      </c>
      <c r="J15" s="195">
        <v>2.5430999999999999E-2</v>
      </c>
      <c r="K15" s="195">
        <v>2.5430999999999999E-2</v>
      </c>
      <c r="L15" s="195">
        <v>2.5430999999999999E-2</v>
      </c>
      <c r="M15" s="195">
        <v>2.5430999999999999E-2</v>
      </c>
      <c r="N15" s="195">
        <v>2.5430999999999999E-2</v>
      </c>
      <c r="O15" s="195">
        <v>2.5430999999999999E-2</v>
      </c>
      <c r="P15" s="195">
        <v>2.315E-2</v>
      </c>
      <c r="Q15" s="195">
        <v>2.315E-2</v>
      </c>
      <c r="R15" s="195">
        <v>2.315E-2</v>
      </c>
      <c r="S15" s="392"/>
    </row>
    <row r="16" spans="1:19" x14ac:dyDescent="0.2">
      <c r="A16" s="344">
        <f t="shared" si="4"/>
        <v>9</v>
      </c>
      <c r="B16" s="343" t="s">
        <v>312</v>
      </c>
      <c r="C16" s="19">
        <f t="shared" ref="C16:R16" si="6">C14*C15</f>
        <v>0</v>
      </c>
      <c r="D16" s="19">
        <f t="shared" si="6"/>
        <v>0</v>
      </c>
      <c r="E16" s="19">
        <f t="shared" si="6"/>
        <v>0</v>
      </c>
      <c r="F16" s="19">
        <f t="shared" si="6"/>
        <v>0</v>
      </c>
      <c r="G16" s="19">
        <f t="shared" si="6"/>
        <v>-269881.23823642795</v>
      </c>
      <c r="H16" s="19">
        <f t="shared" si="6"/>
        <v>136469.66910656102</v>
      </c>
      <c r="I16" s="19">
        <f t="shared" si="6"/>
        <v>-36716.133405</v>
      </c>
      <c r="J16" s="19">
        <f t="shared" si="6"/>
        <v>0</v>
      </c>
      <c r="K16" s="19">
        <f t="shared" si="6"/>
        <v>0</v>
      </c>
      <c r="L16" s="19">
        <f t="shared" si="6"/>
        <v>0</v>
      </c>
      <c r="M16" s="19">
        <f t="shared" si="6"/>
        <v>0</v>
      </c>
      <c r="N16" s="19">
        <f t="shared" si="6"/>
        <v>605528.86518891901</v>
      </c>
      <c r="O16" s="19">
        <f t="shared" si="6"/>
        <v>0</v>
      </c>
      <c r="P16" s="19">
        <f t="shared" si="6"/>
        <v>0</v>
      </c>
      <c r="Q16" s="19">
        <f t="shared" si="6"/>
        <v>-384108.33042486117</v>
      </c>
      <c r="R16" s="19">
        <f t="shared" si="6"/>
        <v>261056.23701814955</v>
      </c>
      <c r="S16" s="362"/>
    </row>
    <row r="17" spans="1:19" x14ac:dyDescent="0.2">
      <c r="A17" s="344">
        <f t="shared" si="4"/>
        <v>10</v>
      </c>
      <c r="S17" s="392"/>
    </row>
    <row r="18" spans="1:19" x14ac:dyDescent="0.2">
      <c r="A18" s="344">
        <f t="shared" si="4"/>
        <v>11</v>
      </c>
      <c r="B18" s="343" t="s">
        <v>313</v>
      </c>
      <c r="C18" s="19">
        <f t="shared" ref="C18:M18" si="7">C12+C16</f>
        <v>3980027.0140712699</v>
      </c>
      <c r="D18" s="19">
        <f t="shared" si="7"/>
        <v>3775418.26479743</v>
      </c>
      <c r="E18" s="19">
        <f t="shared" si="7"/>
        <v>3694255.1852769689</v>
      </c>
      <c r="F18" s="19">
        <f t="shared" si="7"/>
        <v>3365468.6990284589</v>
      </c>
      <c r="G18" s="19">
        <f t="shared" si="7"/>
        <v>3276281.0281673847</v>
      </c>
      <c r="H18" s="19">
        <f t="shared" si="7"/>
        <v>3449866.658531188</v>
      </c>
      <c r="I18" s="19">
        <f t="shared" si="7"/>
        <v>3805845.1471519936</v>
      </c>
      <c r="J18" s="19">
        <f t="shared" si="7"/>
        <v>3959185.7479287246</v>
      </c>
      <c r="K18" s="19">
        <f t="shared" si="7"/>
        <v>3541983.9144010101</v>
      </c>
      <c r="L18" s="19">
        <f t="shared" si="7"/>
        <v>1760808.5449092065</v>
      </c>
      <c r="M18" s="19">
        <f t="shared" si="7"/>
        <v>1877342.638497158</v>
      </c>
      <c r="N18" s="19">
        <f>N12+N16</f>
        <v>3326329.8232018417</v>
      </c>
      <c r="O18" s="19">
        <f>O12+O16</f>
        <v>462964.78392055549</v>
      </c>
      <c r="P18" s="19">
        <f>P12+P16</f>
        <v>2916557.256279259</v>
      </c>
      <c r="Q18" s="19">
        <f t="shared" ref="Q18:R18" si="8">Q12+Q16</f>
        <v>3144029.9270735537</v>
      </c>
      <c r="R18" s="19">
        <f t="shared" si="8"/>
        <v>3087655.7915863185</v>
      </c>
    </row>
    <row r="19" spans="1:19" x14ac:dyDescent="0.2">
      <c r="A19" s="344">
        <f t="shared" si="4"/>
        <v>12</v>
      </c>
    </row>
    <row r="20" spans="1:19" x14ac:dyDescent="0.2">
      <c r="A20" s="344">
        <f t="shared" si="4"/>
        <v>13</v>
      </c>
      <c r="B20" s="343" t="s">
        <v>287</v>
      </c>
      <c r="C20" s="19">
        <f t="shared" ref="C20:R20" si="9">C8-C18</f>
        <v>-367139.07911751373</v>
      </c>
      <c r="D20" s="19">
        <f>D8-D18</f>
        <v>611403.33813464781</v>
      </c>
      <c r="E20" s="19">
        <f t="shared" si="9"/>
        <v>195109.78437020024</v>
      </c>
      <c r="F20" s="19">
        <f t="shared" si="9"/>
        <v>468691.82650119811</v>
      </c>
      <c r="G20" s="19">
        <f t="shared" si="9"/>
        <v>804396.36516161729</v>
      </c>
      <c r="H20" s="19">
        <f t="shared" si="9"/>
        <v>666938.32560832286</v>
      </c>
      <c r="I20" s="19">
        <f t="shared" si="9"/>
        <v>393428.62111847475</v>
      </c>
      <c r="J20" s="19">
        <f t="shared" si="9"/>
        <v>513611.82999174669</v>
      </c>
      <c r="K20" s="19">
        <f t="shared" si="9"/>
        <v>380470.17985250242</v>
      </c>
      <c r="L20" s="19">
        <f t="shared" si="9"/>
        <v>61355.1425031689</v>
      </c>
      <c r="M20" s="19">
        <f t="shared" si="9"/>
        <v>264062.83032295387</v>
      </c>
      <c r="N20" s="19">
        <f t="shared" si="9"/>
        <v>128818.99334283918</v>
      </c>
      <c r="O20" s="19">
        <f t="shared" si="9"/>
        <v>267003.61936814513</v>
      </c>
      <c r="P20" s="19">
        <f t="shared" si="9"/>
        <v>-416.19310883898288</v>
      </c>
      <c r="Q20" s="19">
        <f t="shared" si="9"/>
        <v>26391.959079403896</v>
      </c>
      <c r="R20" s="19">
        <f t="shared" si="9"/>
        <v>733211.54908338701</v>
      </c>
    </row>
    <row r="21" spans="1:19" x14ac:dyDescent="0.2">
      <c r="A21" s="344">
        <f t="shared" si="4"/>
        <v>14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9" x14ac:dyDescent="0.2">
      <c r="A22" s="344">
        <f t="shared" si="4"/>
        <v>15</v>
      </c>
      <c r="B22" s="343" t="s">
        <v>295</v>
      </c>
      <c r="C22" s="257">
        <v>63.3</v>
      </c>
      <c r="D22" s="257">
        <v>618.74</v>
      </c>
      <c r="E22" s="257">
        <v>2278.09</v>
      </c>
      <c r="F22" s="257">
        <v>3497.95</v>
      </c>
      <c r="G22" s="257">
        <v>5887.11</v>
      </c>
      <c r="H22" s="257">
        <v>8584</v>
      </c>
      <c r="I22" s="81">
        <v>7585.97</v>
      </c>
      <c r="J22" s="257">
        <v>8758.59</v>
      </c>
      <c r="K22" s="81">
        <v>9916.2199999999993</v>
      </c>
      <c r="L22" s="81">
        <v>4626.47</v>
      </c>
      <c r="M22" s="81">
        <v>5617.86</v>
      </c>
      <c r="N22" s="81">
        <v>10758.61</v>
      </c>
      <c r="O22" s="81">
        <v>2166.08</v>
      </c>
      <c r="P22" s="81">
        <v>9025.32</v>
      </c>
      <c r="Q22" s="81">
        <v>11519.12</v>
      </c>
      <c r="R22" s="81">
        <v>12476.37</v>
      </c>
    </row>
    <row r="23" spans="1:19" x14ac:dyDescent="0.2">
      <c r="A23" s="344">
        <f t="shared" si="4"/>
        <v>16</v>
      </c>
    </row>
    <row r="24" spans="1:19" x14ac:dyDescent="0.2">
      <c r="A24" s="344">
        <f t="shared" si="4"/>
        <v>17</v>
      </c>
      <c r="B24" s="343" t="s">
        <v>296</v>
      </c>
      <c r="C24" s="19">
        <f>C20+C22</f>
        <v>-367075.77911751374</v>
      </c>
      <c r="D24" s="19">
        <f t="shared" ref="D24:R24" si="10">C24+D20+D22</f>
        <v>244946.29901713406</v>
      </c>
      <c r="E24" s="19">
        <f t="shared" si="10"/>
        <v>442334.17338733433</v>
      </c>
      <c r="F24" s="19">
        <f t="shared" si="10"/>
        <v>914523.9498885324</v>
      </c>
      <c r="G24" s="19">
        <f t="shared" si="10"/>
        <v>1724807.4250501499</v>
      </c>
      <c r="H24" s="19">
        <f t="shared" si="10"/>
        <v>2400329.750658473</v>
      </c>
      <c r="I24" s="19">
        <f t="shared" si="10"/>
        <v>2801344.341776948</v>
      </c>
      <c r="J24" s="19">
        <f t="shared" si="10"/>
        <v>3323714.7617686945</v>
      </c>
      <c r="K24" s="19">
        <f t="shared" si="10"/>
        <v>3714101.1616211971</v>
      </c>
      <c r="L24" s="19">
        <f t="shared" si="10"/>
        <v>3780082.7741243662</v>
      </c>
      <c r="M24" s="19">
        <f t="shared" si="10"/>
        <v>4049763.46444732</v>
      </c>
      <c r="N24" s="19">
        <f t="shared" si="10"/>
        <v>4189341.067790159</v>
      </c>
      <c r="O24" s="19">
        <f t="shared" si="10"/>
        <v>4458510.7671583043</v>
      </c>
      <c r="P24" s="19">
        <f t="shared" si="10"/>
        <v>4467119.8940494657</v>
      </c>
      <c r="Q24" s="19">
        <f t="shared" si="10"/>
        <v>4505030.9731288692</v>
      </c>
      <c r="R24" s="19">
        <f t="shared" si="10"/>
        <v>5250718.8922122559</v>
      </c>
    </row>
    <row r="25" spans="1:19" x14ac:dyDescent="0.2">
      <c r="A25" s="344">
        <f t="shared" si="4"/>
        <v>18</v>
      </c>
    </row>
    <row r="26" spans="1:19" x14ac:dyDescent="0.2">
      <c r="A26" s="344">
        <f t="shared" si="4"/>
        <v>19</v>
      </c>
      <c r="B26" s="196" t="s">
        <v>288</v>
      </c>
      <c r="C26" s="197">
        <v>-1.27E-4</v>
      </c>
      <c r="D26" s="197">
        <v>-1.27E-4</v>
      </c>
      <c r="E26" s="197">
        <v>-1.27E-4</v>
      </c>
      <c r="F26" s="197">
        <v>-1.27E-4</v>
      </c>
      <c r="G26" s="197">
        <v>1.3799999999999999E-4</v>
      </c>
      <c r="H26" s="197">
        <v>1.3799999999999999E-4</v>
      </c>
      <c r="I26" s="197">
        <v>1.3799999999999999E-4</v>
      </c>
      <c r="J26" s="197">
        <v>1.3799999999999999E-4</v>
      </c>
      <c r="K26" s="197">
        <v>1.3799999999999999E-4</v>
      </c>
      <c r="L26" s="197">
        <v>1.3799999999999999E-4</v>
      </c>
      <c r="M26" s="197">
        <v>1.3799999999999999E-4</v>
      </c>
      <c r="N26" s="197">
        <v>1.3799999999999999E-4</v>
      </c>
      <c r="O26" s="197">
        <v>1.3799999999999999E-4</v>
      </c>
      <c r="P26" s="197">
        <v>1.3799999999999999E-4</v>
      </c>
      <c r="Q26" s="197">
        <v>0</v>
      </c>
      <c r="R26" s="197">
        <v>0</v>
      </c>
    </row>
    <row r="27" spans="1:19" x14ac:dyDescent="0.2">
      <c r="A27" s="344">
        <f t="shared" si="4"/>
        <v>20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</row>
    <row r="28" spans="1:19" x14ac:dyDescent="0.2">
      <c r="A28" s="344">
        <f t="shared" si="4"/>
        <v>21</v>
      </c>
      <c r="B28" s="196" t="s">
        <v>415</v>
      </c>
      <c r="C28" s="197">
        <v>-1.27E-4</v>
      </c>
      <c r="D28" s="197">
        <v>-1.27E-4</v>
      </c>
      <c r="E28" s="197">
        <v>-1.27E-4</v>
      </c>
      <c r="F28" s="197">
        <v>-1.27E-4</v>
      </c>
      <c r="G28" s="197">
        <v>-1.27E-4</v>
      </c>
      <c r="H28" s="197">
        <v>-1.27E-4</v>
      </c>
      <c r="I28" s="197">
        <v>-1.27E-4</v>
      </c>
      <c r="J28" s="197">
        <v>-1.27E-4</v>
      </c>
      <c r="K28" s="197">
        <v>-1.27E-4</v>
      </c>
      <c r="L28" s="197">
        <v>-1.27E-4</v>
      </c>
      <c r="M28" s="197">
        <v>1.3799999999999999E-4</v>
      </c>
      <c r="N28" s="197">
        <v>1.3799999999999999E-4</v>
      </c>
      <c r="O28" s="197">
        <v>1.3799999999999999E-4</v>
      </c>
      <c r="P28" s="197">
        <v>1.3799999999999999E-4</v>
      </c>
      <c r="Q28" s="197">
        <v>1.3799999999999999E-4</v>
      </c>
      <c r="R28" s="197">
        <v>1.3799999999999999E-4</v>
      </c>
    </row>
    <row r="29" spans="1:19" x14ac:dyDescent="0.2">
      <c r="A29" s="344">
        <f t="shared" si="4"/>
        <v>22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1:19" x14ac:dyDescent="0.2">
      <c r="A30" s="344">
        <f t="shared" si="4"/>
        <v>23</v>
      </c>
      <c r="B30" s="380" t="s">
        <v>551</v>
      </c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>
        <v>5.5999999999999999E-5</v>
      </c>
      <c r="N30" s="393">
        <v>5.5999999999999999E-5</v>
      </c>
      <c r="O30" s="393">
        <v>5.5999999999999999E-5</v>
      </c>
      <c r="P30" s="393">
        <v>5.5999999999999999E-5</v>
      </c>
      <c r="Q30" s="393">
        <v>5.5999999999999999E-5</v>
      </c>
      <c r="R30" s="393">
        <v>5.5999999999999999E-5</v>
      </c>
    </row>
    <row r="31" spans="1:19" x14ac:dyDescent="0.2">
      <c r="A31" s="344">
        <f t="shared" si="4"/>
        <v>24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</row>
    <row r="32" spans="1:19" x14ac:dyDescent="0.2">
      <c r="A32" s="344">
        <f t="shared" si="4"/>
        <v>25</v>
      </c>
      <c r="B32" s="380" t="s">
        <v>554</v>
      </c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>
        <v>0</v>
      </c>
      <c r="N32" s="393">
        <v>0</v>
      </c>
      <c r="O32" s="393">
        <v>0</v>
      </c>
      <c r="P32" s="393">
        <v>0</v>
      </c>
      <c r="Q32" s="393">
        <v>0</v>
      </c>
      <c r="R32" s="393">
        <v>0</v>
      </c>
    </row>
    <row r="33" spans="1:18" x14ac:dyDescent="0.2">
      <c r="A33" s="344">
        <f t="shared" si="4"/>
        <v>26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x14ac:dyDescent="0.2">
      <c r="A34" s="344">
        <f t="shared" si="4"/>
        <v>27</v>
      </c>
      <c r="B34" s="343" t="s">
        <v>161</v>
      </c>
      <c r="C34" s="19">
        <f t="shared" ref="C34:R34" si="11">(C10*C26)+(C14*C28)</f>
        <v>-19875.877110103862</v>
      </c>
      <c r="D34" s="19">
        <f t="shared" si="11"/>
        <v>-18854.080438412711</v>
      </c>
      <c r="E34" s="19">
        <f t="shared" si="11"/>
        <v>-18448.75972357261</v>
      </c>
      <c r="F34" s="19">
        <f t="shared" si="11"/>
        <v>-16806.831220817676</v>
      </c>
      <c r="G34" s="19">
        <f>(G10*G26)+(G14*G28)</f>
        <v>20590.826551049995</v>
      </c>
      <c r="H34" s="19">
        <f t="shared" si="11"/>
        <v>17298.460011956478</v>
      </c>
      <c r="I34" s="19">
        <f t="shared" si="11"/>
        <v>21034.815998556885</v>
      </c>
      <c r="J34" s="19">
        <f t="shared" si="11"/>
        <v>21484.315725459637</v>
      </c>
      <c r="K34" s="19">
        <f t="shared" si="11"/>
        <v>19220.391655355252</v>
      </c>
      <c r="L34" s="19">
        <f t="shared" si="11"/>
        <v>9554.936070051137</v>
      </c>
      <c r="M34" s="19">
        <f t="shared" si="11"/>
        <v>11191.070588017616</v>
      </c>
      <c r="N34" s="19">
        <f t="shared" si="11"/>
        <v>19504.900390094324</v>
      </c>
      <c r="O34" s="19">
        <f t="shared" si="11"/>
        <v>2759.7900726149742</v>
      </c>
      <c r="P34" s="19">
        <f t="shared" si="11"/>
        <v>18134.034754067932</v>
      </c>
      <c r="Q34" s="19">
        <f t="shared" si="11"/>
        <v>-2289.7170452972282</v>
      </c>
      <c r="R34" s="19">
        <f t="shared" si="11"/>
        <v>1556.1883675379972</v>
      </c>
    </row>
    <row r="35" spans="1:18" x14ac:dyDescent="0.2">
      <c r="A35" s="344">
        <f t="shared" si="4"/>
        <v>28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x14ac:dyDescent="0.2">
      <c r="A36" s="344">
        <f t="shared" si="4"/>
        <v>29</v>
      </c>
      <c r="B36" s="380" t="s">
        <v>552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>
        <f t="shared" ref="M36:R36" si="12">(M10*M30)+(M14*M32)</f>
        <v>4541.3040067317861</v>
      </c>
      <c r="N36" s="382">
        <f t="shared" si="12"/>
        <v>6581.6351468131179</v>
      </c>
      <c r="O36" s="382">
        <f t="shared" si="12"/>
        <v>1119.9148120756417</v>
      </c>
      <c r="P36" s="382">
        <f t="shared" si="12"/>
        <v>7358.7387407811893</v>
      </c>
      <c r="Q36" s="382">
        <f t="shared" si="12"/>
        <v>8901.8131299802317</v>
      </c>
      <c r="R36" s="382">
        <f t="shared" si="12"/>
        <v>7131.7672924450317</v>
      </c>
    </row>
    <row r="37" spans="1:18" x14ac:dyDescent="0.2">
      <c r="A37" s="344">
        <f t="shared" si="4"/>
        <v>30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x14ac:dyDescent="0.2">
      <c r="A38" s="344">
        <f t="shared" si="4"/>
        <v>31</v>
      </c>
      <c r="B38" s="343" t="s">
        <v>298</v>
      </c>
      <c r="C38" s="19">
        <f>C20+C22-C34</f>
        <v>-347199.9020074099</v>
      </c>
      <c r="D38" s="19">
        <f t="shared" ref="D38:L38" si="13">C38+D20+D22-D34</f>
        <v>283676.25656565063</v>
      </c>
      <c r="E38" s="19">
        <f t="shared" si="13"/>
        <v>499512.89065942349</v>
      </c>
      <c r="F38" s="19">
        <f t="shared" si="13"/>
        <v>988509.49838143925</v>
      </c>
      <c r="G38" s="19">
        <f t="shared" si="13"/>
        <v>1778202.1469920066</v>
      </c>
      <c r="H38" s="19">
        <f t="shared" si="13"/>
        <v>2436426.0125883734</v>
      </c>
      <c r="I38" s="19">
        <f t="shared" si="13"/>
        <v>2816405.7877082913</v>
      </c>
      <c r="J38" s="19">
        <f t="shared" si="13"/>
        <v>3317291.8919745781</v>
      </c>
      <c r="K38" s="19">
        <f t="shared" si="13"/>
        <v>3688457.9001717255</v>
      </c>
      <c r="L38" s="19">
        <f t="shared" si="13"/>
        <v>3744884.5766048436</v>
      </c>
      <c r="M38" s="19">
        <f>L38+M20+M22-M34-M36</f>
        <v>3998832.8923330479</v>
      </c>
      <c r="N38" s="19">
        <f t="shared" ref="N38:R38" si="14">M38+N20+N22-N34-N36</f>
        <v>4112323.9601389798</v>
      </c>
      <c r="O38" s="19">
        <f t="shared" si="14"/>
        <v>4377613.9546224335</v>
      </c>
      <c r="P38" s="19">
        <f t="shared" si="14"/>
        <v>4360730.3080187459</v>
      </c>
      <c r="Q38" s="19">
        <f t="shared" si="14"/>
        <v>4392029.2910134662</v>
      </c>
      <c r="R38" s="19">
        <f t="shared" si="14"/>
        <v>5129029.254436871</v>
      </c>
    </row>
    <row r="39" spans="1:18" x14ac:dyDescent="0.2">
      <c r="A39" s="344">
        <f t="shared" si="4"/>
        <v>32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x14ac:dyDescent="0.2">
      <c r="A40" s="344">
        <f t="shared" si="4"/>
        <v>33</v>
      </c>
      <c r="B40" s="198" t="s">
        <v>346</v>
      </c>
      <c r="C40" s="258">
        <v>0.95238599999999995</v>
      </c>
      <c r="D40" s="258">
        <v>0.95238599999999995</v>
      </c>
      <c r="E40" s="258">
        <v>0.95238599999999995</v>
      </c>
      <c r="F40" s="258">
        <v>0.95238599999999995</v>
      </c>
      <c r="G40" s="258">
        <v>0.95238599999999995</v>
      </c>
      <c r="H40" s="258">
        <v>0.95238599999999995</v>
      </c>
      <c r="I40" s="258">
        <v>0.95238599999999995</v>
      </c>
      <c r="J40" s="258">
        <v>0.95238599999999995</v>
      </c>
      <c r="K40" s="258">
        <v>0.95238599999999995</v>
      </c>
      <c r="L40" s="258">
        <v>0.95238599999999995</v>
      </c>
      <c r="M40" s="258"/>
      <c r="N40" s="258"/>
      <c r="O40" s="258"/>
      <c r="P40" s="258"/>
      <c r="Q40" s="258"/>
      <c r="R40" s="258"/>
    </row>
    <row r="41" spans="1:18" x14ac:dyDescent="0.2">
      <c r="A41" s="344">
        <f t="shared" si="4"/>
        <v>34</v>
      </c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</row>
    <row r="42" spans="1:18" x14ac:dyDescent="0.2">
      <c r="A42" s="344">
        <f t="shared" si="4"/>
        <v>35</v>
      </c>
      <c r="B42" s="198" t="s">
        <v>404</v>
      </c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>
        <v>0.95111500000000004</v>
      </c>
      <c r="N42" s="258">
        <v>0.95111500000000004</v>
      </c>
      <c r="O42" s="258">
        <v>0.95111500000000004</v>
      </c>
      <c r="P42" s="258">
        <v>0.95111500000000004</v>
      </c>
      <c r="Q42" s="258">
        <v>0.95111500000000004</v>
      </c>
      <c r="R42" s="258">
        <v>0.95111500000000004</v>
      </c>
    </row>
    <row r="43" spans="1:18" x14ac:dyDescent="0.2">
      <c r="A43" s="344">
        <f t="shared" si="4"/>
        <v>36</v>
      </c>
      <c r="C43" s="44"/>
      <c r="D43" s="44"/>
      <c r="E43" s="44"/>
      <c r="F43" s="44"/>
      <c r="G43" s="44"/>
      <c r="H43" s="44"/>
      <c r="I43" s="19"/>
      <c r="J43" s="44"/>
      <c r="K43" s="44"/>
      <c r="L43" s="44"/>
      <c r="M43" s="44"/>
      <c r="N43" s="44"/>
      <c r="O43" s="44"/>
      <c r="P43" s="44"/>
      <c r="Q43" s="44"/>
      <c r="R43" s="44"/>
    </row>
    <row r="44" spans="1:18" ht="12" thickBot="1" x14ac:dyDescent="0.25">
      <c r="A44" s="344">
        <f t="shared" si="4"/>
        <v>37</v>
      </c>
      <c r="B44" s="343" t="s">
        <v>299</v>
      </c>
      <c r="C44" s="201">
        <f t="shared" ref="C44:L44" si="15">ROUND((C20*C40),2)</f>
        <v>-349658.12</v>
      </c>
      <c r="D44" s="201">
        <f t="shared" si="15"/>
        <v>582291.98</v>
      </c>
      <c r="E44" s="201">
        <f t="shared" si="15"/>
        <v>185819.83</v>
      </c>
      <c r="F44" s="201">
        <f t="shared" si="15"/>
        <v>446375.53</v>
      </c>
      <c r="G44" s="201">
        <f t="shared" si="15"/>
        <v>766095.84</v>
      </c>
      <c r="H44" s="201">
        <f t="shared" si="15"/>
        <v>635182.72</v>
      </c>
      <c r="I44" s="201">
        <f t="shared" si="15"/>
        <v>374695.91</v>
      </c>
      <c r="J44" s="201">
        <f t="shared" si="15"/>
        <v>489156.72</v>
      </c>
      <c r="K44" s="201">
        <f t="shared" si="15"/>
        <v>362354.47</v>
      </c>
      <c r="L44" s="201">
        <f t="shared" si="15"/>
        <v>58433.78</v>
      </c>
      <c r="M44" s="201">
        <f t="shared" ref="M44:R44" si="16">ROUND((M20*M42),2)</f>
        <v>251154.12</v>
      </c>
      <c r="N44" s="201">
        <f t="shared" si="16"/>
        <v>122521.68</v>
      </c>
      <c r="O44" s="201">
        <f t="shared" si="16"/>
        <v>253951.15</v>
      </c>
      <c r="P44" s="201">
        <f t="shared" si="16"/>
        <v>-395.85</v>
      </c>
      <c r="Q44" s="201">
        <f t="shared" si="16"/>
        <v>25101.79</v>
      </c>
      <c r="R44" s="201">
        <f t="shared" si="16"/>
        <v>697368.5</v>
      </c>
    </row>
    <row r="45" spans="1:18" x14ac:dyDescent="0.2">
      <c r="A45" s="344">
        <f t="shared" si="4"/>
        <v>38</v>
      </c>
    </row>
    <row r="46" spans="1:18" ht="12" thickBot="1" x14ac:dyDescent="0.25">
      <c r="A46" s="344">
        <f t="shared" si="4"/>
        <v>39</v>
      </c>
      <c r="B46" s="343" t="s">
        <v>416</v>
      </c>
      <c r="C46" s="201">
        <f t="shared" ref="C46:L46" si="17">ROUND((C34*C40),2)</f>
        <v>-18929.509999999998</v>
      </c>
      <c r="D46" s="201">
        <f t="shared" si="17"/>
        <v>-17956.36</v>
      </c>
      <c r="E46" s="201">
        <f t="shared" si="17"/>
        <v>-17570.34</v>
      </c>
      <c r="F46" s="201">
        <f t="shared" si="17"/>
        <v>-16006.59</v>
      </c>
      <c r="G46" s="201">
        <f t="shared" si="17"/>
        <v>19610.41</v>
      </c>
      <c r="H46" s="201">
        <f t="shared" si="17"/>
        <v>16474.810000000001</v>
      </c>
      <c r="I46" s="201">
        <f t="shared" si="17"/>
        <v>20033.259999999998</v>
      </c>
      <c r="J46" s="201">
        <f t="shared" si="17"/>
        <v>20461.36</v>
      </c>
      <c r="K46" s="201">
        <f t="shared" si="17"/>
        <v>18305.23</v>
      </c>
      <c r="L46" s="201">
        <f t="shared" si="17"/>
        <v>9099.99</v>
      </c>
      <c r="M46" s="201">
        <f t="shared" ref="M46:R46" si="18">ROUND((M34*M42),2)</f>
        <v>10644</v>
      </c>
      <c r="N46" s="201">
        <f t="shared" si="18"/>
        <v>18551.400000000001</v>
      </c>
      <c r="O46" s="201">
        <f t="shared" si="18"/>
        <v>2624.88</v>
      </c>
      <c r="P46" s="201">
        <f t="shared" si="18"/>
        <v>17247.55</v>
      </c>
      <c r="Q46" s="201">
        <f t="shared" si="18"/>
        <v>-2177.7800000000002</v>
      </c>
      <c r="R46" s="201">
        <f t="shared" si="18"/>
        <v>1480.11</v>
      </c>
    </row>
    <row r="47" spans="1:18" x14ac:dyDescent="0.2">
      <c r="A47" s="344">
        <f t="shared" si="4"/>
        <v>40</v>
      </c>
    </row>
    <row r="48" spans="1:18" ht="12" thickBot="1" x14ac:dyDescent="0.25">
      <c r="A48" s="344">
        <f t="shared" si="4"/>
        <v>41</v>
      </c>
      <c r="B48" s="380" t="s">
        <v>553</v>
      </c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>
        <f t="shared" ref="M48:R48" si="19">ROUND((M36*M42),2)</f>
        <v>4319.3</v>
      </c>
      <c r="N48" s="383">
        <f t="shared" si="19"/>
        <v>6259.89</v>
      </c>
      <c r="O48" s="383">
        <f t="shared" si="19"/>
        <v>1065.17</v>
      </c>
      <c r="P48" s="383">
        <f t="shared" si="19"/>
        <v>6999.01</v>
      </c>
      <c r="Q48" s="383">
        <f t="shared" si="19"/>
        <v>8466.65</v>
      </c>
      <c r="R48" s="383">
        <f t="shared" si="19"/>
        <v>6783.13</v>
      </c>
    </row>
    <row r="49" spans="1:8" x14ac:dyDescent="0.2">
      <c r="A49" s="344">
        <f t="shared" si="4"/>
        <v>42</v>
      </c>
    </row>
    <row r="50" spans="1:8" s="193" customFormat="1" x14ac:dyDescent="0.2">
      <c r="A50" s="344">
        <f t="shared" si="4"/>
        <v>43</v>
      </c>
      <c r="B50" s="193" t="s">
        <v>307</v>
      </c>
    </row>
    <row r="51" spans="1:8" s="196" customFormat="1" x14ac:dyDescent="0.2">
      <c r="A51" s="344">
        <f t="shared" si="4"/>
        <v>44</v>
      </c>
      <c r="B51" s="196" t="s">
        <v>302</v>
      </c>
    </row>
    <row r="52" spans="1:8" s="198" customFormat="1" x14ac:dyDescent="0.2">
      <c r="A52" s="344">
        <f t="shared" si="4"/>
        <v>45</v>
      </c>
      <c r="B52" s="198" t="s">
        <v>303</v>
      </c>
    </row>
    <row r="53" spans="1:8" x14ac:dyDescent="0.2">
      <c r="A53" s="202"/>
    </row>
    <row r="54" spans="1:8" x14ac:dyDescent="0.2">
      <c r="A54" s="344"/>
      <c r="B54" s="343" t="s">
        <v>405</v>
      </c>
    </row>
    <row r="55" spans="1:8" x14ac:dyDescent="0.2">
      <c r="A55" s="344"/>
      <c r="B55" s="343" t="s">
        <v>406</v>
      </c>
      <c r="H55" s="19"/>
    </row>
    <row r="56" spans="1:8" x14ac:dyDescent="0.2">
      <c r="A56" s="344"/>
      <c r="B56" s="343" t="s">
        <v>407</v>
      </c>
    </row>
    <row r="57" spans="1:8" x14ac:dyDescent="0.2">
      <c r="A57" s="344"/>
    </row>
    <row r="58" spans="1:8" x14ac:dyDescent="0.2">
      <c r="A58" s="344"/>
    </row>
    <row r="59" spans="1:8" x14ac:dyDescent="0.2">
      <c r="A59" s="344"/>
    </row>
    <row r="60" spans="1:8" x14ac:dyDescent="0.2">
      <c r="A60" s="344"/>
    </row>
    <row r="61" spans="1:8" x14ac:dyDescent="0.2">
      <c r="A61" s="344"/>
    </row>
    <row r="62" spans="1:8" x14ac:dyDescent="0.2">
      <c r="A62" s="344"/>
    </row>
    <row r="63" spans="1:8" x14ac:dyDescent="0.2">
      <c r="A63" s="344"/>
    </row>
    <row r="64" spans="1:8" x14ac:dyDescent="0.2">
      <c r="A64" s="344"/>
    </row>
    <row r="65" spans="1:1" x14ac:dyDescent="0.2">
      <c r="A65" s="344"/>
    </row>
    <row r="66" spans="1:1" x14ac:dyDescent="0.2">
      <c r="A66" s="344"/>
    </row>
    <row r="67" spans="1:1" x14ac:dyDescent="0.2">
      <c r="A67" s="344"/>
    </row>
    <row r="68" spans="1:1" x14ac:dyDescent="0.2">
      <c r="A68" s="344"/>
    </row>
    <row r="69" spans="1:1" x14ac:dyDescent="0.2">
      <c r="A69" s="344"/>
    </row>
    <row r="70" spans="1:1" x14ac:dyDescent="0.2">
      <c r="A70" s="344"/>
    </row>
    <row r="71" spans="1:1" x14ac:dyDescent="0.2">
      <c r="A71" s="344"/>
    </row>
    <row r="72" spans="1:1" x14ac:dyDescent="0.2">
      <c r="A72" s="344"/>
    </row>
    <row r="73" spans="1:1" x14ac:dyDescent="0.2">
      <c r="A73" s="344"/>
    </row>
    <row r="74" spans="1:1" x14ac:dyDescent="0.2">
      <c r="A74" s="344"/>
    </row>
    <row r="75" spans="1:1" x14ac:dyDescent="0.2">
      <c r="A75" s="344"/>
    </row>
    <row r="76" spans="1:1" x14ac:dyDescent="0.2">
      <c r="A76" s="344"/>
    </row>
    <row r="77" spans="1:1" x14ac:dyDescent="0.2">
      <c r="A77" s="344"/>
    </row>
    <row r="78" spans="1:1" x14ac:dyDescent="0.2">
      <c r="A78" s="344"/>
    </row>
    <row r="79" spans="1:1" x14ac:dyDescent="0.2">
      <c r="A79" s="344"/>
    </row>
    <row r="80" spans="1:1" x14ac:dyDescent="0.2">
      <c r="A80" s="344"/>
    </row>
    <row r="81" spans="1:1" x14ac:dyDescent="0.2">
      <c r="A81" s="344"/>
    </row>
    <row r="82" spans="1:1" x14ac:dyDescent="0.2">
      <c r="A82" s="344"/>
    </row>
    <row r="83" spans="1:1" x14ac:dyDescent="0.2">
      <c r="A83" s="344"/>
    </row>
    <row r="84" spans="1:1" x14ac:dyDescent="0.2">
      <c r="A84" s="344"/>
    </row>
    <row r="85" spans="1:1" x14ac:dyDescent="0.2">
      <c r="A85" s="344"/>
    </row>
    <row r="86" spans="1:1" x14ac:dyDescent="0.2">
      <c r="A86" s="344"/>
    </row>
    <row r="87" spans="1:1" x14ac:dyDescent="0.2">
      <c r="A87" s="344"/>
    </row>
    <row r="88" spans="1:1" x14ac:dyDescent="0.2">
      <c r="A88" s="344"/>
    </row>
    <row r="89" spans="1:1" x14ac:dyDescent="0.2">
      <c r="A89" s="344"/>
    </row>
    <row r="90" spans="1:1" x14ac:dyDescent="0.2">
      <c r="A90" s="344"/>
    </row>
    <row r="91" spans="1:1" x14ac:dyDescent="0.2">
      <c r="A91" s="344"/>
    </row>
    <row r="92" spans="1:1" x14ac:dyDescent="0.2">
      <c r="A92" s="344"/>
    </row>
    <row r="93" spans="1:1" x14ac:dyDescent="0.2">
      <c r="A93" s="344"/>
    </row>
    <row r="94" spans="1:1" x14ac:dyDescent="0.2">
      <c r="A94" s="344"/>
    </row>
    <row r="95" spans="1:1" x14ac:dyDescent="0.2">
      <c r="A95" s="344"/>
    </row>
    <row r="96" spans="1:1" x14ac:dyDescent="0.2">
      <c r="A96" s="344"/>
    </row>
    <row r="97" spans="1:1" x14ac:dyDescent="0.2">
      <c r="A97" s="344"/>
    </row>
  </sheetData>
  <printOptions horizontalCentered="1"/>
  <pageMargins left="0.45" right="0.45" top="0.75" bottom="0.75" header="0.3" footer="0.3"/>
  <pageSetup scale="74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2" tint="-9.9978637043366805E-2"/>
    <pageSetUpPr fitToPage="1"/>
  </sheetPr>
  <dimension ref="A1:S97"/>
  <sheetViews>
    <sheetView zoomScaleNormal="100" workbookViewId="0">
      <pane ySplit="6" topLeftCell="A7" activePane="bottomLeft" state="frozen"/>
      <selection pane="bottomLeft" activeCell="S9" sqref="S9:S24"/>
    </sheetView>
  </sheetViews>
  <sheetFormatPr defaultColWidth="9.140625" defaultRowHeight="11.25" x14ac:dyDescent="0.2"/>
  <cols>
    <col min="1" max="1" width="5.5703125" style="343" bestFit="1" customWidth="1"/>
    <col min="2" max="2" width="50.85546875" style="343" customWidth="1"/>
    <col min="3" max="5" width="10.7109375" style="343" bestFit="1" customWidth="1"/>
    <col min="6" max="6" width="10" style="343" bestFit="1" customWidth="1"/>
    <col min="7" max="7" width="10.7109375" style="343" bestFit="1" customWidth="1"/>
    <col min="8" max="8" width="10.42578125" style="343" bestFit="1" customWidth="1"/>
    <col min="9" max="11" width="10.7109375" style="343" bestFit="1" customWidth="1"/>
    <col min="12" max="12" width="10.7109375" style="343" customWidth="1"/>
    <col min="13" max="14" width="10.7109375" style="343" bestFit="1" customWidth="1"/>
    <col min="15" max="16" width="11" style="343" customWidth="1"/>
    <col min="17" max="18" width="10.7109375" style="343" bestFit="1" customWidth="1"/>
    <col min="19" max="19" width="12" style="343" bestFit="1" customWidth="1"/>
    <col min="20" max="16384" width="9.140625" style="343"/>
  </cols>
  <sheetData>
    <row r="1" spans="1:19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9" x14ac:dyDescent="0.2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9" x14ac:dyDescent="0.2">
      <c r="A3" s="84" t="s">
        <v>308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9" x14ac:dyDescent="0.2">
      <c r="A4" s="84" t="s">
        <v>306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388" t="s">
        <v>408</v>
      </c>
      <c r="M4" s="388" t="s">
        <v>409</v>
      </c>
      <c r="N4" s="84"/>
      <c r="O4" s="389" t="s">
        <v>410</v>
      </c>
      <c r="P4" s="389" t="s">
        <v>411</v>
      </c>
      <c r="Q4" s="84"/>
    </row>
    <row r="5" spans="1:19" x14ac:dyDescent="0.2">
      <c r="L5" s="390" t="s">
        <v>412</v>
      </c>
      <c r="M5" s="390" t="s">
        <v>412</v>
      </c>
      <c r="O5" s="391" t="s">
        <v>413</v>
      </c>
      <c r="P5" s="391" t="s">
        <v>413</v>
      </c>
    </row>
    <row r="6" spans="1:19" ht="25.5" customHeight="1" x14ac:dyDescent="0.2">
      <c r="A6" s="398" t="s">
        <v>53</v>
      </c>
      <c r="B6" s="399"/>
      <c r="C6" s="400">
        <v>43861</v>
      </c>
      <c r="D6" s="384">
        <f t="shared" ref="D6:L6" si="0">EDATE(C6,1)</f>
        <v>43890</v>
      </c>
      <c r="E6" s="384">
        <f t="shared" si="0"/>
        <v>43919</v>
      </c>
      <c r="F6" s="384">
        <f t="shared" si="0"/>
        <v>43950</v>
      </c>
      <c r="G6" s="384">
        <f t="shared" si="0"/>
        <v>43980</v>
      </c>
      <c r="H6" s="384">
        <f t="shared" si="0"/>
        <v>44011</v>
      </c>
      <c r="I6" s="384">
        <f t="shared" si="0"/>
        <v>44041</v>
      </c>
      <c r="J6" s="384">
        <f t="shared" si="0"/>
        <v>44072</v>
      </c>
      <c r="K6" s="384">
        <f t="shared" si="0"/>
        <v>44103</v>
      </c>
      <c r="L6" s="385">
        <f t="shared" si="0"/>
        <v>44133</v>
      </c>
      <c r="M6" s="385">
        <f>EDATE(K6,1)</f>
        <v>44133</v>
      </c>
      <c r="N6" s="384">
        <f t="shared" ref="N6:O6" si="1">EDATE(M6,1)</f>
        <v>44164</v>
      </c>
      <c r="O6" s="386">
        <f t="shared" si="1"/>
        <v>44194</v>
      </c>
      <c r="P6" s="386">
        <f>EDATE(N6,1)</f>
        <v>44194</v>
      </c>
      <c r="Q6" s="387">
        <f t="shared" ref="Q6" si="2">EDATE(O6,1)</f>
        <v>44225</v>
      </c>
      <c r="R6" s="387">
        <f t="shared" ref="R6" si="3">EDATE(Q6,1)</f>
        <v>44255</v>
      </c>
    </row>
    <row r="7" spans="1:19" x14ac:dyDescent="0.2">
      <c r="A7" s="344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</row>
    <row r="8" spans="1:19" x14ac:dyDescent="0.2">
      <c r="A8" s="344">
        <v>1</v>
      </c>
      <c r="B8" s="343" t="s">
        <v>310</v>
      </c>
      <c r="C8" s="81">
        <v>2824450.3632933623</v>
      </c>
      <c r="D8" s="81">
        <v>2592441.4993109317</v>
      </c>
      <c r="E8" s="81">
        <v>2630559.1316193319</v>
      </c>
      <c r="F8" s="81">
        <v>2627218.557900744</v>
      </c>
      <c r="G8" s="81">
        <v>2606277.2194830552</v>
      </c>
      <c r="H8" s="81">
        <v>2676470.5004633274</v>
      </c>
      <c r="I8" s="81">
        <v>2624897.0665166411</v>
      </c>
      <c r="J8" s="81">
        <v>2985210.8070109021</v>
      </c>
      <c r="K8" s="81">
        <v>2500211.3106078547</v>
      </c>
      <c r="L8" s="81">
        <v>1218423.7164678769</v>
      </c>
      <c r="M8" s="81">
        <v>1549928.5781490582</v>
      </c>
      <c r="N8" s="81">
        <v>2367564.7073203456</v>
      </c>
      <c r="O8" s="81">
        <v>510767.48840844689</v>
      </c>
      <c r="P8" s="81">
        <v>2040458.2444525505</v>
      </c>
      <c r="Q8" s="81">
        <v>2668725.7687974824</v>
      </c>
      <c r="R8" s="81">
        <v>2502314.4088812396</v>
      </c>
    </row>
    <row r="9" spans="1:19" ht="15" x14ac:dyDescent="0.25">
      <c r="A9" s="344">
        <f t="shared" ref="A9:A52" si="4">A8+1</f>
        <v>2</v>
      </c>
      <c r="C9" s="413"/>
      <c r="D9" s="413"/>
      <c r="E9" s="413"/>
      <c r="F9" s="413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1:19" x14ac:dyDescent="0.2">
      <c r="A10" s="344">
        <f t="shared" si="4"/>
        <v>3</v>
      </c>
      <c r="B10" s="193" t="s">
        <v>285</v>
      </c>
      <c r="C10" s="194">
        <v>97810730.584208772</v>
      </c>
      <c r="D10" s="194">
        <v>101089878.3067143</v>
      </c>
      <c r="E10" s="194">
        <v>111157176.34392311</v>
      </c>
      <c r="F10" s="194">
        <v>89672380.389340058</v>
      </c>
      <c r="G10" s="194">
        <v>102025850.38328573</v>
      </c>
      <c r="H10" s="194">
        <v>86586595.60271427</v>
      </c>
      <c r="I10" s="194">
        <v>104429363.56</v>
      </c>
      <c r="J10" s="194">
        <v>104242044.046</v>
      </c>
      <c r="K10" s="194">
        <v>86676876.944999993</v>
      </c>
      <c r="L10" s="194">
        <v>48244445.50048165</v>
      </c>
      <c r="M10" s="194">
        <v>62584247.354946941</v>
      </c>
      <c r="N10" s="194">
        <v>83188187.694571406</v>
      </c>
      <c r="O10" s="194">
        <v>8500475.8540851772</v>
      </c>
      <c r="P10" s="194">
        <v>96830598.151914805</v>
      </c>
      <c r="Q10" s="194">
        <v>132569992.52899998</v>
      </c>
      <c r="R10" s="194">
        <v>97494658.997423679</v>
      </c>
      <c r="S10" s="392"/>
    </row>
    <row r="11" spans="1:19" x14ac:dyDescent="0.2">
      <c r="A11" s="344">
        <f t="shared" si="4"/>
        <v>4</v>
      </c>
      <c r="B11" s="343" t="s">
        <v>311</v>
      </c>
      <c r="C11" s="195">
        <v>2.3810000000000001E-2</v>
      </c>
      <c r="D11" s="195">
        <v>2.3810000000000001E-2</v>
      </c>
      <c r="E11" s="195">
        <v>2.3810000000000001E-2</v>
      </c>
      <c r="F11" s="195">
        <v>2.3810000000000001E-2</v>
      </c>
      <c r="G11" s="195">
        <v>2.3810000000000001E-2</v>
      </c>
      <c r="H11" s="195">
        <v>2.3810000000000001E-2</v>
      </c>
      <c r="I11" s="195">
        <v>2.3810000000000001E-2</v>
      </c>
      <c r="J11" s="195">
        <v>2.3810000000000001E-2</v>
      </c>
      <c r="K11" s="195">
        <v>2.3810000000000001E-2</v>
      </c>
      <c r="L11" s="195">
        <v>2.3810000000000001E-2</v>
      </c>
      <c r="M11" s="195">
        <v>2.2263000000000002E-2</v>
      </c>
      <c r="N11" s="195">
        <v>2.2263000000000002E-2</v>
      </c>
      <c r="O11" s="195">
        <v>2.2263000000000002E-2</v>
      </c>
      <c r="P11" s="195">
        <v>2.1344999999999999E-2</v>
      </c>
      <c r="Q11" s="195">
        <v>2.1344999999999999E-2</v>
      </c>
      <c r="R11" s="195">
        <v>2.1344999999999999E-2</v>
      </c>
    </row>
    <row r="12" spans="1:19" x14ac:dyDescent="0.2">
      <c r="A12" s="344">
        <f t="shared" si="4"/>
        <v>5</v>
      </c>
      <c r="B12" s="343" t="s">
        <v>312</v>
      </c>
      <c r="C12" s="19">
        <f t="shared" ref="C12:R12" si="5">C10*C11</f>
        <v>2328873.495210011</v>
      </c>
      <c r="D12" s="19">
        <f t="shared" si="5"/>
        <v>2406950.0024828673</v>
      </c>
      <c r="E12" s="19">
        <f t="shared" si="5"/>
        <v>2646652.3687488092</v>
      </c>
      <c r="F12" s="19">
        <f t="shared" si="5"/>
        <v>2135099.3770701871</v>
      </c>
      <c r="G12" s="19">
        <f t="shared" si="5"/>
        <v>2429235.4976260336</v>
      </c>
      <c r="H12" s="19">
        <f t="shared" si="5"/>
        <v>2061626.841300627</v>
      </c>
      <c r="I12" s="19">
        <f t="shared" si="5"/>
        <v>2486463.1463636002</v>
      </c>
      <c r="J12" s="19">
        <f t="shared" si="5"/>
        <v>2482003.0687352601</v>
      </c>
      <c r="K12" s="19">
        <f t="shared" si="5"/>
        <v>2063776.44006045</v>
      </c>
      <c r="L12" s="19">
        <f t="shared" si="5"/>
        <v>1148700.2473664682</v>
      </c>
      <c r="M12" s="19">
        <f t="shared" si="5"/>
        <v>1393313.0988631838</v>
      </c>
      <c r="N12" s="19">
        <f t="shared" si="5"/>
        <v>1852018.6226442433</v>
      </c>
      <c r="O12" s="19">
        <f t="shared" si="5"/>
        <v>189246.0939394983</v>
      </c>
      <c r="P12" s="19">
        <f t="shared" si="5"/>
        <v>2066849.1175526215</v>
      </c>
      <c r="Q12" s="19">
        <f t="shared" si="5"/>
        <v>2829706.4905315046</v>
      </c>
      <c r="R12" s="19">
        <f t="shared" si="5"/>
        <v>2081023.4963000084</v>
      </c>
    </row>
    <row r="13" spans="1:19" x14ac:dyDescent="0.2">
      <c r="A13" s="344">
        <f t="shared" si="4"/>
        <v>6</v>
      </c>
    </row>
    <row r="14" spans="1:19" x14ac:dyDescent="0.2">
      <c r="A14" s="344">
        <f t="shared" si="4"/>
        <v>7</v>
      </c>
      <c r="B14" s="193" t="s">
        <v>414</v>
      </c>
      <c r="C14" s="403"/>
      <c r="D14" s="403"/>
      <c r="E14" s="403"/>
      <c r="F14" s="403"/>
      <c r="G14" s="194">
        <v>-12783406.158263162</v>
      </c>
      <c r="H14" s="194">
        <v>7351375.3489999995</v>
      </c>
      <c r="I14" s="194">
        <v>-44939.70000000298</v>
      </c>
      <c r="J14" s="379"/>
      <c r="K14" s="403"/>
      <c r="L14" s="403"/>
      <c r="M14" s="194"/>
      <c r="N14" s="194">
        <v>19073734.207000002</v>
      </c>
      <c r="O14" s="194"/>
      <c r="P14" s="194"/>
      <c r="Q14" s="194">
        <v>-16683014.661999993</v>
      </c>
      <c r="R14" s="194">
        <v>12711339.759999998</v>
      </c>
      <c r="S14" s="392"/>
    </row>
    <row r="15" spans="1:19" x14ac:dyDescent="0.2">
      <c r="A15" s="344">
        <f t="shared" si="4"/>
        <v>8</v>
      </c>
      <c r="B15" s="343" t="s">
        <v>311</v>
      </c>
      <c r="C15" s="195">
        <v>2.3810000000000001E-2</v>
      </c>
      <c r="D15" s="195">
        <v>2.3810000000000001E-2</v>
      </c>
      <c r="E15" s="195">
        <v>2.3810000000000001E-2</v>
      </c>
      <c r="F15" s="195">
        <v>2.3810000000000001E-2</v>
      </c>
      <c r="G15" s="195">
        <v>2.3810000000000001E-2</v>
      </c>
      <c r="H15" s="195">
        <v>2.3810000000000001E-2</v>
      </c>
      <c r="I15" s="195">
        <v>2.3810000000000001E-2</v>
      </c>
      <c r="J15" s="195">
        <v>2.3810000000000001E-2</v>
      </c>
      <c r="K15" s="195">
        <v>2.3810000000000001E-2</v>
      </c>
      <c r="L15" s="195">
        <v>2.3810000000000001E-2</v>
      </c>
      <c r="M15" s="195">
        <v>2.3810000000000001E-2</v>
      </c>
      <c r="N15" s="195">
        <v>2.3810000000000001E-2</v>
      </c>
      <c r="O15" s="195">
        <v>2.3810000000000001E-2</v>
      </c>
      <c r="P15" s="195">
        <v>2.2263000000000002E-2</v>
      </c>
      <c r="Q15" s="195">
        <v>2.2263000000000002E-2</v>
      </c>
      <c r="R15" s="195">
        <v>2.2263000000000002E-2</v>
      </c>
      <c r="S15" s="392"/>
    </row>
    <row r="16" spans="1:19" x14ac:dyDescent="0.2">
      <c r="A16" s="344">
        <f t="shared" si="4"/>
        <v>9</v>
      </c>
      <c r="B16" s="343" t="s">
        <v>312</v>
      </c>
      <c r="C16" s="19">
        <f t="shared" ref="C16:R16" si="6">C14*C15</f>
        <v>0</v>
      </c>
      <c r="D16" s="19">
        <f t="shared" si="6"/>
        <v>0</v>
      </c>
      <c r="E16" s="19">
        <f t="shared" si="6"/>
        <v>0</v>
      </c>
      <c r="F16" s="19">
        <f t="shared" si="6"/>
        <v>0</v>
      </c>
      <c r="G16" s="19">
        <f t="shared" si="6"/>
        <v>-304372.9006282459</v>
      </c>
      <c r="H16" s="19">
        <f t="shared" si="6"/>
        <v>175036.24705969001</v>
      </c>
      <c r="I16" s="19">
        <f t="shared" si="6"/>
        <v>-1070.014257000071</v>
      </c>
      <c r="J16" s="19">
        <f t="shared" si="6"/>
        <v>0</v>
      </c>
      <c r="K16" s="19">
        <f t="shared" si="6"/>
        <v>0</v>
      </c>
      <c r="L16" s="19">
        <f t="shared" si="6"/>
        <v>0</v>
      </c>
      <c r="M16" s="19">
        <f t="shared" si="6"/>
        <v>0</v>
      </c>
      <c r="N16" s="19">
        <f t="shared" si="6"/>
        <v>454145.61146867007</v>
      </c>
      <c r="O16" s="19">
        <f t="shared" si="6"/>
        <v>0</v>
      </c>
      <c r="P16" s="19">
        <f t="shared" si="6"/>
        <v>0</v>
      </c>
      <c r="Q16" s="19">
        <f t="shared" si="6"/>
        <v>-371413.95542010589</v>
      </c>
      <c r="R16" s="19">
        <f t="shared" si="6"/>
        <v>282992.55707687995</v>
      </c>
      <c r="S16" s="362"/>
    </row>
    <row r="17" spans="1:19" x14ac:dyDescent="0.2">
      <c r="A17" s="344">
        <f t="shared" si="4"/>
        <v>10</v>
      </c>
      <c r="S17" s="392"/>
    </row>
    <row r="18" spans="1:19" x14ac:dyDescent="0.2">
      <c r="A18" s="344">
        <f t="shared" si="4"/>
        <v>11</v>
      </c>
      <c r="B18" s="343" t="s">
        <v>313</v>
      </c>
      <c r="C18" s="19">
        <f t="shared" ref="C18:M18" si="7">C12+C16</f>
        <v>2328873.495210011</v>
      </c>
      <c r="D18" s="19">
        <f t="shared" si="7"/>
        <v>2406950.0024828673</v>
      </c>
      <c r="E18" s="19">
        <f t="shared" si="7"/>
        <v>2646652.3687488092</v>
      </c>
      <c r="F18" s="19">
        <f t="shared" si="7"/>
        <v>2135099.3770701871</v>
      </c>
      <c r="G18" s="19">
        <f t="shared" si="7"/>
        <v>2124862.5969977877</v>
      </c>
      <c r="H18" s="19">
        <f t="shared" si="7"/>
        <v>2236663.0883603171</v>
      </c>
      <c r="I18" s="19">
        <f t="shared" si="7"/>
        <v>2485393.1321065999</v>
      </c>
      <c r="J18" s="19">
        <f t="shared" si="7"/>
        <v>2482003.0687352601</v>
      </c>
      <c r="K18" s="19">
        <f t="shared" si="7"/>
        <v>2063776.44006045</v>
      </c>
      <c r="L18" s="19">
        <f t="shared" si="7"/>
        <v>1148700.2473664682</v>
      </c>
      <c r="M18" s="19">
        <f t="shared" si="7"/>
        <v>1393313.0988631838</v>
      </c>
      <c r="N18" s="19">
        <f>N12+N16</f>
        <v>2306164.2341129133</v>
      </c>
      <c r="O18" s="19">
        <f>O12+O16</f>
        <v>189246.0939394983</v>
      </c>
      <c r="P18" s="19">
        <f>P12+P16</f>
        <v>2066849.1175526215</v>
      </c>
      <c r="Q18" s="19">
        <f t="shared" ref="Q18:R18" si="8">Q12+Q16</f>
        <v>2458292.5351113989</v>
      </c>
      <c r="R18" s="19">
        <f t="shared" si="8"/>
        <v>2364016.0533768884</v>
      </c>
    </row>
    <row r="19" spans="1:19" x14ac:dyDescent="0.2">
      <c r="A19" s="344">
        <f t="shared" si="4"/>
        <v>12</v>
      </c>
    </row>
    <row r="20" spans="1:19" x14ac:dyDescent="0.2">
      <c r="A20" s="344">
        <f t="shared" si="4"/>
        <v>13</v>
      </c>
      <c r="B20" s="343" t="s">
        <v>287</v>
      </c>
      <c r="C20" s="19">
        <f t="shared" ref="C20:R20" si="9">C8-C18</f>
        <v>495576.86808335129</v>
      </c>
      <c r="D20" s="19">
        <f t="shared" si="9"/>
        <v>185491.49682806432</v>
      </c>
      <c r="E20" s="19">
        <f t="shared" si="9"/>
        <v>-16093.237129477318</v>
      </c>
      <c r="F20" s="19">
        <f t="shared" si="9"/>
        <v>492119.1808305569</v>
      </c>
      <c r="G20" s="19">
        <f t="shared" si="9"/>
        <v>481414.62248526746</v>
      </c>
      <c r="H20" s="19">
        <f t="shared" si="9"/>
        <v>439807.41210301034</v>
      </c>
      <c r="I20" s="19">
        <f t="shared" si="9"/>
        <v>139503.9344100412</v>
      </c>
      <c r="J20" s="19">
        <f t="shared" si="9"/>
        <v>503207.73827564204</v>
      </c>
      <c r="K20" s="19">
        <f t="shared" si="9"/>
        <v>436434.87054740475</v>
      </c>
      <c r="L20" s="19">
        <f>L8-L18</f>
        <v>69723.469101408729</v>
      </c>
      <c r="M20" s="19">
        <f t="shared" si="9"/>
        <v>156615.4792858744</v>
      </c>
      <c r="N20" s="19">
        <f t="shared" si="9"/>
        <v>61400.473207432311</v>
      </c>
      <c r="O20" s="19">
        <f t="shared" si="9"/>
        <v>321521.39446894859</v>
      </c>
      <c r="P20" s="19">
        <f t="shared" si="9"/>
        <v>-26390.873100070981</v>
      </c>
      <c r="Q20" s="19">
        <f t="shared" si="9"/>
        <v>210433.23368608346</v>
      </c>
      <c r="R20" s="19">
        <f t="shared" si="9"/>
        <v>138298.3555043512</v>
      </c>
    </row>
    <row r="21" spans="1:19" x14ac:dyDescent="0.2">
      <c r="A21" s="344">
        <f t="shared" si="4"/>
        <v>14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9" x14ac:dyDescent="0.2">
      <c r="A22" s="344">
        <f t="shared" si="4"/>
        <v>15</v>
      </c>
      <c r="B22" s="343" t="s">
        <v>295</v>
      </c>
      <c r="C22" s="257">
        <v>4856.0600000000004</v>
      </c>
      <c r="D22" s="257">
        <v>6289.16</v>
      </c>
      <c r="E22" s="257">
        <v>6721.38</v>
      </c>
      <c r="F22" s="257">
        <v>7423.6</v>
      </c>
      <c r="G22" s="257">
        <v>9135.74</v>
      </c>
      <c r="H22" s="257">
        <v>10579.71</v>
      </c>
      <c r="I22" s="257">
        <v>8218.69</v>
      </c>
      <c r="J22" s="81">
        <v>8861.89</v>
      </c>
      <c r="K22" s="257">
        <v>9928.9699999999993</v>
      </c>
      <c r="L22" s="81">
        <v>4528.3900000000003</v>
      </c>
      <c r="M22" s="81">
        <v>5498.76</v>
      </c>
      <c r="N22" s="81">
        <v>10109.57</v>
      </c>
      <c r="O22" s="81">
        <v>1987.24</v>
      </c>
      <c r="P22" s="81">
        <v>8280.18</v>
      </c>
      <c r="Q22" s="81">
        <v>10720.32</v>
      </c>
      <c r="R22" s="81">
        <v>11071.94</v>
      </c>
    </row>
    <row r="23" spans="1:19" x14ac:dyDescent="0.2">
      <c r="A23" s="344">
        <f t="shared" si="4"/>
        <v>16</v>
      </c>
    </row>
    <row r="24" spans="1:19" x14ac:dyDescent="0.2">
      <c r="A24" s="344">
        <f t="shared" si="4"/>
        <v>17</v>
      </c>
      <c r="B24" s="343" t="s">
        <v>296</v>
      </c>
      <c r="C24" s="19">
        <f>C20+C22</f>
        <v>500432.92808335129</v>
      </c>
      <c r="D24" s="19">
        <f t="shared" ref="D24:R24" si="10">C24+D20+D22</f>
        <v>692213.5849114157</v>
      </c>
      <c r="E24" s="19">
        <f t="shared" si="10"/>
        <v>682841.72778193839</v>
      </c>
      <c r="F24" s="19">
        <f t="shared" si="10"/>
        <v>1182384.5086124954</v>
      </c>
      <c r="G24" s="19">
        <f t="shared" si="10"/>
        <v>1672934.8710977628</v>
      </c>
      <c r="H24" s="19">
        <f t="shared" si="10"/>
        <v>2123321.9932007734</v>
      </c>
      <c r="I24" s="19">
        <f t="shared" si="10"/>
        <v>2271044.6176108145</v>
      </c>
      <c r="J24" s="19">
        <f t="shared" si="10"/>
        <v>2783114.2458864567</v>
      </c>
      <c r="K24" s="19">
        <f t="shared" si="10"/>
        <v>3229478.0864338619</v>
      </c>
      <c r="L24" s="19">
        <f t="shared" si="10"/>
        <v>3303729.945535271</v>
      </c>
      <c r="M24" s="19">
        <f t="shared" si="10"/>
        <v>3465844.1848211451</v>
      </c>
      <c r="N24" s="19">
        <f t="shared" si="10"/>
        <v>3537354.2280285773</v>
      </c>
      <c r="O24" s="19">
        <f t="shared" si="10"/>
        <v>3860862.8624975262</v>
      </c>
      <c r="P24" s="19">
        <f t="shared" si="10"/>
        <v>3842752.1693974552</v>
      </c>
      <c r="Q24" s="19">
        <f t="shared" si="10"/>
        <v>4063905.7230835385</v>
      </c>
      <c r="R24" s="19">
        <f t="shared" si="10"/>
        <v>4213276.0185878901</v>
      </c>
    </row>
    <row r="25" spans="1:19" x14ac:dyDescent="0.2">
      <c r="A25" s="344">
        <f t="shared" si="4"/>
        <v>18</v>
      </c>
    </row>
    <row r="26" spans="1:19" x14ac:dyDescent="0.2">
      <c r="A26" s="344">
        <f t="shared" si="4"/>
        <v>19</v>
      </c>
      <c r="B26" s="196" t="s">
        <v>288</v>
      </c>
      <c r="C26" s="197">
        <v>-2.5399999999999999E-4</v>
      </c>
      <c r="D26" s="197">
        <v>-2.5399999999999999E-4</v>
      </c>
      <c r="E26" s="197">
        <v>-2.5399999999999999E-4</v>
      </c>
      <c r="F26" s="197">
        <v>-2.5399999999999999E-4</v>
      </c>
      <c r="G26" s="197">
        <v>8.2200000000000003E-4</v>
      </c>
      <c r="H26" s="197">
        <v>8.2200000000000003E-4</v>
      </c>
      <c r="I26" s="197">
        <v>8.2200000000000003E-4</v>
      </c>
      <c r="J26" s="197">
        <v>8.2200000000000003E-4</v>
      </c>
      <c r="K26" s="197">
        <v>8.2200000000000003E-4</v>
      </c>
      <c r="L26" s="197">
        <v>8.2200000000000003E-4</v>
      </c>
      <c r="M26" s="197">
        <v>8.2200000000000003E-4</v>
      </c>
      <c r="N26" s="197">
        <v>8.2200000000000003E-4</v>
      </c>
      <c r="O26" s="197">
        <v>8.2200000000000003E-4</v>
      </c>
      <c r="P26" s="197">
        <v>8.2200000000000003E-4</v>
      </c>
      <c r="Q26" s="197">
        <v>0</v>
      </c>
      <c r="R26" s="197">
        <v>0</v>
      </c>
    </row>
    <row r="27" spans="1:19" x14ac:dyDescent="0.2">
      <c r="A27" s="344">
        <f t="shared" si="4"/>
        <v>20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</row>
    <row r="28" spans="1:19" x14ac:dyDescent="0.2">
      <c r="A28" s="344">
        <f t="shared" si="4"/>
        <v>21</v>
      </c>
      <c r="B28" s="196" t="s">
        <v>415</v>
      </c>
      <c r="C28" s="197">
        <v>-2.5399999999999999E-4</v>
      </c>
      <c r="D28" s="197">
        <v>-2.5399999999999999E-4</v>
      </c>
      <c r="E28" s="197">
        <v>-2.5399999999999999E-4</v>
      </c>
      <c r="F28" s="197">
        <v>-2.5399999999999999E-4</v>
      </c>
      <c r="G28" s="197">
        <v>-2.5399999999999999E-4</v>
      </c>
      <c r="H28" s="197">
        <v>-2.5399999999999999E-4</v>
      </c>
      <c r="I28" s="197">
        <v>-2.5399999999999999E-4</v>
      </c>
      <c r="J28" s="197">
        <v>-2.5399999999999999E-4</v>
      </c>
      <c r="K28" s="197">
        <v>-2.5399999999999999E-4</v>
      </c>
      <c r="L28" s="197">
        <v>-2.5399999999999999E-4</v>
      </c>
      <c r="M28" s="197">
        <v>8.2200000000000003E-4</v>
      </c>
      <c r="N28" s="197">
        <v>8.2200000000000003E-4</v>
      </c>
      <c r="O28" s="197">
        <v>8.2200000000000003E-4</v>
      </c>
      <c r="P28" s="197">
        <v>8.2200000000000003E-4</v>
      </c>
      <c r="Q28" s="197">
        <v>8.2200000000000003E-4</v>
      </c>
      <c r="R28" s="197">
        <v>8.2200000000000003E-4</v>
      </c>
    </row>
    <row r="29" spans="1:19" x14ac:dyDescent="0.2">
      <c r="A29" s="344">
        <f t="shared" si="4"/>
        <v>22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1:19" x14ac:dyDescent="0.2">
      <c r="A30" s="344">
        <f t="shared" si="4"/>
        <v>23</v>
      </c>
      <c r="B30" s="380" t="s">
        <v>551</v>
      </c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>
        <v>3.4600000000000001E-4</v>
      </c>
      <c r="N30" s="393">
        <v>3.4600000000000001E-4</v>
      </c>
      <c r="O30" s="393">
        <v>3.4600000000000001E-4</v>
      </c>
      <c r="P30" s="393">
        <v>3.4600000000000001E-4</v>
      </c>
      <c r="Q30" s="393">
        <v>3.4600000000000001E-4</v>
      </c>
      <c r="R30" s="393">
        <v>3.4600000000000001E-4</v>
      </c>
    </row>
    <row r="31" spans="1:19" x14ac:dyDescent="0.2">
      <c r="A31" s="344">
        <f t="shared" si="4"/>
        <v>24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</row>
    <row r="32" spans="1:19" x14ac:dyDescent="0.2">
      <c r="A32" s="344">
        <f t="shared" si="4"/>
        <v>25</v>
      </c>
      <c r="B32" s="380" t="s">
        <v>554</v>
      </c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>
        <v>0</v>
      </c>
      <c r="N32" s="393">
        <v>0</v>
      </c>
      <c r="O32" s="393">
        <v>0</v>
      </c>
      <c r="P32" s="393">
        <v>0</v>
      </c>
      <c r="Q32" s="393">
        <v>0</v>
      </c>
      <c r="R32" s="393">
        <v>0</v>
      </c>
    </row>
    <row r="33" spans="1:18" x14ac:dyDescent="0.2">
      <c r="A33" s="344">
        <f t="shared" si="4"/>
        <v>26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x14ac:dyDescent="0.2">
      <c r="A34" s="344">
        <f t="shared" si="4"/>
        <v>27</v>
      </c>
      <c r="B34" s="343" t="s">
        <v>161</v>
      </c>
      <c r="C34" s="19">
        <f t="shared" ref="C34:R34" si="11">(C10*C26)+(C14*C28)</f>
        <v>-24843.925568389026</v>
      </c>
      <c r="D34" s="19">
        <f t="shared" si="11"/>
        <v>-25676.82908990543</v>
      </c>
      <c r="E34" s="19">
        <f t="shared" si="11"/>
        <v>-28233.922791356468</v>
      </c>
      <c r="F34" s="19">
        <f t="shared" si="11"/>
        <v>-22776.784618892376</v>
      </c>
      <c r="G34" s="19">
        <f t="shared" si="11"/>
        <v>87112.234179259729</v>
      </c>
      <c r="H34" s="19">
        <f t="shared" si="11"/>
        <v>69306.932246785131</v>
      </c>
      <c r="I34" s="19">
        <f t="shared" si="11"/>
        <v>85852.35153012001</v>
      </c>
      <c r="J34" s="19">
        <f t="shared" si="11"/>
        <v>85686.960205812007</v>
      </c>
      <c r="K34" s="19">
        <f t="shared" si="11"/>
        <v>71248.392848789998</v>
      </c>
      <c r="L34" s="19">
        <f t="shared" si="11"/>
        <v>39656.934201395918</v>
      </c>
      <c r="M34" s="19">
        <f t="shared" si="11"/>
        <v>51444.251325766389</v>
      </c>
      <c r="N34" s="19">
        <f t="shared" si="11"/>
        <v>84059.299803091693</v>
      </c>
      <c r="O34" s="19">
        <f t="shared" si="11"/>
        <v>6987.3911520580159</v>
      </c>
      <c r="P34" s="19">
        <f t="shared" si="11"/>
        <v>79594.751680873975</v>
      </c>
      <c r="Q34" s="19">
        <f t="shared" si="11"/>
        <v>-13713.438052163994</v>
      </c>
      <c r="R34" s="19">
        <f t="shared" si="11"/>
        <v>10448.721282719998</v>
      </c>
    </row>
    <row r="35" spans="1:18" x14ac:dyDescent="0.2">
      <c r="A35" s="344">
        <f t="shared" si="4"/>
        <v>28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x14ac:dyDescent="0.2">
      <c r="A36" s="344">
        <f t="shared" si="4"/>
        <v>29</v>
      </c>
      <c r="B36" s="380" t="s">
        <v>552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>
        <f>(M10*M30)+(M14*M32)</f>
        <v>21654.149584811643</v>
      </c>
      <c r="N36" s="382">
        <f t="shared" ref="N36:R36" si="12">(N10*N30)+(N14*N32)</f>
        <v>28783.112942321706</v>
      </c>
      <c r="O36" s="382">
        <f t="shared" si="12"/>
        <v>2941.1646455134714</v>
      </c>
      <c r="P36" s="382">
        <f t="shared" si="12"/>
        <v>33503.386960562522</v>
      </c>
      <c r="Q36" s="382">
        <f t="shared" si="12"/>
        <v>45869.217415033992</v>
      </c>
      <c r="R36" s="382">
        <f t="shared" si="12"/>
        <v>33733.152013108593</v>
      </c>
    </row>
    <row r="37" spans="1:18" x14ac:dyDescent="0.2">
      <c r="A37" s="344">
        <f t="shared" si="4"/>
        <v>30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x14ac:dyDescent="0.2">
      <c r="A38" s="344">
        <f t="shared" si="4"/>
        <v>31</v>
      </c>
      <c r="B38" s="343" t="s">
        <v>298</v>
      </c>
      <c r="C38" s="19">
        <f>C20+C22-C34</f>
        <v>525276.85365174036</v>
      </c>
      <c r="D38" s="19">
        <f t="shared" ref="D38:L38" si="13">C38+D20+D22-D34</f>
        <v>742734.3395697102</v>
      </c>
      <c r="E38" s="19">
        <f t="shared" si="13"/>
        <v>761596.40523158934</v>
      </c>
      <c r="F38" s="19">
        <f t="shared" si="13"/>
        <v>1283915.9706810389</v>
      </c>
      <c r="G38" s="19">
        <f t="shared" si="13"/>
        <v>1687354.0989870466</v>
      </c>
      <c r="H38" s="19">
        <f t="shared" si="13"/>
        <v>2068434.2888432718</v>
      </c>
      <c r="I38" s="19">
        <f t="shared" si="13"/>
        <v>2130304.5617231932</v>
      </c>
      <c r="J38" s="19">
        <f t="shared" si="13"/>
        <v>2556687.2297930233</v>
      </c>
      <c r="K38" s="19">
        <f t="shared" si="13"/>
        <v>2931802.6774916379</v>
      </c>
      <c r="L38" s="19">
        <f t="shared" si="13"/>
        <v>2966397.6023916504</v>
      </c>
      <c r="M38" s="19">
        <f>L38+M20+M22-M34-M36</f>
        <v>3055413.4407669464</v>
      </c>
      <c r="N38" s="19">
        <f t="shared" ref="N38:R38" si="14">M38+N20+N22-N34-N36</f>
        <v>3014081.0712289652</v>
      </c>
      <c r="O38" s="19">
        <f t="shared" si="14"/>
        <v>3327661.1499003428</v>
      </c>
      <c r="P38" s="19">
        <f t="shared" si="14"/>
        <v>3196452.3181588361</v>
      </c>
      <c r="Q38" s="19">
        <f t="shared" si="14"/>
        <v>3385450.0924820495</v>
      </c>
      <c r="R38" s="19">
        <f t="shared" si="14"/>
        <v>3490638.5146905719</v>
      </c>
    </row>
    <row r="39" spans="1:18" x14ac:dyDescent="0.2">
      <c r="A39" s="344">
        <f t="shared" si="4"/>
        <v>32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1:18" x14ac:dyDescent="0.2">
      <c r="A40" s="344">
        <f t="shared" si="4"/>
        <v>33</v>
      </c>
      <c r="B40" s="198" t="s">
        <v>346</v>
      </c>
      <c r="C40" s="258">
        <v>0.95238599999999995</v>
      </c>
      <c r="D40" s="258">
        <v>0.95238599999999995</v>
      </c>
      <c r="E40" s="258">
        <v>0.95238599999999995</v>
      </c>
      <c r="F40" s="258">
        <v>0.95238599999999995</v>
      </c>
      <c r="G40" s="258">
        <v>0.95238599999999995</v>
      </c>
      <c r="H40" s="258">
        <v>0.95238599999999995</v>
      </c>
      <c r="I40" s="258">
        <v>0.95238599999999995</v>
      </c>
      <c r="J40" s="258">
        <v>0.95238599999999995</v>
      </c>
      <c r="K40" s="258">
        <v>0.95238599999999995</v>
      </c>
      <c r="L40" s="258">
        <v>0.95238599999999995</v>
      </c>
      <c r="M40" s="258"/>
      <c r="N40" s="258"/>
      <c r="O40" s="258"/>
      <c r="P40" s="258"/>
      <c r="Q40" s="258"/>
      <c r="R40" s="258"/>
    </row>
    <row r="41" spans="1:18" x14ac:dyDescent="0.2">
      <c r="A41" s="344">
        <f t="shared" si="4"/>
        <v>34</v>
      </c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</row>
    <row r="42" spans="1:18" x14ac:dyDescent="0.2">
      <c r="A42" s="344">
        <f t="shared" si="4"/>
        <v>35</v>
      </c>
      <c r="B42" s="198" t="s">
        <v>404</v>
      </c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>
        <v>0.95111500000000004</v>
      </c>
      <c r="N42" s="258">
        <v>0.95111500000000004</v>
      </c>
      <c r="O42" s="258">
        <v>0.95111500000000004</v>
      </c>
      <c r="P42" s="258">
        <v>0.95111500000000004</v>
      </c>
      <c r="Q42" s="258">
        <v>0.95111500000000004</v>
      </c>
      <c r="R42" s="258">
        <v>0.95111500000000004</v>
      </c>
    </row>
    <row r="43" spans="1:18" x14ac:dyDescent="0.2">
      <c r="A43" s="344">
        <f t="shared" si="4"/>
        <v>36</v>
      </c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</row>
    <row r="44" spans="1:18" ht="12" thickBot="1" x14ac:dyDescent="0.25">
      <c r="A44" s="344">
        <f t="shared" si="4"/>
        <v>37</v>
      </c>
      <c r="B44" s="343" t="s">
        <v>299</v>
      </c>
      <c r="C44" s="201">
        <f t="shared" ref="C44:L44" si="15">ROUND((C20*C40),2)</f>
        <v>471980.47</v>
      </c>
      <c r="D44" s="201">
        <f t="shared" si="15"/>
        <v>176659.5</v>
      </c>
      <c r="E44" s="201">
        <f t="shared" si="15"/>
        <v>-15326.97</v>
      </c>
      <c r="F44" s="201">
        <f t="shared" si="15"/>
        <v>468687.42</v>
      </c>
      <c r="G44" s="201">
        <f t="shared" si="15"/>
        <v>458492.55</v>
      </c>
      <c r="H44" s="201">
        <f t="shared" si="15"/>
        <v>418866.42</v>
      </c>
      <c r="I44" s="201">
        <f t="shared" si="15"/>
        <v>132861.59</v>
      </c>
      <c r="J44" s="201">
        <f t="shared" si="15"/>
        <v>479248.01</v>
      </c>
      <c r="K44" s="201">
        <f t="shared" si="15"/>
        <v>415654.46</v>
      </c>
      <c r="L44" s="201">
        <f t="shared" si="15"/>
        <v>66403.66</v>
      </c>
      <c r="M44" s="201">
        <f t="shared" ref="M44:R44" si="16">ROUND((M20*M42),2)</f>
        <v>148959.32999999999</v>
      </c>
      <c r="N44" s="201">
        <f t="shared" si="16"/>
        <v>58398.91</v>
      </c>
      <c r="O44" s="201">
        <f t="shared" si="16"/>
        <v>305803.82</v>
      </c>
      <c r="P44" s="201">
        <f t="shared" si="16"/>
        <v>-25100.76</v>
      </c>
      <c r="Q44" s="201">
        <f t="shared" si="16"/>
        <v>200146.21</v>
      </c>
      <c r="R44" s="201">
        <f t="shared" si="16"/>
        <v>131537.64000000001</v>
      </c>
    </row>
    <row r="45" spans="1:18" x14ac:dyDescent="0.2">
      <c r="A45" s="344">
        <f t="shared" si="4"/>
        <v>38</v>
      </c>
    </row>
    <row r="46" spans="1:18" ht="12" thickBot="1" x14ac:dyDescent="0.25">
      <c r="A46" s="344">
        <f t="shared" si="4"/>
        <v>39</v>
      </c>
      <c r="B46" s="343" t="s">
        <v>416</v>
      </c>
      <c r="C46" s="201">
        <f t="shared" ref="C46:L46" si="17">ROUND((C34*C40),2)</f>
        <v>-23661.01</v>
      </c>
      <c r="D46" s="201">
        <f t="shared" si="17"/>
        <v>-24454.25</v>
      </c>
      <c r="E46" s="201">
        <f t="shared" si="17"/>
        <v>-26889.59</v>
      </c>
      <c r="F46" s="201">
        <f t="shared" si="17"/>
        <v>-21692.29</v>
      </c>
      <c r="G46" s="201">
        <f t="shared" si="17"/>
        <v>82964.47</v>
      </c>
      <c r="H46" s="201">
        <f t="shared" si="17"/>
        <v>66006.95</v>
      </c>
      <c r="I46" s="201">
        <f t="shared" si="17"/>
        <v>81764.58</v>
      </c>
      <c r="J46" s="201">
        <f t="shared" si="17"/>
        <v>81607.06</v>
      </c>
      <c r="K46" s="201">
        <f t="shared" si="17"/>
        <v>67855.97</v>
      </c>
      <c r="L46" s="201">
        <f t="shared" si="17"/>
        <v>37768.71</v>
      </c>
      <c r="M46" s="201">
        <f t="shared" ref="M46:R46" si="18">ROUND((M34*M42),2)</f>
        <v>48929.4</v>
      </c>
      <c r="N46" s="201">
        <f t="shared" si="18"/>
        <v>79950.06</v>
      </c>
      <c r="O46" s="201">
        <f t="shared" si="18"/>
        <v>6645.81</v>
      </c>
      <c r="P46" s="201">
        <f t="shared" si="18"/>
        <v>75703.759999999995</v>
      </c>
      <c r="Q46" s="201">
        <f t="shared" si="18"/>
        <v>-13043.06</v>
      </c>
      <c r="R46" s="201">
        <f t="shared" si="18"/>
        <v>9937.94</v>
      </c>
    </row>
    <row r="47" spans="1:18" x14ac:dyDescent="0.2">
      <c r="A47" s="344">
        <f t="shared" si="4"/>
        <v>40</v>
      </c>
    </row>
    <row r="48" spans="1:18" ht="12" thickBot="1" x14ac:dyDescent="0.25">
      <c r="A48" s="344">
        <f t="shared" si="4"/>
        <v>41</v>
      </c>
      <c r="B48" s="380" t="s">
        <v>553</v>
      </c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>
        <f t="shared" ref="M48:R48" si="19">ROUND((M36*M42),2)</f>
        <v>20595.59</v>
      </c>
      <c r="N48" s="383">
        <f t="shared" si="19"/>
        <v>27376.05</v>
      </c>
      <c r="O48" s="383">
        <f t="shared" si="19"/>
        <v>2797.39</v>
      </c>
      <c r="P48" s="383">
        <f t="shared" si="19"/>
        <v>31865.57</v>
      </c>
      <c r="Q48" s="383">
        <f t="shared" si="19"/>
        <v>43626.9</v>
      </c>
      <c r="R48" s="383">
        <f t="shared" si="19"/>
        <v>32084.11</v>
      </c>
    </row>
    <row r="49" spans="1:8" x14ac:dyDescent="0.2">
      <c r="A49" s="344">
        <f t="shared" si="4"/>
        <v>42</v>
      </c>
    </row>
    <row r="50" spans="1:8" s="193" customFormat="1" x14ac:dyDescent="0.2">
      <c r="A50" s="344">
        <f t="shared" si="4"/>
        <v>43</v>
      </c>
      <c r="B50" s="193" t="s">
        <v>307</v>
      </c>
    </row>
    <row r="51" spans="1:8" s="196" customFormat="1" x14ac:dyDescent="0.2">
      <c r="A51" s="344">
        <f t="shared" si="4"/>
        <v>44</v>
      </c>
      <c r="B51" s="196" t="s">
        <v>302</v>
      </c>
    </row>
    <row r="52" spans="1:8" s="198" customFormat="1" x14ac:dyDescent="0.2">
      <c r="A52" s="344">
        <f t="shared" si="4"/>
        <v>45</v>
      </c>
      <c r="B52" s="198" t="s">
        <v>303</v>
      </c>
    </row>
    <row r="53" spans="1:8" x14ac:dyDescent="0.2">
      <c r="A53" s="202"/>
    </row>
    <row r="54" spans="1:8" x14ac:dyDescent="0.2">
      <c r="A54" s="344"/>
      <c r="B54" s="343" t="s">
        <v>405</v>
      </c>
    </row>
    <row r="55" spans="1:8" x14ac:dyDescent="0.2">
      <c r="A55" s="344"/>
      <c r="B55" s="343" t="s">
        <v>406</v>
      </c>
      <c r="H55" s="19"/>
    </row>
    <row r="56" spans="1:8" x14ac:dyDescent="0.2">
      <c r="A56" s="344"/>
      <c r="B56" s="343" t="s">
        <v>407</v>
      </c>
    </row>
    <row r="57" spans="1:8" x14ac:dyDescent="0.2">
      <c r="A57" s="344"/>
    </row>
    <row r="58" spans="1:8" x14ac:dyDescent="0.2">
      <c r="A58" s="344"/>
    </row>
    <row r="59" spans="1:8" x14ac:dyDescent="0.2">
      <c r="A59" s="344"/>
    </row>
    <row r="60" spans="1:8" x14ac:dyDescent="0.2">
      <c r="A60" s="344"/>
    </row>
    <row r="61" spans="1:8" x14ac:dyDescent="0.2">
      <c r="A61" s="344"/>
    </row>
    <row r="62" spans="1:8" x14ac:dyDescent="0.2">
      <c r="A62" s="344"/>
    </row>
    <row r="63" spans="1:8" x14ac:dyDescent="0.2">
      <c r="A63" s="344"/>
    </row>
    <row r="64" spans="1:8" x14ac:dyDescent="0.2">
      <c r="A64" s="344"/>
    </row>
    <row r="65" spans="1:1" x14ac:dyDescent="0.2">
      <c r="A65" s="344"/>
    </row>
    <row r="66" spans="1:1" x14ac:dyDescent="0.2">
      <c r="A66" s="344"/>
    </row>
    <row r="67" spans="1:1" x14ac:dyDescent="0.2">
      <c r="A67" s="344"/>
    </row>
    <row r="68" spans="1:1" x14ac:dyDescent="0.2">
      <c r="A68" s="344"/>
    </row>
    <row r="69" spans="1:1" x14ac:dyDescent="0.2">
      <c r="A69" s="344"/>
    </row>
    <row r="70" spans="1:1" x14ac:dyDescent="0.2">
      <c r="A70" s="344"/>
    </row>
    <row r="71" spans="1:1" x14ac:dyDescent="0.2">
      <c r="A71" s="344"/>
    </row>
    <row r="72" spans="1:1" x14ac:dyDescent="0.2">
      <c r="A72" s="344"/>
    </row>
    <row r="73" spans="1:1" x14ac:dyDescent="0.2">
      <c r="A73" s="344"/>
    </row>
    <row r="74" spans="1:1" x14ac:dyDescent="0.2">
      <c r="A74" s="344"/>
    </row>
    <row r="75" spans="1:1" x14ac:dyDescent="0.2">
      <c r="A75" s="344"/>
    </row>
    <row r="76" spans="1:1" x14ac:dyDescent="0.2">
      <c r="A76" s="344"/>
    </row>
    <row r="77" spans="1:1" x14ac:dyDescent="0.2">
      <c r="A77" s="344"/>
    </row>
    <row r="78" spans="1:1" x14ac:dyDescent="0.2">
      <c r="A78" s="344"/>
    </row>
    <row r="79" spans="1:1" x14ac:dyDescent="0.2">
      <c r="A79" s="344"/>
    </row>
    <row r="80" spans="1:1" x14ac:dyDescent="0.2">
      <c r="A80" s="344"/>
    </row>
    <row r="81" spans="1:1" x14ac:dyDescent="0.2">
      <c r="A81" s="344"/>
    </row>
    <row r="82" spans="1:1" x14ac:dyDescent="0.2">
      <c r="A82" s="344"/>
    </row>
    <row r="83" spans="1:1" x14ac:dyDescent="0.2">
      <c r="A83" s="344"/>
    </row>
    <row r="84" spans="1:1" x14ac:dyDescent="0.2">
      <c r="A84" s="344"/>
    </row>
    <row r="85" spans="1:1" x14ac:dyDescent="0.2">
      <c r="A85" s="344"/>
    </row>
    <row r="86" spans="1:1" x14ac:dyDescent="0.2">
      <c r="A86" s="344"/>
    </row>
    <row r="87" spans="1:1" x14ac:dyDescent="0.2">
      <c r="A87" s="344"/>
    </row>
    <row r="88" spans="1:1" x14ac:dyDescent="0.2">
      <c r="A88" s="344"/>
    </row>
    <row r="89" spans="1:1" x14ac:dyDescent="0.2">
      <c r="A89" s="344"/>
    </row>
    <row r="90" spans="1:1" x14ac:dyDescent="0.2">
      <c r="A90" s="344"/>
    </row>
    <row r="91" spans="1:1" x14ac:dyDescent="0.2">
      <c r="A91" s="344"/>
    </row>
    <row r="92" spans="1:1" x14ac:dyDescent="0.2">
      <c r="A92" s="344"/>
    </row>
    <row r="93" spans="1:1" x14ac:dyDescent="0.2">
      <c r="A93" s="344"/>
    </row>
    <row r="94" spans="1:1" x14ac:dyDescent="0.2">
      <c r="A94" s="344"/>
    </row>
    <row r="95" spans="1:1" x14ac:dyDescent="0.2">
      <c r="A95" s="344"/>
    </row>
    <row r="96" spans="1:1" x14ac:dyDescent="0.2">
      <c r="A96" s="344"/>
    </row>
    <row r="97" spans="1:1" x14ac:dyDescent="0.2">
      <c r="A97" s="344"/>
    </row>
  </sheetData>
  <printOptions horizontalCentered="1"/>
  <pageMargins left="0.45" right="0.45" top="0.75" bottom="0.75" header="0.3" footer="0.3"/>
  <pageSetup scale="73" orientation="landscape" blackAndWhite="1" r:id="rId1"/>
  <headerFooter>
    <oddFooter>&amp;R&amp;F
&amp;A</oddFooter>
  </headerFooter>
  <customProperties>
    <customPr name="_pios_id" r:id="rId2"/>
  </customPropertie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V72"/>
  <sheetViews>
    <sheetView zoomScaleNormal="100" workbookViewId="0">
      <pane ySplit="7" topLeftCell="A8" activePane="bottomLeft" state="frozen"/>
      <selection pane="bottomLeft" activeCell="Q10" sqref="Q10"/>
    </sheetView>
  </sheetViews>
  <sheetFormatPr defaultRowHeight="11.25" customHeight="1" x14ac:dyDescent="0.2"/>
  <cols>
    <col min="1" max="1" width="27.42578125" style="23" customWidth="1"/>
    <col min="2" max="15" width="12" style="23" hidden="1" customWidth="1"/>
    <col min="16" max="16" width="12.85546875" style="23" bestFit="1" customWidth="1"/>
    <col min="17" max="17" width="16.140625" style="23" bestFit="1" customWidth="1"/>
    <col min="18" max="18" width="15.140625" style="23" customWidth="1"/>
    <col min="19" max="19" width="1" style="5" customWidth="1"/>
    <col min="20" max="20" width="25.28515625" style="338" customWidth="1"/>
    <col min="21" max="21" width="23" style="338" customWidth="1"/>
    <col min="22" max="22" width="15.28515625" style="23" customWidth="1"/>
    <col min="23" max="242" width="9.140625" style="23"/>
    <col min="243" max="243" width="12.140625" style="23" customWidth="1"/>
    <col min="244" max="244" width="14.7109375" style="23" bestFit="1" customWidth="1"/>
    <col min="245" max="245" width="12.7109375" style="23" bestFit="1" customWidth="1"/>
    <col min="246" max="246" width="13.7109375" style="23" bestFit="1" customWidth="1"/>
    <col min="247" max="247" width="12.7109375" style="23" bestFit="1" customWidth="1"/>
    <col min="248" max="248" width="12.28515625" style="23" bestFit="1" customWidth="1"/>
    <col min="249" max="249" width="12.7109375" style="23" bestFit="1" customWidth="1"/>
    <col min="250" max="250" width="12.42578125" style="23" bestFit="1" customWidth="1"/>
    <col min="251" max="251" width="12.5703125" style="23" bestFit="1" customWidth="1"/>
    <col min="252" max="252" width="13.7109375" style="23" bestFit="1" customWidth="1"/>
    <col min="253" max="257" width="13.7109375" style="23" customWidth="1"/>
    <col min="258" max="258" width="16" style="23" customWidth="1"/>
    <col min="259" max="260" width="14" style="23" bestFit="1" customWidth="1"/>
    <col min="261" max="261" width="4.7109375" style="23" bestFit="1" customWidth="1"/>
    <col min="262" max="498" width="9.140625" style="23"/>
    <col min="499" max="499" width="12.140625" style="23" customWidth="1"/>
    <col min="500" max="500" width="14.7109375" style="23" bestFit="1" customWidth="1"/>
    <col min="501" max="501" width="12.7109375" style="23" bestFit="1" customWidth="1"/>
    <col min="502" max="502" width="13.7109375" style="23" bestFit="1" customWidth="1"/>
    <col min="503" max="503" width="12.7109375" style="23" bestFit="1" customWidth="1"/>
    <col min="504" max="504" width="12.28515625" style="23" bestFit="1" customWidth="1"/>
    <col min="505" max="505" width="12.7109375" style="23" bestFit="1" customWidth="1"/>
    <col min="506" max="506" width="12.42578125" style="23" bestFit="1" customWidth="1"/>
    <col min="507" max="507" width="12.5703125" style="23" bestFit="1" customWidth="1"/>
    <col min="508" max="508" width="13.7109375" style="23" bestFit="1" customWidth="1"/>
    <col min="509" max="513" width="13.7109375" style="23" customWidth="1"/>
    <col min="514" max="514" width="16" style="23" customWidth="1"/>
    <col min="515" max="516" width="14" style="23" bestFit="1" customWidth="1"/>
    <col min="517" max="517" width="4.7109375" style="23" bestFit="1" customWidth="1"/>
    <col min="518" max="754" width="9.140625" style="23"/>
    <col min="755" max="755" width="12.140625" style="23" customWidth="1"/>
    <col min="756" max="756" width="14.7109375" style="23" bestFit="1" customWidth="1"/>
    <col min="757" max="757" width="12.7109375" style="23" bestFit="1" customWidth="1"/>
    <col min="758" max="758" width="13.7109375" style="23" bestFit="1" customWidth="1"/>
    <col min="759" max="759" width="12.7109375" style="23" bestFit="1" customWidth="1"/>
    <col min="760" max="760" width="12.28515625" style="23" bestFit="1" customWidth="1"/>
    <col min="761" max="761" width="12.7109375" style="23" bestFit="1" customWidth="1"/>
    <col min="762" max="762" width="12.42578125" style="23" bestFit="1" customWidth="1"/>
    <col min="763" max="763" width="12.5703125" style="23" bestFit="1" customWidth="1"/>
    <col min="764" max="764" width="13.7109375" style="23" bestFit="1" customWidth="1"/>
    <col min="765" max="769" width="13.7109375" style="23" customWidth="1"/>
    <col min="770" max="770" width="16" style="23" customWidth="1"/>
    <col min="771" max="772" width="14" style="23" bestFit="1" customWidth="1"/>
    <col min="773" max="773" width="4.7109375" style="23" bestFit="1" customWidth="1"/>
    <col min="774" max="1010" width="9.140625" style="23"/>
    <col min="1011" max="1011" width="12.140625" style="23" customWidth="1"/>
    <col min="1012" max="1012" width="14.7109375" style="23" bestFit="1" customWidth="1"/>
    <col min="1013" max="1013" width="12.7109375" style="23" bestFit="1" customWidth="1"/>
    <col min="1014" max="1014" width="13.7109375" style="23" bestFit="1" customWidth="1"/>
    <col min="1015" max="1015" width="12.7109375" style="23" bestFit="1" customWidth="1"/>
    <col min="1016" max="1016" width="12.28515625" style="23" bestFit="1" customWidth="1"/>
    <col min="1017" max="1017" width="12.7109375" style="23" bestFit="1" customWidth="1"/>
    <col min="1018" max="1018" width="12.42578125" style="23" bestFit="1" customWidth="1"/>
    <col min="1019" max="1019" width="12.5703125" style="23" bestFit="1" customWidth="1"/>
    <col min="1020" max="1020" width="13.7109375" style="23" bestFit="1" customWidth="1"/>
    <col min="1021" max="1025" width="13.7109375" style="23" customWidth="1"/>
    <col min="1026" max="1026" width="16" style="23" customWidth="1"/>
    <col min="1027" max="1028" width="14" style="23" bestFit="1" customWidth="1"/>
    <col min="1029" max="1029" width="4.7109375" style="23" bestFit="1" customWidth="1"/>
    <col min="1030" max="1266" width="9.140625" style="23"/>
    <col min="1267" max="1267" width="12.140625" style="23" customWidth="1"/>
    <col min="1268" max="1268" width="14.7109375" style="23" bestFit="1" customWidth="1"/>
    <col min="1269" max="1269" width="12.7109375" style="23" bestFit="1" customWidth="1"/>
    <col min="1270" max="1270" width="13.7109375" style="23" bestFit="1" customWidth="1"/>
    <col min="1271" max="1271" width="12.7109375" style="23" bestFit="1" customWidth="1"/>
    <col min="1272" max="1272" width="12.28515625" style="23" bestFit="1" customWidth="1"/>
    <col min="1273" max="1273" width="12.7109375" style="23" bestFit="1" customWidth="1"/>
    <col min="1274" max="1274" width="12.42578125" style="23" bestFit="1" customWidth="1"/>
    <col min="1275" max="1275" width="12.5703125" style="23" bestFit="1" customWidth="1"/>
    <col min="1276" max="1276" width="13.7109375" style="23" bestFit="1" customWidth="1"/>
    <col min="1277" max="1281" width="13.7109375" style="23" customWidth="1"/>
    <col min="1282" max="1282" width="16" style="23" customWidth="1"/>
    <col min="1283" max="1284" width="14" style="23" bestFit="1" customWidth="1"/>
    <col min="1285" max="1285" width="4.7109375" style="23" bestFit="1" customWidth="1"/>
    <col min="1286" max="1522" width="9.140625" style="23"/>
    <col min="1523" max="1523" width="12.140625" style="23" customWidth="1"/>
    <col min="1524" max="1524" width="14.7109375" style="23" bestFit="1" customWidth="1"/>
    <col min="1525" max="1525" width="12.7109375" style="23" bestFit="1" customWidth="1"/>
    <col min="1526" max="1526" width="13.7109375" style="23" bestFit="1" customWidth="1"/>
    <col min="1527" max="1527" width="12.7109375" style="23" bestFit="1" customWidth="1"/>
    <col min="1528" max="1528" width="12.28515625" style="23" bestFit="1" customWidth="1"/>
    <col min="1529" max="1529" width="12.7109375" style="23" bestFit="1" customWidth="1"/>
    <col min="1530" max="1530" width="12.42578125" style="23" bestFit="1" customWidth="1"/>
    <col min="1531" max="1531" width="12.5703125" style="23" bestFit="1" customWidth="1"/>
    <col min="1532" max="1532" width="13.7109375" style="23" bestFit="1" customWidth="1"/>
    <col min="1533" max="1537" width="13.7109375" style="23" customWidth="1"/>
    <col min="1538" max="1538" width="16" style="23" customWidth="1"/>
    <col min="1539" max="1540" width="14" style="23" bestFit="1" customWidth="1"/>
    <col min="1541" max="1541" width="4.7109375" style="23" bestFit="1" customWidth="1"/>
    <col min="1542" max="1778" width="9.140625" style="23"/>
    <col min="1779" max="1779" width="12.140625" style="23" customWidth="1"/>
    <col min="1780" max="1780" width="14.7109375" style="23" bestFit="1" customWidth="1"/>
    <col min="1781" max="1781" width="12.7109375" style="23" bestFit="1" customWidth="1"/>
    <col min="1782" max="1782" width="13.7109375" style="23" bestFit="1" customWidth="1"/>
    <col min="1783" max="1783" width="12.7109375" style="23" bestFit="1" customWidth="1"/>
    <col min="1784" max="1784" width="12.28515625" style="23" bestFit="1" customWidth="1"/>
    <col min="1785" max="1785" width="12.7109375" style="23" bestFit="1" customWidth="1"/>
    <col min="1786" max="1786" width="12.42578125" style="23" bestFit="1" customWidth="1"/>
    <col min="1787" max="1787" width="12.5703125" style="23" bestFit="1" customWidth="1"/>
    <col min="1788" max="1788" width="13.7109375" style="23" bestFit="1" customWidth="1"/>
    <col min="1789" max="1793" width="13.7109375" style="23" customWidth="1"/>
    <col min="1794" max="1794" width="16" style="23" customWidth="1"/>
    <col min="1795" max="1796" width="14" style="23" bestFit="1" customWidth="1"/>
    <col min="1797" max="1797" width="4.7109375" style="23" bestFit="1" customWidth="1"/>
    <col min="1798" max="2034" width="9.140625" style="23"/>
    <col min="2035" max="2035" width="12.140625" style="23" customWidth="1"/>
    <col min="2036" max="2036" width="14.7109375" style="23" bestFit="1" customWidth="1"/>
    <col min="2037" max="2037" width="12.7109375" style="23" bestFit="1" customWidth="1"/>
    <col min="2038" max="2038" width="13.7109375" style="23" bestFit="1" customWidth="1"/>
    <col min="2039" max="2039" width="12.7109375" style="23" bestFit="1" customWidth="1"/>
    <col min="2040" max="2040" width="12.28515625" style="23" bestFit="1" customWidth="1"/>
    <col min="2041" max="2041" width="12.7109375" style="23" bestFit="1" customWidth="1"/>
    <col min="2042" max="2042" width="12.42578125" style="23" bestFit="1" customWidth="1"/>
    <col min="2043" max="2043" width="12.5703125" style="23" bestFit="1" customWidth="1"/>
    <col min="2044" max="2044" width="13.7109375" style="23" bestFit="1" customWidth="1"/>
    <col min="2045" max="2049" width="13.7109375" style="23" customWidth="1"/>
    <col min="2050" max="2050" width="16" style="23" customWidth="1"/>
    <col min="2051" max="2052" width="14" style="23" bestFit="1" customWidth="1"/>
    <col min="2053" max="2053" width="4.7109375" style="23" bestFit="1" customWidth="1"/>
    <col min="2054" max="2290" width="9.140625" style="23"/>
    <col min="2291" max="2291" width="12.140625" style="23" customWidth="1"/>
    <col min="2292" max="2292" width="14.7109375" style="23" bestFit="1" customWidth="1"/>
    <col min="2293" max="2293" width="12.7109375" style="23" bestFit="1" customWidth="1"/>
    <col min="2294" max="2294" width="13.7109375" style="23" bestFit="1" customWidth="1"/>
    <col min="2295" max="2295" width="12.7109375" style="23" bestFit="1" customWidth="1"/>
    <col min="2296" max="2296" width="12.28515625" style="23" bestFit="1" customWidth="1"/>
    <col min="2297" max="2297" width="12.7109375" style="23" bestFit="1" customWidth="1"/>
    <col min="2298" max="2298" width="12.42578125" style="23" bestFit="1" customWidth="1"/>
    <col min="2299" max="2299" width="12.5703125" style="23" bestFit="1" customWidth="1"/>
    <col min="2300" max="2300" width="13.7109375" style="23" bestFit="1" customWidth="1"/>
    <col min="2301" max="2305" width="13.7109375" style="23" customWidth="1"/>
    <col min="2306" max="2306" width="16" style="23" customWidth="1"/>
    <col min="2307" max="2308" width="14" style="23" bestFit="1" customWidth="1"/>
    <col min="2309" max="2309" width="4.7109375" style="23" bestFit="1" customWidth="1"/>
    <col min="2310" max="2546" width="9.140625" style="23"/>
    <col min="2547" max="2547" width="12.140625" style="23" customWidth="1"/>
    <col min="2548" max="2548" width="14.7109375" style="23" bestFit="1" customWidth="1"/>
    <col min="2549" max="2549" width="12.7109375" style="23" bestFit="1" customWidth="1"/>
    <col min="2550" max="2550" width="13.7109375" style="23" bestFit="1" customWidth="1"/>
    <col min="2551" max="2551" width="12.7109375" style="23" bestFit="1" customWidth="1"/>
    <col min="2552" max="2552" width="12.28515625" style="23" bestFit="1" customWidth="1"/>
    <col min="2553" max="2553" width="12.7109375" style="23" bestFit="1" customWidth="1"/>
    <col min="2554" max="2554" width="12.42578125" style="23" bestFit="1" customWidth="1"/>
    <col min="2555" max="2555" width="12.5703125" style="23" bestFit="1" customWidth="1"/>
    <col min="2556" max="2556" width="13.7109375" style="23" bestFit="1" customWidth="1"/>
    <col min="2557" max="2561" width="13.7109375" style="23" customWidth="1"/>
    <col min="2562" max="2562" width="16" style="23" customWidth="1"/>
    <col min="2563" max="2564" width="14" style="23" bestFit="1" customWidth="1"/>
    <col min="2565" max="2565" width="4.7109375" style="23" bestFit="1" customWidth="1"/>
    <col min="2566" max="2802" width="9.140625" style="23"/>
    <col min="2803" max="2803" width="12.140625" style="23" customWidth="1"/>
    <col min="2804" max="2804" width="14.7109375" style="23" bestFit="1" customWidth="1"/>
    <col min="2805" max="2805" width="12.7109375" style="23" bestFit="1" customWidth="1"/>
    <col min="2806" max="2806" width="13.7109375" style="23" bestFit="1" customWidth="1"/>
    <col min="2807" max="2807" width="12.7109375" style="23" bestFit="1" customWidth="1"/>
    <col min="2808" max="2808" width="12.28515625" style="23" bestFit="1" customWidth="1"/>
    <col min="2809" max="2809" width="12.7109375" style="23" bestFit="1" customWidth="1"/>
    <col min="2810" max="2810" width="12.42578125" style="23" bestFit="1" customWidth="1"/>
    <col min="2811" max="2811" width="12.5703125" style="23" bestFit="1" customWidth="1"/>
    <col min="2812" max="2812" width="13.7109375" style="23" bestFit="1" customWidth="1"/>
    <col min="2813" max="2817" width="13.7109375" style="23" customWidth="1"/>
    <col min="2818" max="2818" width="16" style="23" customWidth="1"/>
    <col min="2819" max="2820" width="14" style="23" bestFit="1" customWidth="1"/>
    <col min="2821" max="2821" width="4.7109375" style="23" bestFit="1" customWidth="1"/>
    <col min="2822" max="3058" width="9.140625" style="23"/>
    <col min="3059" max="3059" width="12.140625" style="23" customWidth="1"/>
    <col min="3060" max="3060" width="14.7109375" style="23" bestFit="1" customWidth="1"/>
    <col min="3061" max="3061" width="12.7109375" style="23" bestFit="1" customWidth="1"/>
    <col min="3062" max="3062" width="13.7109375" style="23" bestFit="1" customWidth="1"/>
    <col min="3063" max="3063" width="12.7109375" style="23" bestFit="1" customWidth="1"/>
    <col min="3064" max="3064" width="12.28515625" style="23" bestFit="1" customWidth="1"/>
    <col min="3065" max="3065" width="12.7109375" style="23" bestFit="1" customWidth="1"/>
    <col min="3066" max="3066" width="12.42578125" style="23" bestFit="1" customWidth="1"/>
    <col min="3067" max="3067" width="12.5703125" style="23" bestFit="1" customWidth="1"/>
    <col min="3068" max="3068" width="13.7109375" style="23" bestFit="1" customWidth="1"/>
    <col min="3069" max="3073" width="13.7109375" style="23" customWidth="1"/>
    <col min="3074" max="3074" width="16" style="23" customWidth="1"/>
    <col min="3075" max="3076" width="14" style="23" bestFit="1" customWidth="1"/>
    <col min="3077" max="3077" width="4.7109375" style="23" bestFit="1" customWidth="1"/>
    <col min="3078" max="3314" width="9.140625" style="23"/>
    <col min="3315" max="3315" width="12.140625" style="23" customWidth="1"/>
    <col min="3316" max="3316" width="14.7109375" style="23" bestFit="1" customWidth="1"/>
    <col min="3317" max="3317" width="12.7109375" style="23" bestFit="1" customWidth="1"/>
    <col min="3318" max="3318" width="13.7109375" style="23" bestFit="1" customWidth="1"/>
    <col min="3319" max="3319" width="12.7109375" style="23" bestFit="1" customWidth="1"/>
    <col min="3320" max="3320" width="12.28515625" style="23" bestFit="1" customWidth="1"/>
    <col min="3321" max="3321" width="12.7109375" style="23" bestFit="1" customWidth="1"/>
    <col min="3322" max="3322" width="12.42578125" style="23" bestFit="1" customWidth="1"/>
    <col min="3323" max="3323" width="12.5703125" style="23" bestFit="1" customWidth="1"/>
    <col min="3324" max="3324" width="13.7109375" style="23" bestFit="1" customWidth="1"/>
    <col min="3325" max="3329" width="13.7109375" style="23" customWidth="1"/>
    <col min="3330" max="3330" width="16" style="23" customWidth="1"/>
    <col min="3331" max="3332" width="14" style="23" bestFit="1" customWidth="1"/>
    <col min="3333" max="3333" width="4.7109375" style="23" bestFit="1" customWidth="1"/>
    <col min="3334" max="3570" width="9.140625" style="23"/>
    <col min="3571" max="3571" width="12.140625" style="23" customWidth="1"/>
    <col min="3572" max="3572" width="14.7109375" style="23" bestFit="1" customWidth="1"/>
    <col min="3573" max="3573" width="12.7109375" style="23" bestFit="1" customWidth="1"/>
    <col min="3574" max="3574" width="13.7109375" style="23" bestFit="1" customWidth="1"/>
    <col min="3575" max="3575" width="12.7109375" style="23" bestFit="1" customWidth="1"/>
    <col min="3576" max="3576" width="12.28515625" style="23" bestFit="1" customWidth="1"/>
    <col min="3577" max="3577" width="12.7109375" style="23" bestFit="1" customWidth="1"/>
    <col min="3578" max="3578" width="12.42578125" style="23" bestFit="1" customWidth="1"/>
    <col min="3579" max="3579" width="12.5703125" style="23" bestFit="1" customWidth="1"/>
    <col min="3580" max="3580" width="13.7109375" style="23" bestFit="1" customWidth="1"/>
    <col min="3581" max="3585" width="13.7109375" style="23" customWidth="1"/>
    <col min="3586" max="3586" width="16" style="23" customWidth="1"/>
    <col min="3587" max="3588" width="14" style="23" bestFit="1" customWidth="1"/>
    <col min="3589" max="3589" width="4.7109375" style="23" bestFit="1" customWidth="1"/>
    <col min="3590" max="3826" width="9.140625" style="23"/>
    <col min="3827" max="3827" width="12.140625" style="23" customWidth="1"/>
    <col min="3828" max="3828" width="14.7109375" style="23" bestFit="1" customWidth="1"/>
    <col min="3829" max="3829" width="12.7109375" style="23" bestFit="1" customWidth="1"/>
    <col min="3830" max="3830" width="13.7109375" style="23" bestFit="1" customWidth="1"/>
    <col min="3831" max="3831" width="12.7109375" style="23" bestFit="1" customWidth="1"/>
    <col min="3832" max="3832" width="12.28515625" style="23" bestFit="1" customWidth="1"/>
    <col min="3833" max="3833" width="12.7109375" style="23" bestFit="1" customWidth="1"/>
    <col min="3834" max="3834" width="12.42578125" style="23" bestFit="1" customWidth="1"/>
    <col min="3835" max="3835" width="12.5703125" style="23" bestFit="1" customWidth="1"/>
    <col min="3836" max="3836" width="13.7109375" style="23" bestFit="1" customWidth="1"/>
    <col min="3837" max="3841" width="13.7109375" style="23" customWidth="1"/>
    <col min="3842" max="3842" width="16" style="23" customWidth="1"/>
    <col min="3843" max="3844" width="14" style="23" bestFit="1" customWidth="1"/>
    <col min="3845" max="3845" width="4.7109375" style="23" bestFit="1" customWidth="1"/>
    <col min="3846" max="4082" width="9.140625" style="23"/>
    <col min="4083" max="4083" width="12.140625" style="23" customWidth="1"/>
    <col min="4084" max="4084" width="14.7109375" style="23" bestFit="1" customWidth="1"/>
    <col min="4085" max="4085" width="12.7109375" style="23" bestFit="1" customWidth="1"/>
    <col min="4086" max="4086" width="13.7109375" style="23" bestFit="1" customWidth="1"/>
    <col min="4087" max="4087" width="12.7109375" style="23" bestFit="1" customWidth="1"/>
    <col min="4088" max="4088" width="12.28515625" style="23" bestFit="1" customWidth="1"/>
    <col min="4089" max="4089" width="12.7109375" style="23" bestFit="1" customWidth="1"/>
    <col min="4090" max="4090" width="12.42578125" style="23" bestFit="1" customWidth="1"/>
    <col min="4091" max="4091" width="12.5703125" style="23" bestFit="1" customWidth="1"/>
    <col min="4092" max="4092" width="13.7109375" style="23" bestFit="1" customWidth="1"/>
    <col min="4093" max="4097" width="13.7109375" style="23" customWidth="1"/>
    <col min="4098" max="4098" width="16" style="23" customWidth="1"/>
    <col min="4099" max="4100" width="14" style="23" bestFit="1" customWidth="1"/>
    <col min="4101" max="4101" width="4.7109375" style="23" bestFit="1" customWidth="1"/>
    <col min="4102" max="4338" width="9.140625" style="23"/>
    <col min="4339" max="4339" width="12.140625" style="23" customWidth="1"/>
    <col min="4340" max="4340" width="14.7109375" style="23" bestFit="1" customWidth="1"/>
    <col min="4341" max="4341" width="12.7109375" style="23" bestFit="1" customWidth="1"/>
    <col min="4342" max="4342" width="13.7109375" style="23" bestFit="1" customWidth="1"/>
    <col min="4343" max="4343" width="12.7109375" style="23" bestFit="1" customWidth="1"/>
    <col min="4344" max="4344" width="12.28515625" style="23" bestFit="1" customWidth="1"/>
    <col min="4345" max="4345" width="12.7109375" style="23" bestFit="1" customWidth="1"/>
    <col min="4346" max="4346" width="12.42578125" style="23" bestFit="1" customWidth="1"/>
    <col min="4347" max="4347" width="12.5703125" style="23" bestFit="1" customWidth="1"/>
    <col min="4348" max="4348" width="13.7109375" style="23" bestFit="1" customWidth="1"/>
    <col min="4349" max="4353" width="13.7109375" style="23" customWidth="1"/>
    <col min="4354" max="4354" width="16" style="23" customWidth="1"/>
    <col min="4355" max="4356" width="14" style="23" bestFit="1" customWidth="1"/>
    <col min="4357" max="4357" width="4.7109375" style="23" bestFit="1" customWidth="1"/>
    <col min="4358" max="4594" width="9.140625" style="23"/>
    <col min="4595" max="4595" width="12.140625" style="23" customWidth="1"/>
    <col min="4596" max="4596" width="14.7109375" style="23" bestFit="1" customWidth="1"/>
    <col min="4597" max="4597" width="12.7109375" style="23" bestFit="1" customWidth="1"/>
    <col min="4598" max="4598" width="13.7109375" style="23" bestFit="1" customWidth="1"/>
    <col min="4599" max="4599" width="12.7109375" style="23" bestFit="1" customWidth="1"/>
    <col min="4600" max="4600" width="12.28515625" style="23" bestFit="1" customWidth="1"/>
    <col min="4601" max="4601" width="12.7109375" style="23" bestFit="1" customWidth="1"/>
    <col min="4602" max="4602" width="12.42578125" style="23" bestFit="1" customWidth="1"/>
    <col min="4603" max="4603" width="12.5703125" style="23" bestFit="1" customWidth="1"/>
    <col min="4604" max="4604" width="13.7109375" style="23" bestFit="1" customWidth="1"/>
    <col min="4605" max="4609" width="13.7109375" style="23" customWidth="1"/>
    <col min="4610" max="4610" width="16" style="23" customWidth="1"/>
    <col min="4611" max="4612" width="14" style="23" bestFit="1" customWidth="1"/>
    <col min="4613" max="4613" width="4.7109375" style="23" bestFit="1" customWidth="1"/>
    <col min="4614" max="4850" width="9.140625" style="23"/>
    <col min="4851" max="4851" width="12.140625" style="23" customWidth="1"/>
    <col min="4852" max="4852" width="14.7109375" style="23" bestFit="1" customWidth="1"/>
    <col min="4853" max="4853" width="12.7109375" style="23" bestFit="1" customWidth="1"/>
    <col min="4854" max="4854" width="13.7109375" style="23" bestFit="1" customWidth="1"/>
    <col min="4855" max="4855" width="12.7109375" style="23" bestFit="1" customWidth="1"/>
    <col min="4856" max="4856" width="12.28515625" style="23" bestFit="1" customWidth="1"/>
    <col min="4857" max="4857" width="12.7109375" style="23" bestFit="1" customWidth="1"/>
    <col min="4858" max="4858" width="12.42578125" style="23" bestFit="1" customWidth="1"/>
    <col min="4859" max="4859" width="12.5703125" style="23" bestFit="1" customWidth="1"/>
    <col min="4860" max="4860" width="13.7109375" style="23" bestFit="1" customWidth="1"/>
    <col min="4861" max="4865" width="13.7109375" style="23" customWidth="1"/>
    <col min="4866" max="4866" width="16" style="23" customWidth="1"/>
    <col min="4867" max="4868" width="14" style="23" bestFit="1" customWidth="1"/>
    <col min="4869" max="4869" width="4.7109375" style="23" bestFit="1" customWidth="1"/>
    <col min="4870" max="5106" width="9.140625" style="23"/>
    <col min="5107" max="5107" width="12.140625" style="23" customWidth="1"/>
    <col min="5108" max="5108" width="14.7109375" style="23" bestFit="1" customWidth="1"/>
    <col min="5109" max="5109" width="12.7109375" style="23" bestFit="1" customWidth="1"/>
    <col min="5110" max="5110" width="13.7109375" style="23" bestFit="1" customWidth="1"/>
    <col min="5111" max="5111" width="12.7109375" style="23" bestFit="1" customWidth="1"/>
    <col min="5112" max="5112" width="12.28515625" style="23" bestFit="1" customWidth="1"/>
    <col min="5113" max="5113" width="12.7109375" style="23" bestFit="1" customWidth="1"/>
    <col min="5114" max="5114" width="12.42578125" style="23" bestFit="1" customWidth="1"/>
    <col min="5115" max="5115" width="12.5703125" style="23" bestFit="1" customWidth="1"/>
    <col min="5116" max="5116" width="13.7109375" style="23" bestFit="1" customWidth="1"/>
    <col min="5117" max="5121" width="13.7109375" style="23" customWidth="1"/>
    <col min="5122" max="5122" width="16" style="23" customWidth="1"/>
    <col min="5123" max="5124" width="14" style="23" bestFit="1" customWidth="1"/>
    <col min="5125" max="5125" width="4.7109375" style="23" bestFit="1" customWidth="1"/>
    <col min="5126" max="5362" width="9.140625" style="23"/>
    <col min="5363" max="5363" width="12.140625" style="23" customWidth="1"/>
    <col min="5364" max="5364" width="14.7109375" style="23" bestFit="1" customWidth="1"/>
    <col min="5365" max="5365" width="12.7109375" style="23" bestFit="1" customWidth="1"/>
    <col min="5366" max="5366" width="13.7109375" style="23" bestFit="1" customWidth="1"/>
    <col min="5367" max="5367" width="12.7109375" style="23" bestFit="1" customWidth="1"/>
    <col min="5368" max="5368" width="12.28515625" style="23" bestFit="1" customWidth="1"/>
    <col min="5369" max="5369" width="12.7109375" style="23" bestFit="1" customWidth="1"/>
    <col min="5370" max="5370" width="12.42578125" style="23" bestFit="1" customWidth="1"/>
    <col min="5371" max="5371" width="12.5703125" style="23" bestFit="1" customWidth="1"/>
    <col min="5372" max="5372" width="13.7109375" style="23" bestFit="1" customWidth="1"/>
    <col min="5373" max="5377" width="13.7109375" style="23" customWidth="1"/>
    <col min="5378" max="5378" width="16" style="23" customWidth="1"/>
    <col min="5379" max="5380" width="14" style="23" bestFit="1" customWidth="1"/>
    <col min="5381" max="5381" width="4.7109375" style="23" bestFit="1" customWidth="1"/>
    <col min="5382" max="5618" width="9.140625" style="23"/>
    <col min="5619" max="5619" width="12.140625" style="23" customWidth="1"/>
    <col min="5620" max="5620" width="14.7109375" style="23" bestFit="1" customWidth="1"/>
    <col min="5621" max="5621" width="12.7109375" style="23" bestFit="1" customWidth="1"/>
    <col min="5622" max="5622" width="13.7109375" style="23" bestFit="1" customWidth="1"/>
    <col min="5623" max="5623" width="12.7109375" style="23" bestFit="1" customWidth="1"/>
    <col min="5624" max="5624" width="12.28515625" style="23" bestFit="1" customWidth="1"/>
    <col min="5625" max="5625" width="12.7109375" style="23" bestFit="1" customWidth="1"/>
    <col min="5626" max="5626" width="12.42578125" style="23" bestFit="1" customWidth="1"/>
    <col min="5627" max="5627" width="12.5703125" style="23" bestFit="1" customWidth="1"/>
    <col min="5628" max="5628" width="13.7109375" style="23" bestFit="1" customWidth="1"/>
    <col min="5629" max="5633" width="13.7109375" style="23" customWidth="1"/>
    <col min="5634" max="5634" width="16" style="23" customWidth="1"/>
    <col min="5635" max="5636" width="14" style="23" bestFit="1" customWidth="1"/>
    <col min="5637" max="5637" width="4.7109375" style="23" bestFit="1" customWidth="1"/>
    <col min="5638" max="5874" width="9.140625" style="23"/>
    <col min="5875" max="5875" width="12.140625" style="23" customWidth="1"/>
    <col min="5876" max="5876" width="14.7109375" style="23" bestFit="1" customWidth="1"/>
    <col min="5877" max="5877" width="12.7109375" style="23" bestFit="1" customWidth="1"/>
    <col min="5878" max="5878" width="13.7109375" style="23" bestFit="1" customWidth="1"/>
    <col min="5879" max="5879" width="12.7109375" style="23" bestFit="1" customWidth="1"/>
    <col min="5880" max="5880" width="12.28515625" style="23" bestFit="1" customWidth="1"/>
    <col min="5881" max="5881" width="12.7109375" style="23" bestFit="1" customWidth="1"/>
    <col min="5882" max="5882" width="12.42578125" style="23" bestFit="1" customWidth="1"/>
    <col min="5883" max="5883" width="12.5703125" style="23" bestFit="1" customWidth="1"/>
    <col min="5884" max="5884" width="13.7109375" style="23" bestFit="1" customWidth="1"/>
    <col min="5885" max="5889" width="13.7109375" style="23" customWidth="1"/>
    <col min="5890" max="5890" width="16" style="23" customWidth="1"/>
    <col min="5891" max="5892" width="14" style="23" bestFit="1" customWidth="1"/>
    <col min="5893" max="5893" width="4.7109375" style="23" bestFit="1" customWidth="1"/>
    <col min="5894" max="6130" width="9.140625" style="23"/>
    <col min="6131" max="6131" width="12.140625" style="23" customWidth="1"/>
    <col min="6132" max="6132" width="14.7109375" style="23" bestFit="1" customWidth="1"/>
    <col min="6133" max="6133" width="12.7109375" style="23" bestFit="1" customWidth="1"/>
    <col min="6134" max="6134" width="13.7109375" style="23" bestFit="1" customWidth="1"/>
    <col min="6135" max="6135" width="12.7109375" style="23" bestFit="1" customWidth="1"/>
    <col min="6136" max="6136" width="12.28515625" style="23" bestFit="1" customWidth="1"/>
    <col min="6137" max="6137" width="12.7109375" style="23" bestFit="1" customWidth="1"/>
    <col min="6138" max="6138" width="12.42578125" style="23" bestFit="1" customWidth="1"/>
    <col min="6139" max="6139" width="12.5703125" style="23" bestFit="1" customWidth="1"/>
    <col min="6140" max="6140" width="13.7109375" style="23" bestFit="1" customWidth="1"/>
    <col min="6141" max="6145" width="13.7109375" style="23" customWidth="1"/>
    <col min="6146" max="6146" width="16" style="23" customWidth="1"/>
    <col min="6147" max="6148" width="14" style="23" bestFit="1" customWidth="1"/>
    <col min="6149" max="6149" width="4.7109375" style="23" bestFit="1" customWidth="1"/>
    <col min="6150" max="6386" width="9.140625" style="23"/>
    <col min="6387" max="6387" width="12.140625" style="23" customWidth="1"/>
    <col min="6388" max="6388" width="14.7109375" style="23" bestFit="1" customWidth="1"/>
    <col min="6389" max="6389" width="12.7109375" style="23" bestFit="1" customWidth="1"/>
    <col min="6390" max="6390" width="13.7109375" style="23" bestFit="1" customWidth="1"/>
    <col min="6391" max="6391" width="12.7109375" style="23" bestFit="1" customWidth="1"/>
    <col min="6392" max="6392" width="12.28515625" style="23" bestFit="1" customWidth="1"/>
    <col min="6393" max="6393" width="12.7109375" style="23" bestFit="1" customWidth="1"/>
    <col min="6394" max="6394" width="12.42578125" style="23" bestFit="1" customWidth="1"/>
    <col min="6395" max="6395" width="12.5703125" style="23" bestFit="1" customWidth="1"/>
    <col min="6396" max="6396" width="13.7109375" style="23" bestFit="1" customWidth="1"/>
    <col min="6397" max="6401" width="13.7109375" style="23" customWidth="1"/>
    <col min="6402" max="6402" width="16" style="23" customWidth="1"/>
    <col min="6403" max="6404" width="14" style="23" bestFit="1" customWidth="1"/>
    <col min="6405" max="6405" width="4.7109375" style="23" bestFit="1" customWidth="1"/>
    <col min="6406" max="6642" width="9.140625" style="23"/>
    <col min="6643" max="6643" width="12.140625" style="23" customWidth="1"/>
    <col min="6644" max="6644" width="14.7109375" style="23" bestFit="1" customWidth="1"/>
    <col min="6645" max="6645" width="12.7109375" style="23" bestFit="1" customWidth="1"/>
    <col min="6646" max="6646" width="13.7109375" style="23" bestFit="1" customWidth="1"/>
    <col min="6647" max="6647" width="12.7109375" style="23" bestFit="1" customWidth="1"/>
    <col min="6648" max="6648" width="12.28515625" style="23" bestFit="1" customWidth="1"/>
    <col min="6649" max="6649" width="12.7109375" style="23" bestFit="1" customWidth="1"/>
    <col min="6650" max="6650" width="12.42578125" style="23" bestFit="1" customWidth="1"/>
    <col min="6651" max="6651" width="12.5703125" style="23" bestFit="1" customWidth="1"/>
    <col min="6652" max="6652" width="13.7109375" style="23" bestFit="1" customWidth="1"/>
    <col min="6653" max="6657" width="13.7109375" style="23" customWidth="1"/>
    <col min="6658" max="6658" width="16" style="23" customWidth="1"/>
    <col min="6659" max="6660" width="14" style="23" bestFit="1" customWidth="1"/>
    <col min="6661" max="6661" width="4.7109375" style="23" bestFit="1" customWidth="1"/>
    <col min="6662" max="6898" width="9.140625" style="23"/>
    <col min="6899" max="6899" width="12.140625" style="23" customWidth="1"/>
    <col min="6900" max="6900" width="14.7109375" style="23" bestFit="1" customWidth="1"/>
    <col min="6901" max="6901" width="12.7109375" style="23" bestFit="1" customWidth="1"/>
    <col min="6902" max="6902" width="13.7109375" style="23" bestFit="1" customWidth="1"/>
    <col min="6903" max="6903" width="12.7109375" style="23" bestFit="1" customWidth="1"/>
    <col min="6904" max="6904" width="12.28515625" style="23" bestFit="1" customWidth="1"/>
    <col min="6905" max="6905" width="12.7109375" style="23" bestFit="1" customWidth="1"/>
    <col min="6906" max="6906" width="12.42578125" style="23" bestFit="1" customWidth="1"/>
    <col min="6907" max="6907" width="12.5703125" style="23" bestFit="1" customWidth="1"/>
    <col min="6908" max="6908" width="13.7109375" style="23" bestFit="1" customWidth="1"/>
    <col min="6909" max="6913" width="13.7109375" style="23" customWidth="1"/>
    <col min="6914" max="6914" width="16" style="23" customWidth="1"/>
    <col min="6915" max="6916" width="14" style="23" bestFit="1" customWidth="1"/>
    <col min="6917" max="6917" width="4.7109375" style="23" bestFit="1" customWidth="1"/>
    <col min="6918" max="7154" width="9.140625" style="23"/>
    <col min="7155" max="7155" width="12.140625" style="23" customWidth="1"/>
    <col min="7156" max="7156" width="14.7109375" style="23" bestFit="1" customWidth="1"/>
    <col min="7157" max="7157" width="12.7109375" style="23" bestFit="1" customWidth="1"/>
    <col min="7158" max="7158" width="13.7109375" style="23" bestFit="1" customWidth="1"/>
    <col min="7159" max="7159" width="12.7109375" style="23" bestFit="1" customWidth="1"/>
    <col min="7160" max="7160" width="12.28515625" style="23" bestFit="1" customWidth="1"/>
    <col min="7161" max="7161" width="12.7109375" style="23" bestFit="1" customWidth="1"/>
    <col min="7162" max="7162" width="12.42578125" style="23" bestFit="1" customWidth="1"/>
    <col min="7163" max="7163" width="12.5703125" style="23" bestFit="1" customWidth="1"/>
    <col min="7164" max="7164" width="13.7109375" style="23" bestFit="1" customWidth="1"/>
    <col min="7165" max="7169" width="13.7109375" style="23" customWidth="1"/>
    <col min="7170" max="7170" width="16" style="23" customWidth="1"/>
    <col min="7171" max="7172" width="14" style="23" bestFit="1" customWidth="1"/>
    <col min="7173" max="7173" width="4.7109375" style="23" bestFit="1" customWidth="1"/>
    <col min="7174" max="7410" width="9.140625" style="23"/>
    <col min="7411" max="7411" width="12.140625" style="23" customWidth="1"/>
    <col min="7412" max="7412" width="14.7109375" style="23" bestFit="1" customWidth="1"/>
    <col min="7413" max="7413" width="12.7109375" style="23" bestFit="1" customWidth="1"/>
    <col min="7414" max="7414" width="13.7109375" style="23" bestFit="1" customWidth="1"/>
    <col min="7415" max="7415" width="12.7109375" style="23" bestFit="1" customWidth="1"/>
    <col min="7416" max="7416" width="12.28515625" style="23" bestFit="1" customWidth="1"/>
    <col min="7417" max="7417" width="12.7109375" style="23" bestFit="1" customWidth="1"/>
    <col min="7418" max="7418" width="12.42578125" style="23" bestFit="1" customWidth="1"/>
    <col min="7419" max="7419" width="12.5703125" style="23" bestFit="1" customWidth="1"/>
    <col min="7420" max="7420" width="13.7109375" style="23" bestFit="1" customWidth="1"/>
    <col min="7421" max="7425" width="13.7109375" style="23" customWidth="1"/>
    <col min="7426" max="7426" width="16" style="23" customWidth="1"/>
    <col min="7427" max="7428" width="14" style="23" bestFit="1" customWidth="1"/>
    <col min="7429" max="7429" width="4.7109375" style="23" bestFit="1" customWidth="1"/>
    <col min="7430" max="7666" width="9.140625" style="23"/>
    <col min="7667" max="7667" width="12.140625" style="23" customWidth="1"/>
    <col min="7668" max="7668" width="14.7109375" style="23" bestFit="1" customWidth="1"/>
    <col min="7669" max="7669" width="12.7109375" style="23" bestFit="1" customWidth="1"/>
    <col min="7670" max="7670" width="13.7109375" style="23" bestFit="1" customWidth="1"/>
    <col min="7671" max="7671" width="12.7109375" style="23" bestFit="1" customWidth="1"/>
    <col min="7672" max="7672" width="12.28515625" style="23" bestFit="1" customWidth="1"/>
    <col min="7673" max="7673" width="12.7109375" style="23" bestFit="1" customWidth="1"/>
    <col min="7674" max="7674" width="12.42578125" style="23" bestFit="1" customWidth="1"/>
    <col min="7675" max="7675" width="12.5703125" style="23" bestFit="1" customWidth="1"/>
    <col min="7676" max="7676" width="13.7109375" style="23" bestFit="1" customWidth="1"/>
    <col min="7677" max="7681" width="13.7109375" style="23" customWidth="1"/>
    <col min="7682" max="7682" width="16" style="23" customWidth="1"/>
    <col min="7683" max="7684" width="14" style="23" bestFit="1" customWidth="1"/>
    <col min="7685" max="7685" width="4.7109375" style="23" bestFit="1" customWidth="1"/>
    <col min="7686" max="7922" width="9.140625" style="23"/>
    <col min="7923" max="7923" width="12.140625" style="23" customWidth="1"/>
    <col min="7924" max="7924" width="14.7109375" style="23" bestFit="1" customWidth="1"/>
    <col min="7925" max="7925" width="12.7109375" style="23" bestFit="1" customWidth="1"/>
    <col min="7926" max="7926" width="13.7109375" style="23" bestFit="1" customWidth="1"/>
    <col min="7927" max="7927" width="12.7109375" style="23" bestFit="1" customWidth="1"/>
    <col min="7928" max="7928" width="12.28515625" style="23" bestFit="1" customWidth="1"/>
    <col min="7929" max="7929" width="12.7109375" style="23" bestFit="1" customWidth="1"/>
    <col min="7930" max="7930" width="12.42578125" style="23" bestFit="1" customWidth="1"/>
    <col min="7931" max="7931" width="12.5703125" style="23" bestFit="1" customWidth="1"/>
    <col min="7932" max="7932" width="13.7109375" style="23" bestFit="1" customWidth="1"/>
    <col min="7933" max="7937" width="13.7109375" style="23" customWidth="1"/>
    <col min="7938" max="7938" width="16" style="23" customWidth="1"/>
    <col min="7939" max="7940" width="14" style="23" bestFit="1" customWidth="1"/>
    <col min="7941" max="7941" width="4.7109375" style="23" bestFit="1" customWidth="1"/>
    <col min="7942" max="8178" width="9.140625" style="23"/>
    <col min="8179" max="8179" width="12.140625" style="23" customWidth="1"/>
    <col min="8180" max="8180" width="14.7109375" style="23" bestFit="1" customWidth="1"/>
    <col min="8181" max="8181" width="12.7109375" style="23" bestFit="1" customWidth="1"/>
    <col min="8182" max="8182" width="13.7109375" style="23" bestFit="1" customWidth="1"/>
    <col min="8183" max="8183" width="12.7109375" style="23" bestFit="1" customWidth="1"/>
    <col min="8184" max="8184" width="12.28515625" style="23" bestFit="1" customWidth="1"/>
    <col min="8185" max="8185" width="12.7109375" style="23" bestFit="1" customWidth="1"/>
    <col min="8186" max="8186" width="12.42578125" style="23" bestFit="1" customWidth="1"/>
    <col min="8187" max="8187" width="12.5703125" style="23" bestFit="1" customWidth="1"/>
    <col min="8188" max="8188" width="13.7109375" style="23" bestFit="1" customWidth="1"/>
    <col min="8189" max="8193" width="13.7109375" style="23" customWidth="1"/>
    <col min="8194" max="8194" width="16" style="23" customWidth="1"/>
    <col min="8195" max="8196" width="14" style="23" bestFit="1" customWidth="1"/>
    <col min="8197" max="8197" width="4.7109375" style="23" bestFit="1" customWidth="1"/>
    <col min="8198" max="8434" width="9.140625" style="23"/>
    <col min="8435" max="8435" width="12.140625" style="23" customWidth="1"/>
    <col min="8436" max="8436" width="14.7109375" style="23" bestFit="1" customWidth="1"/>
    <col min="8437" max="8437" width="12.7109375" style="23" bestFit="1" customWidth="1"/>
    <col min="8438" max="8438" width="13.7109375" style="23" bestFit="1" customWidth="1"/>
    <col min="8439" max="8439" width="12.7109375" style="23" bestFit="1" customWidth="1"/>
    <col min="8440" max="8440" width="12.28515625" style="23" bestFit="1" customWidth="1"/>
    <col min="8441" max="8441" width="12.7109375" style="23" bestFit="1" customWidth="1"/>
    <col min="8442" max="8442" width="12.42578125" style="23" bestFit="1" customWidth="1"/>
    <col min="8443" max="8443" width="12.5703125" style="23" bestFit="1" customWidth="1"/>
    <col min="8444" max="8444" width="13.7109375" style="23" bestFit="1" customWidth="1"/>
    <col min="8445" max="8449" width="13.7109375" style="23" customWidth="1"/>
    <col min="8450" max="8450" width="16" style="23" customWidth="1"/>
    <col min="8451" max="8452" width="14" style="23" bestFit="1" customWidth="1"/>
    <col min="8453" max="8453" width="4.7109375" style="23" bestFit="1" customWidth="1"/>
    <col min="8454" max="8690" width="9.140625" style="23"/>
    <col min="8691" max="8691" width="12.140625" style="23" customWidth="1"/>
    <col min="8692" max="8692" width="14.7109375" style="23" bestFit="1" customWidth="1"/>
    <col min="8693" max="8693" width="12.7109375" style="23" bestFit="1" customWidth="1"/>
    <col min="8694" max="8694" width="13.7109375" style="23" bestFit="1" customWidth="1"/>
    <col min="8695" max="8695" width="12.7109375" style="23" bestFit="1" customWidth="1"/>
    <col min="8696" max="8696" width="12.28515625" style="23" bestFit="1" customWidth="1"/>
    <col min="8697" max="8697" width="12.7109375" style="23" bestFit="1" customWidth="1"/>
    <col min="8698" max="8698" width="12.42578125" style="23" bestFit="1" customWidth="1"/>
    <col min="8699" max="8699" width="12.5703125" style="23" bestFit="1" customWidth="1"/>
    <col min="8700" max="8700" width="13.7109375" style="23" bestFit="1" customWidth="1"/>
    <col min="8701" max="8705" width="13.7109375" style="23" customWidth="1"/>
    <col min="8706" max="8706" width="16" style="23" customWidth="1"/>
    <col min="8707" max="8708" width="14" style="23" bestFit="1" customWidth="1"/>
    <col min="8709" max="8709" width="4.7109375" style="23" bestFit="1" customWidth="1"/>
    <col min="8710" max="8946" width="9.140625" style="23"/>
    <col min="8947" max="8947" width="12.140625" style="23" customWidth="1"/>
    <col min="8948" max="8948" width="14.7109375" style="23" bestFit="1" customWidth="1"/>
    <col min="8949" max="8949" width="12.7109375" style="23" bestFit="1" customWidth="1"/>
    <col min="8950" max="8950" width="13.7109375" style="23" bestFit="1" customWidth="1"/>
    <col min="8951" max="8951" width="12.7109375" style="23" bestFit="1" customWidth="1"/>
    <col min="8952" max="8952" width="12.28515625" style="23" bestFit="1" customWidth="1"/>
    <col min="8953" max="8953" width="12.7109375" style="23" bestFit="1" customWidth="1"/>
    <col min="8954" max="8954" width="12.42578125" style="23" bestFit="1" customWidth="1"/>
    <col min="8955" max="8955" width="12.5703125" style="23" bestFit="1" customWidth="1"/>
    <col min="8956" max="8956" width="13.7109375" style="23" bestFit="1" customWidth="1"/>
    <col min="8957" max="8961" width="13.7109375" style="23" customWidth="1"/>
    <col min="8962" max="8962" width="16" style="23" customWidth="1"/>
    <col min="8963" max="8964" width="14" style="23" bestFit="1" customWidth="1"/>
    <col min="8965" max="8965" width="4.7109375" style="23" bestFit="1" customWidth="1"/>
    <col min="8966" max="9202" width="9.140625" style="23"/>
    <col min="9203" max="9203" width="12.140625" style="23" customWidth="1"/>
    <col min="9204" max="9204" width="14.7109375" style="23" bestFit="1" customWidth="1"/>
    <col min="9205" max="9205" width="12.7109375" style="23" bestFit="1" customWidth="1"/>
    <col min="9206" max="9206" width="13.7109375" style="23" bestFit="1" customWidth="1"/>
    <col min="9207" max="9207" width="12.7109375" style="23" bestFit="1" customWidth="1"/>
    <col min="9208" max="9208" width="12.28515625" style="23" bestFit="1" customWidth="1"/>
    <col min="9209" max="9209" width="12.7109375" style="23" bestFit="1" customWidth="1"/>
    <col min="9210" max="9210" width="12.42578125" style="23" bestFit="1" customWidth="1"/>
    <col min="9211" max="9211" width="12.5703125" style="23" bestFit="1" customWidth="1"/>
    <col min="9212" max="9212" width="13.7109375" style="23" bestFit="1" customWidth="1"/>
    <col min="9213" max="9217" width="13.7109375" style="23" customWidth="1"/>
    <col min="9218" max="9218" width="16" style="23" customWidth="1"/>
    <col min="9219" max="9220" width="14" style="23" bestFit="1" customWidth="1"/>
    <col min="9221" max="9221" width="4.7109375" style="23" bestFit="1" customWidth="1"/>
    <col min="9222" max="9458" width="9.140625" style="23"/>
    <col min="9459" max="9459" width="12.140625" style="23" customWidth="1"/>
    <col min="9460" max="9460" width="14.7109375" style="23" bestFit="1" customWidth="1"/>
    <col min="9461" max="9461" width="12.7109375" style="23" bestFit="1" customWidth="1"/>
    <col min="9462" max="9462" width="13.7109375" style="23" bestFit="1" customWidth="1"/>
    <col min="9463" max="9463" width="12.7109375" style="23" bestFit="1" customWidth="1"/>
    <col min="9464" max="9464" width="12.28515625" style="23" bestFit="1" customWidth="1"/>
    <col min="9465" max="9465" width="12.7109375" style="23" bestFit="1" customWidth="1"/>
    <col min="9466" max="9466" width="12.42578125" style="23" bestFit="1" customWidth="1"/>
    <col min="9467" max="9467" width="12.5703125" style="23" bestFit="1" customWidth="1"/>
    <col min="9468" max="9468" width="13.7109375" style="23" bestFit="1" customWidth="1"/>
    <col min="9469" max="9473" width="13.7109375" style="23" customWidth="1"/>
    <col min="9474" max="9474" width="16" style="23" customWidth="1"/>
    <col min="9475" max="9476" width="14" style="23" bestFit="1" customWidth="1"/>
    <col min="9477" max="9477" width="4.7109375" style="23" bestFit="1" customWidth="1"/>
    <col min="9478" max="9714" width="9.140625" style="23"/>
    <col min="9715" max="9715" width="12.140625" style="23" customWidth="1"/>
    <col min="9716" max="9716" width="14.7109375" style="23" bestFit="1" customWidth="1"/>
    <col min="9717" max="9717" width="12.7109375" style="23" bestFit="1" customWidth="1"/>
    <col min="9718" max="9718" width="13.7109375" style="23" bestFit="1" customWidth="1"/>
    <col min="9719" max="9719" width="12.7109375" style="23" bestFit="1" customWidth="1"/>
    <col min="9720" max="9720" width="12.28515625" style="23" bestFit="1" customWidth="1"/>
    <col min="9721" max="9721" width="12.7109375" style="23" bestFit="1" customWidth="1"/>
    <col min="9722" max="9722" width="12.42578125" style="23" bestFit="1" customWidth="1"/>
    <col min="9723" max="9723" width="12.5703125" style="23" bestFit="1" customWidth="1"/>
    <col min="9724" max="9724" width="13.7109375" style="23" bestFit="1" customWidth="1"/>
    <col min="9725" max="9729" width="13.7109375" style="23" customWidth="1"/>
    <col min="9730" max="9730" width="16" style="23" customWidth="1"/>
    <col min="9731" max="9732" width="14" style="23" bestFit="1" customWidth="1"/>
    <col min="9733" max="9733" width="4.7109375" style="23" bestFit="1" customWidth="1"/>
    <col min="9734" max="9970" width="9.140625" style="23"/>
    <col min="9971" max="9971" width="12.140625" style="23" customWidth="1"/>
    <col min="9972" max="9972" width="14.7109375" style="23" bestFit="1" customWidth="1"/>
    <col min="9973" max="9973" width="12.7109375" style="23" bestFit="1" customWidth="1"/>
    <col min="9974" max="9974" width="13.7109375" style="23" bestFit="1" customWidth="1"/>
    <col min="9975" max="9975" width="12.7109375" style="23" bestFit="1" customWidth="1"/>
    <col min="9976" max="9976" width="12.28515625" style="23" bestFit="1" customWidth="1"/>
    <col min="9977" max="9977" width="12.7109375" style="23" bestFit="1" customWidth="1"/>
    <col min="9978" max="9978" width="12.42578125" style="23" bestFit="1" customWidth="1"/>
    <col min="9979" max="9979" width="12.5703125" style="23" bestFit="1" customWidth="1"/>
    <col min="9980" max="9980" width="13.7109375" style="23" bestFit="1" customWidth="1"/>
    <col min="9981" max="9985" width="13.7109375" style="23" customWidth="1"/>
    <col min="9986" max="9986" width="16" style="23" customWidth="1"/>
    <col min="9987" max="9988" width="14" style="23" bestFit="1" customWidth="1"/>
    <col min="9989" max="9989" width="4.7109375" style="23" bestFit="1" customWidth="1"/>
    <col min="9990" max="10226" width="9.140625" style="23"/>
    <col min="10227" max="10227" width="12.140625" style="23" customWidth="1"/>
    <col min="10228" max="10228" width="14.7109375" style="23" bestFit="1" customWidth="1"/>
    <col min="10229" max="10229" width="12.7109375" style="23" bestFit="1" customWidth="1"/>
    <col min="10230" max="10230" width="13.7109375" style="23" bestFit="1" customWidth="1"/>
    <col min="10231" max="10231" width="12.7109375" style="23" bestFit="1" customWidth="1"/>
    <col min="10232" max="10232" width="12.28515625" style="23" bestFit="1" customWidth="1"/>
    <col min="10233" max="10233" width="12.7109375" style="23" bestFit="1" customWidth="1"/>
    <col min="10234" max="10234" width="12.42578125" style="23" bestFit="1" customWidth="1"/>
    <col min="10235" max="10235" width="12.5703125" style="23" bestFit="1" customWidth="1"/>
    <col min="10236" max="10236" width="13.7109375" style="23" bestFit="1" customWidth="1"/>
    <col min="10237" max="10241" width="13.7109375" style="23" customWidth="1"/>
    <col min="10242" max="10242" width="16" style="23" customWidth="1"/>
    <col min="10243" max="10244" width="14" style="23" bestFit="1" customWidth="1"/>
    <col min="10245" max="10245" width="4.7109375" style="23" bestFit="1" customWidth="1"/>
    <col min="10246" max="10482" width="9.140625" style="23"/>
    <col min="10483" max="10483" width="12.140625" style="23" customWidth="1"/>
    <col min="10484" max="10484" width="14.7109375" style="23" bestFit="1" customWidth="1"/>
    <col min="10485" max="10485" width="12.7109375" style="23" bestFit="1" customWidth="1"/>
    <col min="10486" max="10486" width="13.7109375" style="23" bestFit="1" customWidth="1"/>
    <col min="10487" max="10487" width="12.7109375" style="23" bestFit="1" customWidth="1"/>
    <col min="10488" max="10488" width="12.28515625" style="23" bestFit="1" customWidth="1"/>
    <col min="10489" max="10489" width="12.7109375" style="23" bestFit="1" customWidth="1"/>
    <col min="10490" max="10490" width="12.42578125" style="23" bestFit="1" customWidth="1"/>
    <col min="10491" max="10491" width="12.5703125" style="23" bestFit="1" customWidth="1"/>
    <col min="10492" max="10492" width="13.7109375" style="23" bestFit="1" customWidth="1"/>
    <col min="10493" max="10497" width="13.7109375" style="23" customWidth="1"/>
    <col min="10498" max="10498" width="16" style="23" customWidth="1"/>
    <col min="10499" max="10500" width="14" style="23" bestFit="1" customWidth="1"/>
    <col min="10501" max="10501" width="4.7109375" style="23" bestFit="1" customWidth="1"/>
    <col min="10502" max="10738" width="9.140625" style="23"/>
    <col min="10739" max="10739" width="12.140625" style="23" customWidth="1"/>
    <col min="10740" max="10740" width="14.7109375" style="23" bestFit="1" customWidth="1"/>
    <col min="10741" max="10741" width="12.7109375" style="23" bestFit="1" customWidth="1"/>
    <col min="10742" max="10742" width="13.7109375" style="23" bestFit="1" customWidth="1"/>
    <col min="10743" max="10743" width="12.7109375" style="23" bestFit="1" customWidth="1"/>
    <col min="10744" max="10744" width="12.28515625" style="23" bestFit="1" customWidth="1"/>
    <col min="10745" max="10745" width="12.7109375" style="23" bestFit="1" customWidth="1"/>
    <col min="10746" max="10746" width="12.42578125" style="23" bestFit="1" customWidth="1"/>
    <col min="10747" max="10747" width="12.5703125" style="23" bestFit="1" customWidth="1"/>
    <col min="10748" max="10748" width="13.7109375" style="23" bestFit="1" customWidth="1"/>
    <col min="10749" max="10753" width="13.7109375" style="23" customWidth="1"/>
    <col min="10754" max="10754" width="16" style="23" customWidth="1"/>
    <col min="10755" max="10756" width="14" style="23" bestFit="1" customWidth="1"/>
    <col min="10757" max="10757" width="4.7109375" style="23" bestFit="1" customWidth="1"/>
    <col min="10758" max="10994" width="9.140625" style="23"/>
    <col min="10995" max="10995" width="12.140625" style="23" customWidth="1"/>
    <col min="10996" max="10996" width="14.7109375" style="23" bestFit="1" customWidth="1"/>
    <col min="10997" max="10997" width="12.7109375" style="23" bestFit="1" customWidth="1"/>
    <col min="10998" max="10998" width="13.7109375" style="23" bestFit="1" customWidth="1"/>
    <col min="10999" max="10999" width="12.7109375" style="23" bestFit="1" customWidth="1"/>
    <col min="11000" max="11000" width="12.28515625" style="23" bestFit="1" customWidth="1"/>
    <col min="11001" max="11001" width="12.7109375" style="23" bestFit="1" customWidth="1"/>
    <col min="11002" max="11002" width="12.42578125" style="23" bestFit="1" customWidth="1"/>
    <col min="11003" max="11003" width="12.5703125" style="23" bestFit="1" customWidth="1"/>
    <col min="11004" max="11004" width="13.7109375" style="23" bestFit="1" customWidth="1"/>
    <col min="11005" max="11009" width="13.7109375" style="23" customWidth="1"/>
    <col min="11010" max="11010" width="16" style="23" customWidth="1"/>
    <col min="11011" max="11012" width="14" style="23" bestFit="1" customWidth="1"/>
    <col min="11013" max="11013" width="4.7109375" style="23" bestFit="1" customWidth="1"/>
    <col min="11014" max="11250" width="9.140625" style="23"/>
    <col min="11251" max="11251" width="12.140625" style="23" customWidth="1"/>
    <col min="11252" max="11252" width="14.7109375" style="23" bestFit="1" customWidth="1"/>
    <col min="11253" max="11253" width="12.7109375" style="23" bestFit="1" customWidth="1"/>
    <col min="11254" max="11254" width="13.7109375" style="23" bestFit="1" customWidth="1"/>
    <col min="11255" max="11255" width="12.7109375" style="23" bestFit="1" customWidth="1"/>
    <col min="11256" max="11256" width="12.28515625" style="23" bestFit="1" customWidth="1"/>
    <col min="11257" max="11257" width="12.7109375" style="23" bestFit="1" customWidth="1"/>
    <col min="11258" max="11258" width="12.42578125" style="23" bestFit="1" customWidth="1"/>
    <col min="11259" max="11259" width="12.5703125" style="23" bestFit="1" customWidth="1"/>
    <col min="11260" max="11260" width="13.7109375" style="23" bestFit="1" customWidth="1"/>
    <col min="11261" max="11265" width="13.7109375" style="23" customWidth="1"/>
    <col min="11266" max="11266" width="16" style="23" customWidth="1"/>
    <col min="11267" max="11268" width="14" style="23" bestFit="1" customWidth="1"/>
    <col min="11269" max="11269" width="4.7109375" style="23" bestFit="1" customWidth="1"/>
    <col min="11270" max="11506" width="9.140625" style="23"/>
    <col min="11507" max="11507" width="12.140625" style="23" customWidth="1"/>
    <col min="11508" max="11508" width="14.7109375" style="23" bestFit="1" customWidth="1"/>
    <col min="11509" max="11509" width="12.7109375" style="23" bestFit="1" customWidth="1"/>
    <col min="11510" max="11510" width="13.7109375" style="23" bestFit="1" customWidth="1"/>
    <col min="11511" max="11511" width="12.7109375" style="23" bestFit="1" customWidth="1"/>
    <col min="11512" max="11512" width="12.28515625" style="23" bestFit="1" customWidth="1"/>
    <col min="11513" max="11513" width="12.7109375" style="23" bestFit="1" customWidth="1"/>
    <col min="11514" max="11514" width="12.42578125" style="23" bestFit="1" customWidth="1"/>
    <col min="11515" max="11515" width="12.5703125" style="23" bestFit="1" customWidth="1"/>
    <col min="11516" max="11516" width="13.7109375" style="23" bestFit="1" customWidth="1"/>
    <col min="11517" max="11521" width="13.7109375" style="23" customWidth="1"/>
    <col min="11522" max="11522" width="16" style="23" customWidth="1"/>
    <col min="11523" max="11524" width="14" style="23" bestFit="1" customWidth="1"/>
    <col min="11525" max="11525" width="4.7109375" style="23" bestFit="1" customWidth="1"/>
    <col min="11526" max="11762" width="9.140625" style="23"/>
    <col min="11763" max="11763" width="12.140625" style="23" customWidth="1"/>
    <col min="11764" max="11764" width="14.7109375" style="23" bestFit="1" customWidth="1"/>
    <col min="11765" max="11765" width="12.7109375" style="23" bestFit="1" customWidth="1"/>
    <col min="11766" max="11766" width="13.7109375" style="23" bestFit="1" customWidth="1"/>
    <col min="11767" max="11767" width="12.7109375" style="23" bestFit="1" customWidth="1"/>
    <col min="11768" max="11768" width="12.28515625" style="23" bestFit="1" customWidth="1"/>
    <col min="11769" max="11769" width="12.7109375" style="23" bestFit="1" customWidth="1"/>
    <col min="11770" max="11770" width="12.42578125" style="23" bestFit="1" customWidth="1"/>
    <col min="11771" max="11771" width="12.5703125" style="23" bestFit="1" customWidth="1"/>
    <col min="11772" max="11772" width="13.7109375" style="23" bestFit="1" customWidth="1"/>
    <col min="11773" max="11777" width="13.7109375" style="23" customWidth="1"/>
    <col min="11778" max="11778" width="16" style="23" customWidth="1"/>
    <col min="11779" max="11780" width="14" style="23" bestFit="1" customWidth="1"/>
    <col min="11781" max="11781" width="4.7109375" style="23" bestFit="1" customWidth="1"/>
    <col min="11782" max="12018" width="9.140625" style="23"/>
    <col min="12019" max="12019" width="12.140625" style="23" customWidth="1"/>
    <col min="12020" max="12020" width="14.7109375" style="23" bestFit="1" customWidth="1"/>
    <col min="12021" max="12021" width="12.7109375" style="23" bestFit="1" customWidth="1"/>
    <col min="12022" max="12022" width="13.7109375" style="23" bestFit="1" customWidth="1"/>
    <col min="12023" max="12023" width="12.7109375" style="23" bestFit="1" customWidth="1"/>
    <col min="12024" max="12024" width="12.28515625" style="23" bestFit="1" customWidth="1"/>
    <col min="12025" max="12025" width="12.7109375" style="23" bestFit="1" customWidth="1"/>
    <col min="12026" max="12026" width="12.42578125" style="23" bestFit="1" customWidth="1"/>
    <col min="12027" max="12027" width="12.5703125" style="23" bestFit="1" customWidth="1"/>
    <col min="12028" max="12028" width="13.7109375" style="23" bestFit="1" customWidth="1"/>
    <col min="12029" max="12033" width="13.7109375" style="23" customWidth="1"/>
    <col min="12034" max="12034" width="16" style="23" customWidth="1"/>
    <col min="12035" max="12036" width="14" style="23" bestFit="1" customWidth="1"/>
    <col min="12037" max="12037" width="4.7109375" style="23" bestFit="1" customWidth="1"/>
    <col min="12038" max="12274" width="9.140625" style="23"/>
    <col min="12275" max="12275" width="12.140625" style="23" customWidth="1"/>
    <col min="12276" max="12276" width="14.7109375" style="23" bestFit="1" customWidth="1"/>
    <col min="12277" max="12277" width="12.7109375" style="23" bestFit="1" customWidth="1"/>
    <col min="12278" max="12278" width="13.7109375" style="23" bestFit="1" customWidth="1"/>
    <col min="12279" max="12279" width="12.7109375" style="23" bestFit="1" customWidth="1"/>
    <col min="12280" max="12280" width="12.28515625" style="23" bestFit="1" customWidth="1"/>
    <col min="12281" max="12281" width="12.7109375" style="23" bestFit="1" customWidth="1"/>
    <col min="12282" max="12282" width="12.42578125" style="23" bestFit="1" customWidth="1"/>
    <col min="12283" max="12283" width="12.5703125" style="23" bestFit="1" customWidth="1"/>
    <col min="12284" max="12284" width="13.7109375" style="23" bestFit="1" customWidth="1"/>
    <col min="12285" max="12289" width="13.7109375" style="23" customWidth="1"/>
    <col min="12290" max="12290" width="16" style="23" customWidth="1"/>
    <col min="12291" max="12292" width="14" style="23" bestFit="1" customWidth="1"/>
    <col min="12293" max="12293" width="4.7109375" style="23" bestFit="1" customWidth="1"/>
    <col min="12294" max="12530" width="9.140625" style="23"/>
    <col min="12531" max="12531" width="12.140625" style="23" customWidth="1"/>
    <col min="12532" max="12532" width="14.7109375" style="23" bestFit="1" customWidth="1"/>
    <col min="12533" max="12533" width="12.7109375" style="23" bestFit="1" customWidth="1"/>
    <col min="12534" max="12534" width="13.7109375" style="23" bestFit="1" customWidth="1"/>
    <col min="12535" max="12535" width="12.7109375" style="23" bestFit="1" customWidth="1"/>
    <col min="12536" max="12536" width="12.28515625" style="23" bestFit="1" customWidth="1"/>
    <col min="12537" max="12537" width="12.7109375" style="23" bestFit="1" customWidth="1"/>
    <col min="12538" max="12538" width="12.42578125" style="23" bestFit="1" customWidth="1"/>
    <col min="12539" max="12539" width="12.5703125" style="23" bestFit="1" customWidth="1"/>
    <col min="12540" max="12540" width="13.7109375" style="23" bestFit="1" customWidth="1"/>
    <col min="12541" max="12545" width="13.7109375" style="23" customWidth="1"/>
    <col min="12546" max="12546" width="16" style="23" customWidth="1"/>
    <col min="12547" max="12548" width="14" style="23" bestFit="1" customWidth="1"/>
    <col min="12549" max="12549" width="4.7109375" style="23" bestFit="1" customWidth="1"/>
    <col min="12550" max="12786" width="9.140625" style="23"/>
    <col min="12787" max="12787" width="12.140625" style="23" customWidth="1"/>
    <col min="12788" max="12788" width="14.7109375" style="23" bestFit="1" customWidth="1"/>
    <col min="12789" max="12789" width="12.7109375" style="23" bestFit="1" customWidth="1"/>
    <col min="12790" max="12790" width="13.7109375" style="23" bestFit="1" customWidth="1"/>
    <col min="12791" max="12791" width="12.7109375" style="23" bestFit="1" customWidth="1"/>
    <col min="12792" max="12792" width="12.28515625" style="23" bestFit="1" customWidth="1"/>
    <col min="12793" max="12793" width="12.7109375" style="23" bestFit="1" customWidth="1"/>
    <col min="12794" max="12794" width="12.42578125" style="23" bestFit="1" customWidth="1"/>
    <col min="12795" max="12795" width="12.5703125" style="23" bestFit="1" customWidth="1"/>
    <col min="12796" max="12796" width="13.7109375" style="23" bestFit="1" customWidth="1"/>
    <col min="12797" max="12801" width="13.7109375" style="23" customWidth="1"/>
    <col min="12802" max="12802" width="16" style="23" customWidth="1"/>
    <col min="12803" max="12804" width="14" style="23" bestFit="1" customWidth="1"/>
    <col min="12805" max="12805" width="4.7109375" style="23" bestFit="1" customWidth="1"/>
    <col min="12806" max="13042" width="9.140625" style="23"/>
    <col min="13043" max="13043" width="12.140625" style="23" customWidth="1"/>
    <col min="13044" max="13044" width="14.7109375" style="23" bestFit="1" customWidth="1"/>
    <col min="13045" max="13045" width="12.7109375" style="23" bestFit="1" customWidth="1"/>
    <col min="13046" max="13046" width="13.7109375" style="23" bestFit="1" customWidth="1"/>
    <col min="13047" max="13047" width="12.7109375" style="23" bestFit="1" customWidth="1"/>
    <col min="13048" max="13048" width="12.28515625" style="23" bestFit="1" customWidth="1"/>
    <col min="13049" max="13049" width="12.7109375" style="23" bestFit="1" customWidth="1"/>
    <col min="13050" max="13050" width="12.42578125" style="23" bestFit="1" customWidth="1"/>
    <col min="13051" max="13051" width="12.5703125" style="23" bestFit="1" customWidth="1"/>
    <col min="13052" max="13052" width="13.7109375" style="23" bestFit="1" customWidth="1"/>
    <col min="13053" max="13057" width="13.7109375" style="23" customWidth="1"/>
    <col min="13058" max="13058" width="16" style="23" customWidth="1"/>
    <col min="13059" max="13060" width="14" style="23" bestFit="1" customWidth="1"/>
    <col min="13061" max="13061" width="4.7109375" style="23" bestFit="1" customWidth="1"/>
    <col min="13062" max="13298" width="9.140625" style="23"/>
    <col min="13299" max="13299" width="12.140625" style="23" customWidth="1"/>
    <col min="13300" max="13300" width="14.7109375" style="23" bestFit="1" customWidth="1"/>
    <col min="13301" max="13301" width="12.7109375" style="23" bestFit="1" customWidth="1"/>
    <col min="13302" max="13302" width="13.7109375" style="23" bestFit="1" customWidth="1"/>
    <col min="13303" max="13303" width="12.7109375" style="23" bestFit="1" customWidth="1"/>
    <col min="13304" max="13304" width="12.28515625" style="23" bestFit="1" customWidth="1"/>
    <col min="13305" max="13305" width="12.7109375" style="23" bestFit="1" customWidth="1"/>
    <col min="13306" max="13306" width="12.42578125" style="23" bestFit="1" customWidth="1"/>
    <col min="13307" max="13307" width="12.5703125" style="23" bestFit="1" customWidth="1"/>
    <col min="13308" max="13308" width="13.7109375" style="23" bestFit="1" customWidth="1"/>
    <col min="13309" max="13313" width="13.7109375" style="23" customWidth="1"/>
    <col min="13314" max="13314" width="16" style="23" customWidth="1"/>
    <col min="13315" max="13316" width="14" style="23" bestFit="1" customWidth="1"/>
    <col min="13317" max="13317" width="4.7109375" style="23" bestFit="1" customWidth="1"/>
    <col min="13318" max="13554" width="9.140625" style="23"/>
    <col min="13555" max="13555" width="12.140625" style="23" customWidth="1"/>
    <col min="13556" max="13556" width="14.7109375" style="23" bestFit="1" customWidth="1"/>
    <col min="13557" max="13557" width="12.7109375" style="23" bestFit="1" customWidth="1"/>
    <col min="13558" max="13558" width="13.7109375" style="23" bestFit="1" customWidth="1"/>
    <col min="13559" max="13559" width="12.7109375" style="23" bestFit="1" customWidth="1"/>
    <col min="13560" max="13560" width="12.28515625" style="23" bestFit="1" customWidth="1"/>
    <col min="13561" max="13561" width="12.7109375" style="23" bestFit="1" customWidth="1"/>
    <col min="13562" max="13562" width="12.42578125" style="23" bestFit="1" customWidth="1"/>
    <col min="13563" max="13563" width="12.5703125" style="23" bestFit="1" customWidth="1"/>
    <col min="13564" max="13564" width="13.7109375" style="23" bestFit="1" customWidth="1"/>
    <col min="13565" max="13569" width="13.7109375" style="23" customWidth="1"/>
    <col min="13570" max="13570" width="16" style="23" customWidth="1"/>
    <col min="13571" max="13572" width="14" style="23" bestFit="1" customWidth="1"/>
    <col min="13573" max="13573" width="4.7109375" style="23" bestFit="1" customWidth="1"/>
    <col min="13574" max="13810" width="9.140625" style="23"/>
    <col min="13811" max="13811" width="12.140625" style="23" customWidth="1"/>
    <col min="13812" max="13812" width="14.7109375" style="23" bestFit="1" customWidth="1"/>
    <col min="13813" max="13813" width="12.7109375" style="23" bestFit="1" customWidth="1"/>
    <col min="13814" max="13814" width="13.7109375" style="23" bestFit="1" customWidth="1"/>
    <col min="13815" max="13815" width="12.7109375" style="23" bestFit="1" customWidth="1"/>
    <col min="13816" max="13816" width="12.28515625" style="23" bestFit="1" customWidth="1"/>
    <col min="13817" max="13817" width="12.7109375" style="23" bestFit="1" customWidth="1"/>
    <col min="13818" max="13818" width="12.42578125" style="23" bestFit="1" customWidth="1"/>
    <col min="13819" max="13819" width="12.5703125" style="23" bestFit="1" customWidth="1"/>
    <col min="13820" max="13820" width="13.7109375" style="23" bestFit="1" customWidth="1"/>
    <col min="13821" max="13825" width="13.7109375" style="23" customWidth="1"/>
    <col min="13826" max="13826" width="16" style="23" customWidth="1"/>
    <col min="13827" max="13828" width="14" style="23" bestFit="1" customWidth="1"/>
    <col min="13829" max="13829" width="4.7109375" style="23" bestFit="1" customWidth="1"/>
    <col min="13830" max="14066" width="9.140625" style="23"/>
    <col min="14067" max="14067" width="12.140625" style="23" customWidth="1"/>
    <col min="14068" max="14068" width="14.7109375" style="23" bestFit="1" customWidth="1"/>
    <col min="14069" max="14069" width="12.7109375" style="23" bestFit="1" customWidth="1"/>
    <col min="14070" max="14070" width="13.7109375" style="23" bestFit="1" customWidth="1"/>
    <col min="14071" max="14071" width="12.7109375" style="23" bestFit="1" customWidth="1"/>
    <col min="14072" max="14072" width="12.28515625" style="23" bestFit="1" customWidth="1"/>
    <col min="14073" max="14073" width="12.7109375" style="23" bestFit="1" customWidth="1"/>
    <col min="14074" max="14074" width="12.42578125" style="23" bestFit="1" customWidth="1"/>
    <col min="14075" max="14075" width="12.5703125" style="23" bestFit="1" customWidth="1"/>
    <col min="14076" max="14076" width="13.7109375" style="23" bestFit="1" customWidth="1"/>
    <col min="14077" max="14081" width="13.7109375" style="23" customWidth="1"/>
    <col min="14082" max="14082" width="16" style="23" customWidth="1"/>
    <col min="14083" max="14084" width="14" style="23" bestFit="1" customWidth="1"/>
    <col min="14085" max="14085" width="4.7109375" style="23" bestFit="1" customWidth="1"/>
    <col min="14086" max="14322" width="9.140625" style="23"/>
    <col min="14323" max="14323" width="12.140625" style="23" customWidth="1"/>
    <col min="14324" max="14324" width="14.7109375" style="23" bestFit="1" customWidth="1"/>
    <col min="14325" max="14325" width="12.7109375" style="23" bestFit="1" customWidth="1"/>
    <col min="14326" max="14326" width="13.7109375" style="23" bestFit="1" customWidth="1"/>
    <col min="14327" max="14327" width="12.7109375" style="23" bestFit="1" customWidth="1"/>
    <col min="14328" max="14328" width="12.28515625" style="23" bestFit="1" customWidth="1"/>
    <col min="14329" max="14329" width="12.7109375" style="23" bestFit="1" customWidth="1"/>
    <col min="14330" max="14330" width="12.42578125" style="23" bestFit="1" customWidth="1"/>
    <col min="14331" max="14331" width="12.5703125" style="23" bestFit="1" customWidth="1"/>
    <col min="14332" max="14332" width="13.7109375" style="23" bestFit="1" customWidth="1"/>
    <col min="14333" max="14337" width="13.7109375" style="23" customWidth="1"/>
    <col min="14338" max="14338" width="16" style="23" customWidth="1"/>
    <col min="14339" max="14340" width="14" style="23" bestFit="1" customWidth="1"/>
    <col min="14341" max="14341" width="4.7109375" style="23" bestFit="1" customWidth="1"/>
    <col min="14342" max="14578" width="9.140625" style="23"/>
    <col min="14579" max="14579" width="12.140625" style="23" customWidth="1"/>
    <col min="14580" max="14580" width="14.7109375" style="23" bestFit="1" customWidth="1"/>
    <col min="14581" max="14581" width="12.7109375" style="23" bestFit="1" customWidth="1"/>
    <col min="14582" max="14582" width="13.7109375" style="23" bestFit="1" customWidth="1"/>
    <col min="14583" max="14583" width="12.7109375" style="23" bestFit="1" customWidth="1"/>
    <col min="14584" max="14584" width="12.28515625" style="23" bestFit="1" customWidth="1"/>
    <col min="14585" max="14585" width="12.7109375" style="23" bestFit="1" customWidth="1"/>
    <col min="14586" max="14586" width="12.42578125" style="23" bestFit="1" customWidth="1"/>
    <col min="14587" max="14587" width="12.5703125" style="23" bestFit="1" customWidth="1"/>
    <col min="14588" max="14588" width="13.7109375" style="23" bestFit="1" customWidth="1"/>
    <col min="14589" max="14593" width="13.7109375" style="23" customWidth="1"/>
    <col min="14594" max="14594" width="16" style="23" customWidth="1"/>
    <col min="14595" max="14596" width="14" style="23" bestFit="1" customWidth="1"/>
    <col min="14597" max="14597" width="4.7109375" style="23" bestFit="1" customWidth="1"/>
    <col min="14598" max="14834" width="9.140625" style="23"/>
    <col min="14835" max="14835" width="12.140625" style="23" customWidth="1"/>
    <col min="14836" max="14836" width="14.7109375" style="23" bestFit="1" customWidth="1"/>
    <col min="14837" max="14837" width="12.7109375" style="23" bestFit="1" customWidth="1"/>
    <col min="14838" max="14838" width="13.7109375" style="23" bestFit="1" customWidth="1"/>
    <col min="14839" max="14839" width="12.7109375" style="23" bestFit="1" customWidth="1"/>
    <col min="14840" max="14840" width="12.28515625" style="23" bestFit="1" customWidth="1"/>
    <col min="14841" max="14841" width="12.7109375" style="23" bestFit="1" customWidth="1"/>
    <col min="14842" max="14842" width="12.42578125" style="23" bestFit="1" customWidth="1"/>
    <col min="14843" max="14843" width="12.5703125" style="23" bestFit="1" customWidth="1"/>
    <col min="14844" max="14844" width="13.7109375" style="23" bestFit="1" customWidth="1"/>
    <col min="14845" max="14849" width="13.7109375" style="23" customWidth="1"/>
    <col min="14850" max="14850" width="16" style="23" customWidth="1"/>
    <col min="14851" max="14852" width="14" style="23" bestFit="1" customWidth="1"/>
    <col min="14853" max="14853" width="4.7109375" style="23" bestFit="1" customWidth="1"/>
    <col min="14854" max="15090" width="9.140625" style="23"/>
    <col min="15091" max="15091" width="12.140625" style="23" customWidth="1"/>
    <col min="15092" max="15092" width="14.7109375" style="23" bestFit="1" customWidth="1"/>
    <col min="15093" max="15093" width="12.7109375" style="23" bestFit="1" customWidth="1"/>
    <col min="15094" max="15094" width="13.7109375" style="23" bestFit="1" customWidth="1"/>
    <col min="15095" max="15095" width="12.7109375" style="23" bestFit="1" customWidth="1"/>
    <col min="15096" max="15096" width="12.28515625" style="23" bestFit="1" customWidth="1"/>
    <col min="15097" max="15097" width="12.7109375" style="23" bestFit="1" customWidth="1"/>
    <col min="15098" max="15098" width="12.42578125" style="23" bestFit="1" customWidth="1"/>
    <col min="15099" max="15099" width="12.5703125" style="23" bestFit="1" customWidth="1"/>
    <col min="15100" max="15100" width="13.7109375" style="23" bestFit="1" customWidth="1"/>
    <col min="15101" max="15105" width="13.7109375" style="23" customWidth="1"/>
    <col min="15106" max="15106" width="16" style="23" customWidth="1"/>
    <col min="15107" max="15108" width="14" style="23" bestFit="1" customWidth="1"/>
    <col min="15109" max="15109" width="4.7109375" style="23" bestFit="1" customWidth="1"/>
    <col min="15110" max="15346" width="9.140625" style="23"/>
    <col min="15347" max="15347" width="12.140625" style="23" customWidth="1"/>
    <col min="15348" max="15348" width="14.7109375" style="23" bestFit="1" customWidth="1"/>
    <col min="15349" max="15349" width="12.7109375" style="23" bestFit="1" customWidth="1"/>
    <col min="15350" max="15350" width="13.7109375" style="23" bestFit="1" customWidth="1"/>
    <col min="15351" max="15351" width="12.7109375" style="23" bestFit="1" customWidth="1"/>
    <col min="15352" max="15352" width="12.28515625" style="23" bestFit="1" customWidth="1"/>
    <col min="15353" max="15353" width="12.7109375" style="23" bestFit="1" customWidth="1"/>
    <col min="15354" max="15354" width="12.42578125" style="23" bestFit="1" customWidth="1"/>
    <col min="15355" max="15355" width="12.5703125" style="23" bestFit="1" customWidth="1"/>
    <col min="15356" max="15356" width="13.7109375" style="23" bestFit="1" customWidth="1"/>
    <col min="15357" max="15361" width="13.7109375" style="23" customWidth="1"/>
    <col min="15362" max="15362" width="16" style="23" customWidth="1"/>
    <col min="15363" max="15364" width="14" style="23" bestFit="1" customWidth="1"/>
    <col min="15365" max="15365" width="4.7109375" style="23" bestFit="1" customWidth="1"/>
    <col min="15366" max="15602" width="9.140625" style="23"/>
    <col min="15603" max="15603" width="12.140625" style="23" customWidth="1"/>
    <col min="15604" max="15604" width="14.7109375" style="23" bestFit="1" customWidth="1"/>
    <col min="15605" max="15605" width="12.7109375" style="23" bestFit="1" customWidth="1"/>
    <col min="15606" max="15606" width="13.7109375" style="23" bestFit="1" customWidth="1"/>
    <col min="15607" max="15607" width="12.7109375" style="23" bestFit="1" customWidth="1"/>
    <col min="15608" max="15608" width="12.28515625" style="23" bestFit="1" customWidth="1"/>
    <col min="15609" max="15609" width="12.7109375" style="23" bestFit="1" customWidth="1"/>
    <col min="15610" max="15610" width="12.42578125" style="23" bestFit="1" customWidth="1"/>
    <col min="15611" max="15611" width="12.5703125" style="23" bestFit="1" customWidth="1"/>
    <col min="15612" max="15612" width="13.7109375" style="23" bestFit="1" customWidth="1"/>
    <col min="15613" max="15617" width="13.7109375" style="23" customWidth="1"/>
    <col min="15618" max="15618" width="16" style="23" customWidth="1"/>
    <col min="15619" max="15620" width="14" style="23" bestFit="1" customWidth="1"/>
    <col min="15621" max="15621" width="4.7109375" style="23" bestFit="1" customWidth="1"/>
    <col min="15622" max="15858" width="9.140625" style="23"/>
    <col min="15859" max="15859" width="12.140625" style="23" customWidth="1"/>
    <col min="15860" max="15860" width="14.7109375" style="23" bestFit="1" customWidth="1"/>
    <col min="15861" max="15861" width="12.7109375" style="23" bestFit="1" customWidth="1"/>
    <col min="15862" max="15862" width="13.7109375" style="23" bestFit="1" customWidth="1"/>
    <col min="15863" max="15863" width="12.7109375" style="23" bestFit="1" customWidth="1"/>
    <col min="15864" max="15864" width="12.28515625" style="23" bestFit="1" customWidth="1"/>
    <col min="15865" max="15865" width="12.7109375" style="23" bestFit="1" customWidth="1"/>
    <col min="15866" max="15866" width="12.42578125" style="23" bestFit="1" customWidth="1"/>
    <col min="15867" max="15867" width="12.5703125" style="23" bestFit="1" customWidth="1"/>
    <col min="15868" max="15868" width="13.7109375" style="23" bestFit="1" customWidth="1"/>
    <col min="15869" max="15873" width="13.7109375" style="23" customWidth="1"/>
    <col min="15874" max="15874" width="16" style="23" customWidth="1"/>
    <col min="15875" max="15876" width="14" style="23" bestFit="1" customWidth="1"/>
    <col min="15877" max="15877" width="4.7109375" style="23" bestFit="1" customWidth="1"/>
    <col min="15878" max="16114" width="9.140625" style="23"/>
    <col min="16115" max="16115" width="12.140625" style="23" customWidth="1"/>
    <col min="16116" max="16116" width="14.7109375" style="23" bestFit="1" customWidth="1"/>
    <col min="16117" max="16117" width="12.7109375" style="23" bestFit="1" customWidth="1"/>
    <col min="16118" max="16118" width="13.7109375" style="23" bestFit="1" customWidth="1"/>
    <col min="16119" max="16119" width="12.7109375" style="23" bestFit="1" customWidth="1"/>
    <col min="16120" max="16120" width="12.28515625" style="23" bestFit="1" customWidth="1"/>
    <col min="16121" max="16121" width="12.7109375" style="23" bestFit="1" customWidth="1"/>
    <col min="16122" max="16122" width="12.42578125" style="23" bestFit="1" customWidth="1"/>
    <col min="16123" max="16123" width="12.5703125" style="23" bestFit="1" customWidth="1"/>
    <col min="16124" max="16124" width="13.7109375" style="23" bestFit="1" customWidth="1"/>
    <col min="16125" max="16129" width="13.7109375" style="23" customWidth="1"/>
    <col min="16130" max="16130" width="16" style="23" customWidth="1"/>
    <col min="16131" max="16132" width="14" style="23" bestFit="1" customWidth="1"/>
    <col min="16133" max="16133" width="4.7109375" style="23" bestFit="1" customWidth="1"/>
    <col min="16134" max="16384" width="9.140625" style="23"/>
  </cols>
  <sheetData>
    <row r="1" spans="1:22" ht="11.25" customHeight="1" x14ac:dyDescent="0.2">
      <c r="A1" s="600" t="s">
        <v>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25"/>
      <c r="S1" s="505"/>
    </row>
    <row r="2" spans="1:22" ht="11.25" customHeight="1" x14ac:dyDescent="0.2">
      <c r="A2" s="601" t="str">
        <f>'Delivery Rate Change Calc'!A2:G2</f>
        <v>2021 Electric Decoupling Filing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112"/>
      <c r="S2" s="505"/>
    </row>
    <row r="3" spans="1:22" ht="11.25" customHeight="1" x14ac:dyDescent="0.2">
      <c r="A3" s="600" t="s">
        <v>150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112"/>
      <c r="S3" s="505"/>
    </row>
    <row r="4" spans="1:22" ht="11.25" customHeight="1" x14ac:dyDescent="0.2">
      <c r="A4" s="601" t="str">
        <f>'Delivery Rate Change Calc'!A4:G4</f>
        <v>Proposed Effective May 1, 2021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112"/>
      <c r="S4" s="528"/>
    </row>
    <row r="5" spans="1:22" ht="11.25" customHeight="1" x14ac:dyDescent="0.2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577" t="s">
        <v>558</v>
      </c>
      <c r="S5" s="505"/>
    </row>
    <row r="6" spans="1:22" ht="11.25" customHeight="1" x14ac:dyDescent="0.2">
      <c r="A6" s="26" t="s">
        <v>151</v>
      </c>
      <c r="B6" s="26"/>
      <c r="C6" s="26"/>
      <c r="I6" s="26"/>
      <c r="J6" s="26"/>
      <c r="P6" s="192" t="s">
        <v>373</v>
      </c>
      <c r="Q6" s="581" t="s">
        <v>559</v>
      </c>
      <c r="R6" s="192" t="s">
        <v>373</v>
      </c>
      <c r="S6" s="505"/>
    </row>
    <row r="7" spans="1:22" ht="11.25" customHeight="1" x14ac:dyDescent="0.2">
      <c r="A7" s="267" t="s">
        <v>152</v>
      </c>
      <c r="B7" s="327">
        <v>44256</v>
      </c>
      <c r="C7" s="266">
        <f t="shared" ref="C7:O7" si="0">EDATE(B7,1)</f>
        <v>44287</v>
      </c>
      <c r="D7" s="266">
        <f t="shared" si="0"/>
        <v>44317</v>
      </c>
      <c r="E7" s="266">
        <f t="shared" si="0"/>
        <v>44348</v>
      </c>
      <c r="F7" s="266">
        <f t="shared" si="0"/>
        <v>44378</v>
      </c>
      <c r="G7" s="266">
        <f t="shared" si="0"/>
        <v>44409</v>
      </c>
      <c r="H7" s="266">
        <f t="shared" si="0"/>
        <v>44440</v>
      </c>
      <c r="I7" s="266">
        <f t="shared" si="0"/>
        <v>44470</v>
      </c>
      <c r="J7" s="266">
        <f t="shared" si="0"/>
        <v>44501</v>
      </c>
      <c r="K7" s="266">
        <f t="shared" si="0"/>
        <v>44531</v>
      </c>
      <c r="L7" s="266">
        <f t="shared" si="0"/>
        <v>44562</v>
      </c>
      <c r="M7" s="266">
        <f t="shared" si="0"/>
        <v>44593</v>
      </c>
      <c r="N7" s="266">
        <f t="shared" si="0"/>
        <v>44621</v>
      </c>
      <c r="O7" s="266">
        <f t="shared" si="0"/>
        <v>44652</v>
      </c>
      <c r="P7" s="267" t="s">
        <v>71</v>
      </c>
      <c r="Q7" s="314"/>
      <c r="R7" s="267" t="s">
        <v>71</v>
      </c>
      <c r="S7" s="505"/>
      <c r="V7" s="338"/>
    </row>
    <row r="8" spans="1:22" ht="11.25" customHeight="1" x14ac:dyDescent="0.2">
      <c r="A8" s="326">
        <v>7</v>
      </c>
      <c r="B8" s="367">
        <v>1079882739</v>
      </c>
      <c r="C8" s="367">
        <v>867761914</v>
      </c>
      <c r="D8" s="367">
        <v>777238186</v>
      </c>
      <c r="E8" s="367">
        <v>704136133</v>
      </c>
      <c r="F8" s="367">
        <v>699175112</v>
      </c>
      <c r="G8" s="367">
        <v>712807062</v>
      </c>
      <c r="H8" s="367">
        <v>655958094</v>
      </c>
      <c r="I8" s="367">
        <v>848236807</v>
      </c>
      <c r="J8" s="367">
        <v>1078151323</v>
      </c>
      <c r="K8" s="367">
        <v>1228414999</v>
      </c>
      <c r="L8" s="367">
        <v>1233208796</v>
      </c>
      <c r="M8" s="367">
        <v>1007610045</v>
      </c>
      <c r="N8" s="367">
        <v>1048700217</v>
      </c>
      <c r="O8" s="367">
        <v>843267859</v>
      </c>
      <c r="P8" s="113">
        <f t="shared" ref="P8:P20" si="1">SUM(D8:O8)</f>
        <v>10836904633</v>
      </c>
      <c r="Q8" s="584">
        <f>$P$16*V11</f>
        <v>0</v>
      </c>
      <c r="R8" s="115">
        <f>P8+Q8</f>
        <v>10836904633</v>
      </c>
      <c r="S8" s="505"/>
      <c r="V8" s="338"/>
    </row>
    <row r="9" spans="1:22" ht="11.25" customHeight="1" x14ac:dyDescent="0.2">
      <c r="A9" s="326" t="s">
        <v>153</v>
      </c>
      <c r="B9" s="367">
        <v>206261</v>
      </c>
      <c r="C9" s="367">
        <v>168086</v>
      </c>
      <c r="D9" s="367">
        <v>173814</v>
      </c>
      <c r="E9" s="367">
        <v>191867</v>
      </c>
      <c r="F9" s="367">
        <v>233888</v>
      </c>
      <c r="G9" s="367">
        <v>245938</v>
      </c>
      <c r="H9" s="367">
        <v>193906</v>
      </c>
      <c r="I9" s="367">
        <v>213193</v>
      </c>
      <c r="J9" s="367">
        <v>234677</v>
      </c>
      <c r="K9" s="367">
        <v>281001</v>
      </c>
      <c r="L9" s="367">
        <v>264204</v>
      </c>
      <c r="M9" s="367">
        <v>198955</v>
      </c>
      <c r="N9" s="367">
        <v>199783</v>
      </c>
      <c r="O9" s="367">
        <v>163141</v>
      </c>
      <c r="P9" s="113">
        <f t="shared" si="1"/>
        <v>2594367</v>
      </c>
      <c r="Q9" s="584"/>
      <c r="R9" s="115">
        <f t="shared" ref="R9:R20" si="2">P9+Q9</f>
        <v>2594367</v>
      </c>
      <c r="S9" s="505"/>
      <c r="T9" s="314" t="s">
        <v>561</v>
      </c>
      <c r="U9" s="314"/>
      <c r="V9" s="314"/>
    </row>
    <row r="10" spans="1:22" ht="11.25" customHeight="1" x14ac:dyDescent="0.2">
      <c r="A10" s="326" t="s">
        <v>7</v>
      </c>
      <c r="B10" s="367">
        <v>240700391</v>
      </c>
      <c r="C10" s="367">
        <v>220943000</v>
      </c>
      <c r="D10" s="367">
        <v>209672470</v>
      </c>
      <c r="E10" s="367">
        <v>200897289</v>
      </c>
      <c r="F10" s="367">
        <v>221897552</v>
      </c>
      <c r="G10" s="367">
        <v>225423888</v>
      </c>
      <c r="H10" s="367">
        <v>200756639</v>
      </c>
      <c r="I10" s="367">
        <v>206249440</v>
      </c>
      <c r="J10" s="367">
        <v>224463860</v>
      </c>
      <c r="K10" s="367">
        <v>254176095</v>
      </c>
      <c r="L10" s="367">
        <v>258556334</v>
      </c>
      <c r="M10" s="367">
        <v>220881505</v>
      </c>
      <c r="N10" s="367">
        <v>236102963</v>
      </c>
      <c r="O10" s="367">
        <v>216219954</v>
      </c>
      <c r="P10" s="113">
        <f t="shared" si="1"/>
        <v>2675297989</v>
      </c>
      <c r="Q10" s="584">
        <f>$P$16*V12</f>
        <v>647760.00981141534</v>
      </c>
      <c r="R10" s="115">
        <f t="shared" si="2"/>
        <v>2675945749.0098114</v>
      </c>
      <c r="S10" s="505"/>
      <c r="T10" s="587" t="s">
        <v>519</v>
      </c>
      <c r="U10" s="588" t="s">
        <v>560</v>
      </c>
      <c r="V10" s="589" t="s">
        <v>517</v>
      </c>
    </row>
    <row r="11" spans="1:22" ht="11.25" customHeight="1" x14ac:dyDescent="0.2">
      <c r="A11" s="326" t="s">
        <v>154</v>
      </c>
      <c r="B11" s="367">
        <v>236171176</v>
      </c>
      <c r="C11" s="367">
        <v>229939640</v>
      </c>
      <c r="D11" s="367">
        <v>227390914</v>
      </c>
      <c r="E11" s="367">
        <v>224577687</v>
      </c>
      <c r="F11" s="367">
        <v>245772476</v>
      </c>
      <c r="G11" s="367">
        <v>250582476</v>
      </c>
      <c r="H11" s="367">
        <v>223881642</v>
      </c>
      <c r="I11" s="367">
        <v>229984663</v>
      </c>
      <c r="J11" s="367">
        <v>239032918</v>
      </c>
      <c r="K11" s="367">
        <v>259871323</v>
      </c>
      <c r="L11" s="367">
        <v>251491307</v>
      </c>
      <c r="M11" s="367">
        <v>226028714</v>
      </c>
      <c r="N11" s="367">
        <v>230701291</v>
      </c>
      <c r="O11" s="367">
        <v>224376183</v>
      </c>
      <c r="P11" s="113">
        <f t="shared" si="1"/>
        <v>2833691594</v>
      </c>
      <c r="Q11" s="584">
        <f>$P$16*V13</f>
        <v>5154003.332968289</v>
      </c>
      <c r="R11" s="115">
        <f t="shared" si="2"/>
        <v>2838845597.3329682</v>
      </c>
      <c r="S11" s="505"/>
      <c r="T11" s="590" t="s">
        <v>309</v>
      </c>
      <c r="U11" s="591">
        <f>'2019 GRC - SCH 40 Re-class'!U9</f>
        <v>0</v>
      </c>
      <c r="V11" s="592">
        <f>U11/$U$16</f>
        <v>0</v>
      </c>
    </row>
    <row r="12" spans="1:22" ht="11.25" customHeight="1" x14ac:dyDescent="0.2">
      <c r="A12" s="326" t="s">
        <v>24</v>
      </c>
      <c r="B12" s="367">
        <v>135063361</v>
      </c>
      <c r="C12" s="367">
        <v>129653260</v>
      </c>
      <c r="D12" s="367">
        <v>134530205</v>
      </c>
      <c r="E12" s="367">
        <v>134400731</v>
      </c>
      <c r="F12" s="367">
        <v>149385804</v>
      </c>
      <c r="G12" s="367">
        <v>151667052</v>
      </c>
      <c r="H12" s="367">
        <v>133912726</v>
      </c>
      <c r="I12" s="367">
        <v>137678787</v>
      </c>
      <c r="J12" s="367">
        <v>138085489</v>
      </c>
      <c r="K12" s="367">
        <v>145614985</v>
      </c>
      <c r="L12" s="367">
        <v>136393832</v>
      </c>
      <c r="M12" s="367">
        <v>122971053</v>
      </c>
      <c r="N12" s="367">
        <v>130432704</v>
      </c>
      <c r="O12" s="367">
        <v>125049670</v>
      </c>
      <c r="P12" s="113">
        <f t="shared" si="1"/>
        <v>1640123038</v>
      </c>
      <c r="Q12" s="584">
        <f>$P$16*V14</f>
        <v>33456470.993008614</v>
      </c>
      <c r="R12" s="115">
        <f t="shared" si="2"/>
        <v>1673579508.9930086</v>
      </c>
      <c r="S12" s="505"/>
      <c r="T12" s="590" t="s">
        <v>515</v>
      </c>
      <c r="U12" s="591">
        <f>'2019 GRC - SCH 40 Re-class'!U10</f>
        <v>853998</v>
      </c>
      <c r="V12" s="592">
        <f>U12/$U$16</f>
        <v>5.2524435774762368E-3</v>
      </c>
    </row>
    <row r="13" spans="1:22" ht="11.25" customHeight="1" x14ac:dyDescent="0.2">
      <c r="A13" s="326">
        <v>29</v>
      </c>
      <c r="B13" s="367">
        <v>300189</v>
      </c>
      <c r="C13" s="367">
        <v>321137</v>
      </c>
      <c r="D13" s="367">
        <v>789303</v>
      </c>
      <c r="E13" s="367">
        <v>1407418</v>
      </c>
      <c r="F13" s="367">
        <v>2633281</v>
      </c>
      <c r="G13" s="367">
        <v>3915107</v>
      </c>
      <c r="H13" s="367">
        <v>2850870</v>
      </c>
      <c r="I13" s="367">
        <v>1146688</v>
      </c>
      <c r="J13" s="367">
        <v>384127</v>
      </c>
      <c r="K13" s="367">
        <v>300898</v>
      </c>
      <c r="L13" s="367">
        <v>299581</v>
      </c>
      <c r="M13" s="367">
        <v>256647</v>
      </c>
      <c r="N13" s="367">
        <v>298217</v>
      </c>
      <c r="O13" s="367">
        <v>318613</v>
      </c>
      <c r="P13" s="113">
        <f t="shared" si="1"/>
        <v>14600750</v>
      </c>
      <c r="Q13" s="584"/>
      <c r="R13" s="115">
        <f t="shared" si="2"/>
        <v>14600750</v>
      </c>
      <c r="S13" s="505"/>
      <c r="T13" s="590" t="s">
        <v>513</v>
      </c>
      <c r="U13" s="591">
        <f>'2019 GRC - SCH 40 Re-class'!U11</f>
        <v>6794968</v>
      </c>
      <c r="V13" s="592">
        <f t="shared" ref="V13:V16" si="3">U13/$U$16</f>
        <v>4.1791884794527091E-2</v>
      </c>
    </row>
    <row r="14" spans="1:22" ht="11.25" customHeight="1" x14ac:dyDescent="0.2">
      <c r="A14" s="326" t="s">
        <v>25</v>
      </c>
      <c r="B14" s="367">
        <v>101122426</v>
      </c>
      <c r="C14" s="367">
        <v>97136807</v>
      </c>
      <c r="D14" s="367">
        <v>100418654</v>
      </c>
      <c r="E14" s="367">
        <v>99499140</v>
      </c>
      <c r="F14" s="367">
        <v>104387958</v>
      </c>
      <c r="G14" s="367">
        <v>103390904</v>
      </c>
      <c r="H14" s="367">
        <v>95200170</v>
      </c>
      <c r="I14" s="367">
        <v>99803333</v>
      </c>
      <c r="J14" s="367">
        <v>100329236</v>
      </c>
      <c r="K14" s="367">
        <v>106857416</v>
      </c>
      <c r="L14" s="367">
        <v>101462305</v>
      </c>
      <c r="M14" s="367">
        <v>91803562</v>
      </c>
      <c r="N14" s="367">
        <v>98046089</v>
      </c>
      <c r="O14" s="367">
        <v>94129278</v>
      </c>
      <c r="P14" s="113">
        <f t="shared" si="1"/>
        <v>1195328045</v>
      </c>
      <c r="Q14" s="584">
        <f>$P$16*V15</f>
        <v>84067223.664211676</v>
      </c>
      <c r="R14" s="115">
        <f t="shared" si="2"/>
        <v>1279395268.6642118</v>
      </c>
      <c r="S14" s="505"/>
      <c r="T14" s="590" t="s">
        <v>96</v>
      </c>
      <c r="U14" s="591">
        <f>'2019 GRC - SCH 40 Re-class'!U13</f>
        <v>44108557</v>
      </c>
      <c r="V14" s="592">
        <f t="shared" si="3"/>
        <v>0.27128600643841611</v>
      </c>
    </row>
    <row r="15" spans="1:22" ht="11.25" customHeight="1" x14ac:dyDescent="0.2">
      <c r="A15" s="326">
        <v>35</v>
      </c>
      <c r="B15" s="367">
        <v>2769</v>
      </c>
      <c r="C15" s="367">
        <v>2784</v>
      </c>
      <c r="D15" s="367">
        <v>308849</v>
      </c>
      <c r="E15" s="367">
        <v>663335</v>
      </c>
      <c r="F15" s="367">
        <v>719920</v>
      </c>
      <c r="G15" s="367">
        <v>959089</v>
      </c>
      <c r="H15" s="367">
        <v>775351</v>
      </c>
      <c r="I15" s="367">
        <v>670182</v>
      </c>
      <c r="J15" s="367">
        <v>224060</v>
      </c>
      <c r="K15" s="367">
        <v>2922</v>
      </c>
      <c r="L15" s="367">
        <v>2710</v>
      </c>
      <c r="M15" s="367">
        <v>2487</v>
      </c>
      <c r="N15" s="367">
        <v>2705</v>
      </c>
      <c r="O15" s="367">
        <v>2717</v>
      </c>
      <c r="P15" s="113">
        <f t="shared" si="1"/>
        <v>4334327</v>
      </c>
      <c r="Q15" s="584"/>
      <c r="R15" s="115">
        <f t="shared" si="2"/>
        <v>4334327</v>
      </c>
      <c r="S15" s="505"/>
      <c r="T15" s="590" t="s">
        <v>100</v>
      </c>
      <c r="U15" s="593">
        <f>'2019 GRC - SCH 40 Re-class'!U14</f>
        <v>110833086</v>
      </c>
      <c r="V15" s="594">
        <f t="shared" si="3"/>
        <v>0.6816696651895805</v>
      </c>
    </row>
    <row r="16" spans="1:22" ht="11.25" customHeight="1" x14ac:dyDescent="0.2">
      <c r="A16" s="581">
        <v>40</v>
      </c>
      <c r="B16" s="582">
        <v>11578621</v>
      </c>
      <c r="C16" s="582">
        <v>11295431</v>
      </c>
      <c r="D16" s="582">
        <v>12383526</v>
      </c>
      <c r="E16" s="582">
        <v>9435183</v>
      </c>
      <c r="F16" s="582">
        <v>10454453</v>
      </c>
      <c r="G16" s="582">
        <v>8695849</v>
      </c>
      <c r="H16" s="582">
        <v>9746972</v>
      </c>
      <c r="I16" s="582">
        <v>11948295</v>
      </c>
      <c r="J16" s="582">
        <v>11227048</v>
      </c>
      <c r="K16" s="582">
        <v>9718238</v>
      </c>
      <c r="L16" s="582">
        <v>7818832</v>
      </c>
      <c r="M16" s="582">
        <v>8758025</v>
      </c>
      <c r="N16" s="582">
        <v>11703861</v>
      </c>
      <c r="O16" s="582">
        <v>11435176</v>
      </c>
      <c r="P16" s="583">
        <f t="shared" si="1"/>
        <v>123325458</v>
      </c>
      <c r="Q16" s="584">
        <f>-$P$16*V16</f>
        <v>-123325458</v>
      </c>
      <c r="R16" s="115">
        <f t="shared" si="2"/>
        <v>0</v>
      </c>
      <c r="S16" s="505"/>
      <c r="T16" s="595"/>
      <c r="U16" s="596">
        <f>SUM(U11:U15)</f>
        <v>162590609</v>
      </c>
      <c r="V16" s="594">
        <f t="shared" si="3"/>
        <v>1</v>
      </c>
    </row>
    <row r="17" spans="1:22" ht="11.25" customHeight="1" x14ac:dyDescent="0.2">
      <c r="A17" s="326">
        <v>43</v>
      </c>
      <c r="B17" s="367">
        <v>12077628</v>
      </c>
      <c r="C17" s="367">
        <v>9836106</v>
      </c>
      <c r="D17" s="367">
        <v>8492756</v>
      </c>
      <c r="E17" s="367">
        <v>7365517</v>
      </c>
      <c r="F17" s="367">
        <v>5833655</v>
      </c>
      <c r="G17" s="367">
        <v>4908875</v>
      </c>
      <c r="H17" s="367">
        <v>5686375</v>
      </c>
      <c r="I17" s="367">
        <v>7680787</v>
      </c>
      <c r="J17" s="367">
        <v>9520396</v>
      </c>
      <c r="K17" s="367">
        <v>13226316</v>
      </c>
      <c r="L17" s="367">
        <v>13791732</v>
      </c>
      <c r="M17" s="367">
        <v>12186198</v>
      </c>
      <c r="N17" s="367">
        <v>11800883</v>
      </c>
      <c r="O17" s="367">
        <v>9598218</v>
      </c>
      <c r="P17" s="113">
        <f t="shared" si="1"/>
        <v>110091708</v>
      </c>
      <c r="Q17" s="584"/>
      <c r="R17" s="115">
        <f t="shared" si="2"/>
        <v>110091708</v>
      </c>
      <c r="S17" s="505"/>
      <c r="T17" s="314"/>
      <c r="U17" s="314"/>
      <c r="V17" s="314"/>
    </row>
    <row r="18" spans="1:22" ht="11.25" customHeight="1" x14ac:dyDescent="0.2">
      <c r="A18" s="326">
        <v>46</v>
      </c>
      <c r="B18" s="367">
        <v>6590378</v>
      </c>
      <c r="C18" s="367">
        <v>5032330</v>
      </c>
      <c r="D18" s="367">
        <v>4955052</v>
      </c>
      <c r="E18" s="367">
        <v>5558797</v>
      </c>
      <c r="F18" s="367">
        <v>6704666</v>
      </c>
      <c r="G18" s="367">
        <v>6060414</v>
      </c>
      <c r="H18" s="367">
        <v>5060488</v>
      </c>
      <c r="I18" s="367">
        <v>5011264</v>
      </c>
      <c r="J18" s="367">
        <v>4630439</v>
      </c>
      <c r="K18" s="367">
        <v>5074650</v>
      </c>
      <c r="L18" s="367">
        <v>4878972</v>
      </c>
      <c r="M18" s="367">
        <v>5331806</v>
      </c>
      <c r="N18" s="367">
        <v>6361413</v>
      </c>
      <c r="O18" s="367">
        <v>4868332</v>
      </c>
      <c r="P18" s="113">
        <f t="shared" si="1"/>
        <v>64496293</v>
      </c>
      <c r="Q18" s="584"/>
      <c r="R18" s="115">
        <f t="shared" si="2"/>
        <v>64496293</v>
      </c>
      <c r="S18" s="505"/>
    </row>
    <row r="19" spans="1:22" ht="11.25" customHeight="1" x14ac:dyDescent="0.2">
      <c r="A19" s="326">
        <v>49</v>
      </c>
      <c r="B19" s="367">
        <v>43019951</v>
      </c>
      <c r="C19" s="367">
        <v>41604299</v>
      </c>
      <c r="D19" s="367">
        <v>41948874</v>
      </c>
      <c r="E19" s="367">
        <v>40852177</v>
      </c>
      <c r="F19" s="367">
        <v>46132611</v>
      </c>
      <c r="G19" s="367">
        <v>46236708</v>
      </c>
      <c r="H19" s="367">
        <v>42610017</v>
      </c>
      <c r="I19" s="367">
        <v>44406150</v>
      </c>
      <c r="J19" s="367">
        <v>44927171</v>
      </c>
      <c r="K19" s="367">
        <v>47474311</v>
      </c>
      <c r="L19" s="367">
        <v>41400869</v>
      </c>
      <c r="M19" s="367">
        <v>34574595</v>
      </c>
      <c r="N19" s="367">
        <v>41901575</v>
      </c>
      <c r="O19" s="367">
        <v>40494903</v>
      </c>
      <c r="P19" s="113">
        <f t="shared" si="1"/>
        <v>512959961</v>
      </c>
      <c r="Q19" s="584"/>
      <c r="R19" s="115">
        <f t="shared" si="2"/>
        <v>512959961</v>
      </c>
      <c r="S19" s="505"/>
    </row>
    <row r="20" spans="1:22" ht="11.25" customHeight="1" x14ac:dyDescent="0.2">
      <c r="A20" s="326" t="s">
        <v>362</v>
      </c>
      <c r="B20" s="367">
        <v>43018029</v>
      </c>
      <c r="C20" s="367">
        <v>40842248</v>
      </c>
      <c r="D20" s="367">
        <v>38271825</v>
      </c>
      <c r="E20" s="367">
        <v>38309598</v>
      </c>
      <c r="F20" s="367">
        <v>37774738</v>
      </c>
      <c r="G20" s="367">
        <v>40904029</v>
      </c>
      <c r="H20" s="367">
        <v>40754149</v>
      </c>
      <c r="I20" s="367">
        <v>42256619</v>
      </c>
      <c r="J20" s="367">
        <v>40910607</v>
      </c>
      <c r="K20" s="367">
        <v>38769708</v>
      </c>
      <c r="L20" s="367">
        <v>39251051</v>
      </c>
      <c r="M20" s="367">
        <v>40608622</v>
      </c>
      <c r="N20" s="367">
        <v>42372758</v>
      </c>
      <c r="O20" s="367">
        <v>40229615</v>
      </c>
      <c r="P20" s="113">
        <f t="shared" si="1"/>
        <v>480413319</v>
      </c>
      <c r="Q20" s="584"/>
      <c r="R20" s="115">
        <f t="shared" si="2"/>
        <v>480413319</v>
      </c>
      <c r="S20" s="505"/>
    </row>
    <row r="21" spans="1:22" ht="11.25" customHeight="1" x14ac:dyDescent="0.2">
      <c r="A21" s="23" t="s">
        <v>71</v>
      </c>
      <c r="B21" s="116">
        <f t="shared" ref="B21:R21" si="4">SUM(B8:B20)</f>
        <v>1909733919</v>
      </c>
      <c r="C21" s="116">
        <f t="shared" si="4"/>
        <v>1654537042</v>
      </c>
      <c r="D21" s="116">
        <f t="shared" si="4"/>
        <v>1556574428</v>
      </c>
      <c r="E21" s="116">
        <f t="shared" si="4"/>
        <v>1467294872</v>
      </c>
      <c r="F21" s="116">
        <f t="shared" si="4"/>
        <v>1531106114</v>
      </c>
      <c r="G21" s="116">
        <f t="shared" si="4"/>
        <v>1555797391</v>
      </c>
      <c r="H21" s="116">
        <f t="shared" si="4"/>
        <v>1417387399</v>
      </c>
      <c r="I21" s="116">
        <f t="shared" si="4"/>
        <v>1635286208</v>
      </c>
      <c r="J21" s="116">
        <f t="shared" si="4"/>
        <v>1892121351</v>
      </c>
      <c r="K21" s="116">
        <f t="shared" si="4"/>
        <v>2109782862</v>
      </c>
      <c r="L21" s="116">
        <f t="shared" si="4"/>
        <v>2088820525</v>
      </c>
      <c r="M21" s="116">
        <f t="shared" si="4"/>
        <v>1771212214</v>
      </c>
      <c r="N21" s="116">
        <f t="shared" si="4"/>
        <v>1858624459</v>
      </c>
      <c r="O21" s="116">
        <f t="shared" si="4"/>
        <v>1610153659</v>
      </c>
      <c r="P21" s="116">
        <f t="shared" si="4"/>
        <v>20494161482</v>
      </c>
      <c r="Q21" s="585">
        <f t="shared" si="4"/>
        <v>0</v>
      </c>
      <c r="R21" s="116">
        <f t="shared" si="4"/>
        <v>20494161482</v>
      </c>
      <c r="S21" s="505"/>
      <c r="T21" s="217"/>
      <c r="U21" s="217"/>
      <c r="V21" s="217"/>
    </row>
    <row r="22" spans="1:22" s="217" customFormat="1" ht="11.25" customHeight="1" x14ac:dyDescent="0.2">
      <c r="A22" s="260" t="s">
        <v>348</v>
      </c>
      <c r="B22" s="261">
        <v>0</v>
      </c>
      <c r="C22" s="261">
        <v>0</v>
      </c>
      <c r="D22" s="261">
        <v>0</v>
      </c>
      <c r="E22" s="261">
        <v>0</v>
      </c>
      <c r="F22" s="261">
        <v>0</v>
      </c>
      <c r="G22" s="261">
        <v>0</v>
      </c>
      <c r="H22" s="261">
        <v>0</v>
      </c>
      <c r="I22" s="261">
        <v>0</v>
      </c>
      <c r="J22" s="261">
        <v>0</v>
      </c>
      <c r="K22" s="261">
        <v>0</v>
      </c>
      <c r="L22" s="261">
        <v>0</v>
      </c>
      <c r="M22" s="261">
        <v>0</v>
      </c>
      <c r="N22" s="261">
        <v>0</v>
      </c>
      <c r="O22" s="261">
        <v>0</v>
      </c>
      <c r="P22" s="262"/>
      <c r="Q22" s="586"/>
      <c r="R22" s="263"/>
      <c r="S22" s="505"/>
      <c r="T22" s="338"/>
      <c r="U22" s="338"/>
      <c r="V22" s="23"/>
    </row>
    <row r="23" spans="1:22" ht="11.25" customHeight="1" x14ac:dyDescent="0.2">
      <c r="A23" s="90" t="s">
        <v>158</v>
      </c>
      <c r="B23" s="113">
        <f t="shared" ref="B23:O23" si="5">SUM(B9,B11,B13,B15,B17)</f>
        <v>248758023</v>
      </c>
      <c r="C23" s="113">
        <f t="shared" si="5"/>
        <v>240267753</v>
      </c>
      <c r="D23" s="113">
        <f t="shared" si="5"/>
        <v>237155636</v>
      </c>
      <c r="E23" s="113">
        <f t="shared" si="5"/>
        <v>234205824</v>
      </c>
      <c r="F23" s="113">
        <f t="shared" si="5"/>
        <v>255193220</v>
      </c>
      <c r="G23" s="113">
        <f t="shared" si="5"/>
        <v>260611485</v>
      </c>
      <c r="H23" s="113">
        <f t="shared" si="5"/>
        <v>233388144</v>
      </c>
      <c r="I23" s="113">
        <f t="shared" si="5"/>
        <v>239695513</v>
      </c>
      <c r="J23" s="113">
        <f t="shared" si="5"/>
        <v>249396178</v>
      </c>
      <c r="K23" s="113">
        <f t="shared" si="5"/>
        <v>273682460</v>
      </c>
      <c r="L23" s="113">
        <f t="shared" si="5"/>
        <v>265849534</v>
      </c>
      <c r="M23" s="113">
        <f t="shared" si="5"/>
        <v>238673001</v>
      </c>
      <c r="N23" s="113">
        <f t="shared" si="5"/>
        <v>243002879</v>
      </c>
      <c r="O23" s="113">
        <f t="shared" si="5"/>
        <v>234458872</v>
      </c>
      <c r="P23" s="113">
        <f>SUM(D23:O23)</f>
        <v>2965312746</v>
      </c>
      <c r="Q23" s="583">
        <f>SUM(Q9,Q11,Q13,Q15,Q17)</f>
        <v>5154003.332968289</v>
      </c>
      <c r="R23" s="113">
        <f>SUM(P23:Q23)</f>
        <v>2970466749.3329682</v>
      </c>
      <c r="S23" s="505"/>
    </row>
    <row r="24" spans="1:22" ht="11.25" customHeight="1" x14ac:dyDescent="0.2">
      <c r="A24" s="90"/>
      <c r="B24" s="90"/>
      <c r="C24" s="90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7"/>
      <c r="R24" s="115"/>
      <c r="S24" s="505"/>
    </row>
    <row r="25" spans="1:22" ht="11.25" customHeight="1" x14ac:dyDescent="0.2">
      <c r="A25" s="26" t="s">
        <v>155</v>
      </c>
      <c r="B25" s="26"/>
      <c r="C25" s="26"/>
      <c r="I25" s="26"/>
      <c r="J25" s="26"/>
      <c r="P25" s="326" t="str">
        <f>P6</f>
        <v>12ME Apr 2022</v>
      </c>
      <c r="Q25" s="117"/>
      <c r="R25" s="115"/>
      <c r="S25" s="505"/>
    </row>
    <row r="26" spans="1:22" ht="11.25" customHeight="1" x14ac:dyDescent="0.2">
      <c r="A26" s="267" t="s">
        <v>152</v>
      </c>
      <c r="B26" s="266">
        <f t="shared" ref="B26:O26" si="6">B7</f>
        <v>44256</v>
      </c>
      <c r="C26" s="266">
        <f t="shared" si="6"/>
        <v>44287</v>
      </c>
      <c r="D26" s="266">
        <f t="shared" si="6"/>
        <v>44317</v>
      </c>
      <c r="E26" s="266">
        <f t="shared" si="6"/>
        <v>44348</v>
      </c>
      <c r="F26" s="266">
        <f t="shared" si="6"/>
        <v>44378</v>
      </c>
      <c r="G26" s="266">
        <f t="shared" si="6"/>
        <v>44409</v>
      </c>
      <c r="H26" s="266">
        <f t="shared" si="6"/>
        <v>44440</v>
      </c>
      <c r="I26" s="266">
        <f t="shared" si="6"/>
        <v>44470</v>
      </c>
      <c r="J26" s="266">
        <f t="shared" si="6"/>
        <v>44501</v>
      </c>
      <c r="K26" s="266">
        <f t="shared" si="6"/>
        <v>44531</v>
      </c>
      <c r="L26" s="266">
        <f t="shared" si="6"/>
        <v>44562</v>
      </c>
      <c r="M26" s="266">
        <f t="shared" si="6"/>
        <v>44593</v>
      </c>
      <c r="N26" s="266">
        <f t="shared" si="6"/>
        <v>44621</v>
      </c>
      <c r="O26" s="266">
        <f t="shared" si="6"/>
        <v>44652</v>
      </c>
      <c r="P26" s="267" t="s">
        <v>71</v>
      </c>
      <c r="Q26" s="117"/>
      <c r="R26" s="115"/>
      <c r="S26" s="505"/>
    </row>
    <row r="27" spans="1:22" ht="11.25" customHeight="1" x14ac:dyDescent="0.2">
      <c r="A27" s="326" t="s">
        <v>24</v>
      </c>
      <c r="B27" s="368">
        <v>329674</v>
      </c>
      <c r="C27" s="368">
        <v>325694</v>
      </c>
      <c r="D27" s="368">
        <v>343134</v>
      </c>
      <c r="E27" s="368">
        <v>334767</v>
      </c>
      <c r="F27" s="368">
        <v>368653</v>
      </c>
      <c r="G27" s="368">
        <v>360335</v>
      </c>
      <c r="H27" s="368">
        <v>329335</v>
      </c>
      <c r="I27" s="368">
        <v>343760</v>
      </c>
      <c r="J27" s="368">
        <v>340351</v>
      </c>
      <c r="K27" s="368">
        <v>351610</v>
      </c>
      <c r="L27" s="368">
        <v>323902</v>
      </c>
      <c r="M27" s="368">
        <v>295664</v>
      </c>
      <c r="N27" s="368">
        <v>318202</v>
      </c>
      <c r="O27" s="368">
        <v>313997</v>
      </c>
      <c r="P27" s="113">
        <f>SUM(D27:O27)</f>
        <v>4023710</v>
      </c>
      <c r="Q27" s="117"/>
      <c r="R27" s="115"/>
      <c r="S27" s="505"/>
    </row>
    <row r="28" spans="1:22" ht="11.25" customHeight="1" x14ac:dyDescent="0.2">
      <c r="A28" s="326" t="s">
        <v>25</v>
      </c>
      <c r="B28" s="368">
        <v>245512</v>
      </c>
      <c r="C28" s="368">
        <v>249533</v>
      </c>
      <c r="D28" s="368">
        <v>261272</v>
      </c>
      <c r="E28" s="368">
        <v>253757</v>
      </c>
      <c r="F28" s="368">
        <v>266615</v>
      </c>
      <c r="G28" s="368">
        <v>259019</v>
      </c>
      <c r="H28" s="368">
        <v>240798</v>
      </c>
      <c r="I28" s="368">
        <v>256827</v>
      </c>
      <c r="J28" s="368">
        <v>253391</v>
      </c>
      <c r="K28" s="368">
        <v>260886</v>
      </c>
      <c r="L28" s="368">
        <v>247447</v>
      </c>
      <c r="M28" s="368">
        <v>222881</v>
      </c>
      <c r="N28" s="368">
        <v>238045</v>
      </c>
      <c r="O28" s="368">
        <v>241813</v>
      </c>
      <c r="P28" s="113">
        <f>SUM(D28:O28)</f>
        <v>3002751</v>
      </c>
      <c r="Q28" s="117"/>
      <c r="R28" s="115"/>
      <c r="S28" s="505"/>
    </row>
    <row r="29" spans="1:22" ht="11.25" customHeight="1" x14ac:dyDescent="0.2">
      <c r="A29" s="260"/>
      <c r="B29" s="90"/>
      <c r="C29" s="90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7"/>
      <c r="R29" s="115"/>
      <c r="S29" s="505"/>
    </row>
    <row r="30" spans="1:22" ht="11.25" customHeight="1" x14ac:dyDescent="0.2">
      <c r="A30" s="90"/>
      <c r="B30" s="90"/>
      <c r="C30" s="90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7"/>
      <c r="R30" s="115"/>
      <c r="S30" s="505"/>
    </row>
    <row r="31" spans="1:22" ht="11.25" customHeight="1" x14ac:dyDescent="0.2">
      <c r="A31" s="26" t="s">
        <v>156</v>
      </c>
      <c r="B31" s="26"/>
      <c r="C31" s="26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326" t="str">
        <f>P6</f>
        <v>12ME Apr 2022</v>
      </c>
      <c r="S31" s="505"/>
    </row>
    <row r="32" spans="1:22" ht="11.25" customHeight="1" x14ac:dyDescent="0.2">
      <c r="A32" s="267" t="s">
        <v>152</v>
      </c>
      <c r="B32" s="266">
        <f t="shared" ref="B32:O32" si="7">B7</f>
        <v>44256</v>
      </c>
      <c r="C32" s="266">
        <f t="shared" si="7"/>
        <v>44287</v>
      </c>
      <c r="D32" s="266">
        <f t="shared" si="7"/>
        <v>44317</v>
      </c>
      <c r="E32" s="266">
        <f t="shared" si="7"/>
        <v>44348</v>
      </c>
      <c r="F32" s="266">
        <f t="shared" si="7"/>
        <v>44378</v>
      </c>
      <c r="G32" s="266">
        <f t="shared" si="7"/>
        <v>44409</v>
      </c>
      <c r="H32" s="266">
        <f t="shared" si="7"/>
        <v>44440</v>
      </c>
      <c r="I32" s="266">
        <f t="shared" si="7"/>
        <v>44470</v>
      </c>
      <c r="J32" s="266">
        <f t="shared" si="7"/>
        <v>44501</v>
      </c>
      <c r="K32" s="266">
        <f t="shared" si="7"/>
        <v>44531</v>
      </c>
      <c r="L32" s="266">
        <f t="shared" si="7"/>
        <v>44562</v>
      </c>
      <c r="M32" s="266">
        <f t="shared" si="7"/>
        <v>44593</v>
      </c>
      <c r="N32" s="266">
        <f t="shared" si="7"/>
        <v>44621</v>
      </c>
      <c r="O32" s="266">
        <f t="shared" si="7"/>
        <v>44652</v>
      </c>
      <c r="P32" s="265" t="s">
        <v>157</v>
      </c>
      <c r="Q32" s="118"/>
      <c r="R32" s="118"/>
      <c r="S32" s="505"/>
    </row>
    <row r="33" spans="1:19" ht="11.25" customHeight="1" x14ac:dyDescent="0.2">
      <c r="A33" s="326">
        <v>7</v>
      </c>
      <c r="B33" s="367">
        <v>1048559</v>
      </c>
      <c r="C33" s="367">
        <v>1049110</v>
      </c>
      <c r="D33" s="367">
        <v>1049677</v>
      </c>
      <c r="E33" s="367">
        <v>1050243</v>
      </c>
      <c r="F33" s="367">
        <v>1050809</v>
      </c>
      <c r="G33" s="367">
        <v>1051816</v>
      </c>
      <c r="H33" s="367">
        <v>1052823</v>
      </c>
      <c r="I33" s="367">
        <v>1053831</v>
      </c>
      <c r="J33" s="367">
        <v>1055020</v>
      </c>
      <c r="K33" s="367">
        <v>1056210</v>
      </c>
      <c r="L33" s="367">
        <v>1057399</v>
      </c>
      <c r="M33" s="367">
        <v>1058015</v>
      </c>
      <c r="N33" s="367">
        <v>1058630</v>
      </c>
      <c r="O33" s="367">
        <v>1059246</v>
      </c>
      <c r="P33" s="119">
        <f t="shared" ref="P33:P45" si="8">AVERAGE(D33:O33)</f>
        <v>1054476.5833333333</v>
      </c>
      <c r="S33" s="505"/>
    </row>
    <row r="34" spans="1:19" ht="11.25" customHeight="1" x14ac:dyDescent="0.2">
      <c r="A34" s="326" t="s">
        <v>153</v>
      </c>
      <c r="B34" s="367">
        <v>3</v>
      </c>
      <c r="C34" s="367">
        <v>3</v>
      </c>
      <c r="D34" s="367">
        <v>3</v>
      </c>
      <c r="E34" s="367">
        <v>3</v>
      </c>
      <c r="F34" s="367">
        <v>3</v>
      </c>
      <c r="G34" s="367">
        <v>3</v>
      </c>
      <c r="H34" s="367">
        <v>3</v>
      </c>
      <c r="I34" s="367">
        <v>3</v>
      </c>
      <c r="J34" s="367">
        <v>3</v>
      </c>
      <c r="K34" s="367">
        <v>3</v>
      </c>
      <c r="L34" s="367">
        <v>3</v>
      </c>
      <c r="M34" s="367">
        <v>3</v>
      </c>
      <c r="N34" s="367">
        <v>3</v>
      </c>
      <c r="O34" s="367">
        <v>3</v>
      </c>
      <c r="P34" s="119">
        <f t="shared" si="8"/>
        <v>3</v>
      </c>
      <c r="S34" s="505"/>
    </row>
    <row r="35" spans="1:19" ht="11.25" customHeight="1" x14ac:dyDescent="0.2">
      <c r="A35" s="326" t="s">
        <v>7</v>
      </c>
      <c r="B35" s="367">
        <v>123496</v>
      </c>
      <c r="C35" s="367">
        <v>123739</v>
      </c>
      <c r="D35" s="367">
        <v>123828</v>
      </c>
      <c r="E35" s="367">
        <v>123950</v>
      </c>
      <c r="F35" s="367">
        <v>124067</v>
      </c>
      <c r="G35" s="367">
        <v>124116</v>
      </c>
      <c r="H35" s="367">
        <v>124166</v>
      </c>
      <c r="I35" s="367">
        <v>124258</v>
      </c>
      <c r="J35" s="367">
        <v>124395</v>
      </c>
      <c r="K35" s="367">
        <v>124449</v>
      </c>
      <c r="L35" s="367">
        <v>124515</v>
      </c>
      <c r="M35" s="367">
        <v>124644</v>
      </c>
      <c r="N35" s="367">
        <v>124813</v>
      </c>
      <c r="O35" s="367">
        <v>124945</v>
      </c>
      <c r="P35" s="119">
        <f t="shared" si="8"/>
        <v>124345.5</v>
      </c>
      <c r="Q35" s="120"/>
      <c r="R35" s="120"/>
      <c r="S35" s="505"/>
    </row>
    <row r="36" spans="1:19" ht="11.25" customHeight="1" x14ac:dyDescent="0.2">
      <c r="A36" s="121" t="s">
        <v>154</v>
      </c>
      <c r="B36" s="367">
        <v>7500</v>
      </c>
      <c r="C36" s="367">
        <v>7496</v>
      </c>
      <c r="D36" s="367">
        <v>7492</v>
      </c>
      <c r="E36" s="367">
        <v>7492</v>
      </c>
      <c r="F36" s="367">
        <v>7488</v>
      </c>
      <c r="G36" s="367">
        <v>7482</v>
      </c>
      <c r="H36" s="367">
        <v>7473</v>
      </c>
      <c r="I36" s="367">
        <v>7474</v>
      </c>
      <c r="J36" s="367">
        <v>7480</v>
      </c>
      <c r="K36" s="367">
        <v>7483</v>
      </c>
      <c r="L36" s="367">
        <v>7490</v>
      </c>
      <c r="M36" s="367">
        <v>7501</v>
      </c>
      <c r="N36" s="367">
        <v>7489</v>
      </c>
      <c r="O36" s="367">
        <v>7478</v>
      </c>
      <c r="P36" s="119">
        <f t="shared" si="8"/>
        <v>7485.166666666667</v>
      </c>
      <c r="Q36" s="32"/>
      <c r="R36" s="32"/>
      <c r="S36" s="505"/>
    </row>
    <row r="37" spans="1:19" ht="11.25" customHeight="1" x14ac:dyDescent="0.2">
      <c r="A37" s="326" t="s">
        <v>24</v>
      </c>
      <c r="B37" s="367">
        <v>791</v>
      </c>
      <c r="C37" s="367">
        <v>790</v>
      </c>
      <c r="D37" s="367">
        <v>790</v>
      </c>
      <c r="E37" s="367">
        <v>790</v>
      </c>
      <c r="F37" s="367">
        <v>789</v>
      </c>
      <c r="G37" s="367">
        <v>789</v>
      </c>
      <c r="H37" s="367">
        <v>789</v>
      </c>
      <c r="I37" s="367">
        <v>789</v>
      </c>
      <c r="J37" s="367">
        <v>789</v>
      </c>
      <c r="K37" s="367">
        <v>789</v>
      </c>
      <c r="L37" s="367">
        <v>790</v>
      </c>
      <c r="M37" s="367">
        <v>790</v>
      </c>
      <c r="N37" s="367">
        <v>790</v>
      </c>
      <c r="O37" s="367">
        <v>789</v>
      </c>
      <c r="P37" s="119">
        <f t="shared" si="8"/>
        <v>789.41666666666663</v>
      </c>
      <c r="Q37" s="32"/>
      <c r="R37" s="32"/>
      <c r="S37" s="505"/>
    </row>
    <row r="38" spans="1:19" ht="11.25" customHeight="1" x14ac:dyDescent="0.2">
      <c r="A38" s="326">
        <v>29</v>
      </c>
      <c r="B38" s="367">
        <v>535</v>
      </c>
      <c r="C38" s="367">
        <v>560</v>
      </c>
      <c r="D38" s="367">
        <v>619</v>
      </c>
      <c r="E38" s="367">
        <v>658</v>
      </c>
      <c r="F38" s="367">
        <v>702</v>
      </c>
      <c r="G38" s="367">
        <v>721</v>
      </c>
      <c r="H38" s="367">
        <v>718</v>
      </c>
      <c r="I38" s="367">
        <v>671</v>
      </c>
      <c r="J38" s="367">
        <v>580</v>
      </c>
      <c r="K38" s="367">
        <v>567</v>
      </c>
      <c r="L38" s="367">
        <v>545</v>
      </c>
      <c r="M38" s="367">
        <v>547</v>
      </c>
      <c r="N38" s="367">
        <v>543</v>
      </c>
      <c r="O38" s="367">
        <v>568</v>
      </c>
      <c r="P38" s="119">
        <f t="shared" si="8"/>
        <v>619.91666666666663</v>
      </c>
      <c r="Q38" s="32"/>
      <c r="R38" s="32"/>
      <c r="S38" s="505"/>
    </row>
    <row r="39" spans="1:19" ht="11.25" customHeight="1" x14ac:dyDescent="0.2">
      <c r="A39" s="326" t="s">
        <v>25</v>
      </c>
      <c r="B39" s="367">
        <v>482</v>
      </c>
      <c r="C39" s="367">
        <v>480</v>
      </c>
      <c r="D39" s="367">
        <v>481</v>
      </c>
      <c r="E39" s="367">
        <v>481</v>
      </c>
      <c r="F39" s="367">
        <v>481</v>
      </c>
      <c r="G39" s="367">
        <v>481</v>
      </c>
      <c r="H39" s="367">
        <v>482</v>
      </c>
      <c r="I39" s="367">
        <v>481</v>
      </c>
      <c r="J39" s="367">
        <v>482</v>
      </c>
      <c r="K39" s="367">
        <v>482</v>
      </c>
      <c r="L39" s="367">
        <v>484</v>
      </c>
      <c r="M39" s="367">
        <v>484</v>
      </c>
      <c r="N39" s="367">
        <v>484</v>
      </c>
      <c r="O39" s="367">
        <v>482</v>
      </c>
      <c r="P39" s="119">
        <f t="shared" si="8"/>
        <v>482.08333333333331</v>
      </c>
      <c r="Q39" s="32"/>
      <c r="R39" s="32"/>
      <c r="S39" s="505"/>
    </row>
    <row r="40" spans="1:19" ht="11.25" customHeight="1" x14ac:dyDescent="0.2">
      <c r="A40" s="326">
        <v>35</v>
      </c>
      <c r="B40" s="367">
        <v>1</v>
      </c>
      <c r="C40" s="367">
        <v>1</v>
      </c>
      <c r="D40" s="367">
        <v>1</v>
      </c>
      <c r="E40" s="367">
        <v>1</v>
      </c>
      <c r="F40" s="367">
        <v>1</v>
      </c>
      <c r="G40" s="367">
        <v>1</v>
      </c>
      <c r="H40" s="367">
        <v>1</v>
      </c>
      <c r="I40" s="367">
        <v>1</v>
      </c>
      <c r="J40" s="367">
        <v>1</v>
      </c>
      <c r="K40" s="367">
        <v>1</v>
      </c>
      <c r="L40" s="367">
        <v>1</v>
      </c>
      <c r="M40" s="367">
        <v>1</v>
      </c>
      <c r="N40" s="367">
        <v>1</v>
      </c>
      <c r="O40" s="367">
        <v>1</v>
      </c>
      <c r="P40" s="119">
        <f t="shared" si="8"/>
        <v>1</v>
      </c>
      <c r="Q40" s="32"/>
      <c r="R40" s="32"/>
      <c r="S40" s="505"/>
    </row>
    <row r="41" spans="1:19" ht="11.25" customHeight="1" x14ac:dyDescent="0.2">
      <c r="A41" s="326">
        <v>40</v>
      </c>
      <c r="B41" s="367">
        <v>33</v>
      </c>
      <c r="C41" s="367">
        <v>33</v>
      </c>
      <c r="D41" s="367">
        <v>32</v>
      </c>
      <c r="E41" s="367">
        <v>32</v>
      </c>
      <c r="F41" s="367">
        <v>32</v>
      </c>
      <c r="G41" s="367">
        <v>32</v>
      </c>
      <c r="H41" s="367">
        <v>32</v>
      </c>
      <c r="I41" s="367">
        <v>32</v>
      </c>
      <c r="J41" s="367">
        <v>32</v>
      </c>
      <c r="K41" s="367">
        <v>32</v>
      </c>
      <c r="L41" s="367">
        <v>32</v>
      </c>
      <c r="M41" s="367">
        <v>32</v>
      </c>
      <c r="N41" s="367">
        <v>32</v>
      </c>
      <c r="O41" s="367">
        <v>32</v>
      </c>
      <c r="P41" s="119">
        <f t="shared" si="8"/>
        <v>32</v>
      </c>
      <c r="Q41" s="32"/>
      <c r="R41" s="32"/>
      <c r="S41" s="505"/>
    </row>
    <row r="42" spans="1:19" ht="11.25" customHeight="1" x14ac:dyDescent="0.2">
      <c r="A42" s="326">
        <v>43</v>
      </c>
      <c r="B42" s="367">
        <v>154</v>
      </c>
      <c r="C42" s="367">
        <v>154</v>
      </c>
      <c r="D42" s="367">
        <v>154</v>
      </c>
      <c r="E42" s="367">
        <v>154</v>
      </c>
      <c r="F42" s="367">
        <v>154</v>
      </c>
      <c r="G42" s="367">
        <v>154</v>
      </c>
      <c r="H42" s="367">
        <v>154</v>
      </c>
      <c r="I42" s="367">
        <v>154</v>
      </c>
      <c r="J42" s="367">
        <v>154</v>
      </c>
      <c r="K42" s="367">
        <v>154</v>
      </c>
      <c r="L42" s="367">
        <v>154</v>
      </c>
      <c r="M42" s="367">
        <v>154</v>
      </c>
      <c r="N42" s="367">
        <v>154</v>
      </c>
      <c r="O42" s="367">
        <v>153</v>
      </c>
      <c r="P42" s="119">
        <f t="shared" si="8"/>
        <v>153.91666666666666</v>
      </c>
      <c r="Q42" s="32"/>
      <c r="R42" s="32"/>
      <c r="S42" s="505"/>
    </row>
    <row r="43" spans="1:19" ht="11.25" customHeight="1" x14ac:dyDescent="0.2">
      <c r="A43" s="326">
        <v>46</v>
      </c>
      <c r="B43" s="367">
        <v>6</v>
      </c>
      <c r="C43" s="367">
        <v>6</v>
      </c>
      <c r="D43" s="367">
        <v>6</v>
      </c>
      <c r="E43" s="367">
        <v>6</v>
      </c>
      <c r="F43" s="367">
        <v>6</v>
      </c>
      <c r="G43" s="367">
        <v>6</v>
      </c>
      <c r="H43" s="367">
        <v>6</v>
      </c>
      <c r="I43" s="367">
        <v>6</v>
      </c>
      <c r="J43" s="367">
        <v>6</v>
      </c>
      <c r="K43" s="367">
        <v>6</v>
      </c>
      <c r="L43" s="367">
        <v>6</v>
      </c>
      <c r="M43" s="367">
        <v>6</v>
      </c>
      <c r="N43" s="367">
        <v>6</v>
      </c>
      <c r="O43" s="367">
        <v>6</v>
      </c>
      <c r="P43" s="119">
        <f t="shared" si="8"/>
        <v>6</v>
      </c>
      <c r="Q43" s="32"/>
      <c r="R43" s="32"/>
      <c r="S43" s="505"/>
    </row>
    <row r="44" spans="1:19" ht="11.25" customHeight="1" x14ac:dyDescent="0.2">
      <c r="A44" s="326">
        <v>49</v>
      </c>
      <c r="B44" s="367">
        <v>19</v>
      </c>
      <c r="C44" s="367">
        <v>19</v>
      </c>
      <c r="D44" s="367">
        <v>19</v>
      </c>
      <c r="E44" s="367">
        <v>19</v>
      </c>
      <c r="F44" s="367">
        <v>19</v>
      </c>
      <c r="G44" s="367">
        <v>19</v>
      </c>
      <c r="H44" s="367">
        <v>19</v>
      </c>
      <c r="I44" s="367">
        <v>19</v>
      </c>
      <c r="J44" s="367">
        <v>19</v>
      </c>
      <c r="K44" s="367">
        <v>19</v>
      </c>
      <c r="L44" s="367">
        <v>19</v>
      </c>
      <c r="M44" s="367">
        <v>19</v>
      </c>
      <c r="N44" s="367">
        <v>19</v>
      </c>
      <c r="O44" s="367">
        <v>19</v>
      </c>
      <c r="P44" s="119">
        <f t="shared" si="8"/>
        <v>19</v>
      </c>
      <c r="Q44" s="32"/>
      <c r="R44" s="32"/>
      <c r="S44" s="505"/>
    </row>
    <row r="45" spans="1:19" ht="11.25" customHeight="1" x14ac:dyDescent="0.2">
      <c r="A45" s="326" t="s">
        <v>355</v>
      </c>
      <c r="B45" s="367">
        <v>95</v>
      </c>
      <c r="C45" s="367">
        <v>95</v>
      </c>
      <c r="D45" s="367">
        <v>95</v>
      </c>
      <c r="E45" s="367">
        <v>95</v>
      </c>
      <c r="F45" s="367">
        <v>95</v>
      </c>
      <c r="G45" s="367">
        <v>95</v>
      </c>
      <c r="H45" s="367">
        <v>95</v>
      </c>
      <c r="I45" s="367">
        <v>95</v>
      </c>
      <c r="J45" s="367">
        <v>95</v>
      </c>
      <c r="K45" s="367">
        <v>95</v>
      </c>
      <c r="L45" s="367">
        <v>95</v>
      </c>
      <c r="M45" s="367">
        <v>95</v>
      </c>
      <c r="N45" s="367">
        <v>95</v>
      </c>
      <c r="O45" s="367">
        <v>95</v>
      </c>
      <c r="P45" s="119">
        <f t="shared" si="8"/>
        <v>95</v>
      </c>
      <c r="Q45" s="32"/>
      <c r="R45" s="32"/>
      <c r="S45" s="505"/>
    </row>
    <row r="46" spans="1:19" ht="11.25" customHeight="1" x14ac:dyDescent="0.2">
      <c r="A46" s="90" t="s">
        <v>71</v>
      </c>
      <c r="B46" s="122">
        <f t="shared" ref="B46:P46" si="9">SUM(B33:B45)</f>
        <v>1181674</v>
      </c>
      <c r="C46" s="122">
        <f t="shared" si="9"/>
        <v>1182486</v>
      </c>
      <c r="D46" s="122">
        <f t="shared" si="9"/>
        <v>1183197</v>
      </c>
      <c r="E46" s="122">
        <f t="shared" si="9"/>
        <v>1183924</v>
      </c>
      <c r="F46" s="122">
        <f t="shared" si="9"/>
        <v>1184646</v>
      </c>
      <c r="G46" s="122">
        <f t="shared" si="9"/>
        <v>1185715</v>
      </c>
      <c r="H46" s="122">
        <f t="shared" si="9"/>
        <v>1186761</v>
      </c>
      <c r="I46" s="122">
        <f t="shared" si="9"/>
        <v>1187814</v>
      </c>
      <c r="J46" s="122">
        <f t="shared" si="9"/>
        <v>1189056</v>
      </c>
      <c r="K46" s="122">
        <f t="shared" si="9"/>
        <v>1190290</v>
      </c>
      <c r="L46" s="122">
        <f t="shared" si="9"/>
        <v>1191533</v>
      </c>
      <c r="M46" s="122">
        <f t="shared" si="9"/>
        <v>1192291</v>
      </c>
      <c r="N46" s="122">
        <f t="shared" si="9"/>
        <v>1193059</v>
      </c>
      <c r="O46" s="122">
        <f t="shared" si="9"/>
        <v>1193817</v>
      </c>
      <c r="P46" s="122">
        <f t="shared" si="9"/>
        <v>1188508.5833333335</v>
      </c>
      <c r="Q46" s="120"/>
      <c r="R46" s="120"/>
      <c r="S46" s="505"/>
    </row>
    <row r="47" spans="1:19" ht="11.25" customHeight="1" x14ac:dyDescent="0.2">
      <c r="A47" s="90"/>
      <c r="B47" s="90"/>
      <c r="C47" s="90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9"/>
      <c r="Q47" s="32"/>
      <c r="R47" s="32"/>
      <c r="S47" s="505"/>
    </row>
    <row r="48" spans="1:19" ht="11.25" customHeight="1" x14ac:dyDescent="0.2">
      <c r="A48" s="90" t="s">
        <v>158</v>
      </c>
      <c r="B48" s="113">
        <f t="shared" ref="B48:O48" si="10">SUM(B34,B36,B38,B40,B42)</f>
        <v>8193</v>
      </c>
      <c r="C48" s="113">
        <f t="shared" si="10"/>
        <v>8214</v>
      </c>
      <c r="D48" s="113">
        <f t="shared" si="10"/>
        <v>8269</v>
      </c>
      <c r="E48" s="113">
        <f t="shared" si="10"/>
        <v>8308</v>
      </c>
      <c r="F48" s="113">
        <f t="shared" si="10"/>
        <v>8348</v>
      </c>
      <c r="G48" s="113">
        <f t="shared" si="10"/>
        <v>8361</v>
      </c>
      <c r="H48" s="113">
        <f t="shared" si="10"/>
        <v>8349</v>
      </c>
      <c r="I48" s="113">
        <f t="shared" si="10"/>
        <v>8303</v>
      </c>
      <c r="J48" s="113">
        <f t="shared" si="10"/>
        <v>8218</v>
      </c>
      <c r="K48" s="113">
        <f t="shared" si="10"/>
        <v>8208</v>
      </c>
      <c r="L48" s="113">
        <f t="shared" si="10"/>
        <v>8193</v>
      </c>
      <c r="M48" s="113">
        <f t="shared" si="10"/>
        <v>8206</v>
      </c>
      <c r="N48" s="113">
        <f t="shared" si="10"/>
        <v>8190</v>
      </c>
      <c r="O48" s="113">
        <f t="shared" si="10"/>
        <v>8203</v>
      </c>
      <c r="P48" s="119">
        <f>AVERAGE(D48:O48)</f>
        <v>8263</v>
      </c>
      <c r="Q48" s="114"/>
      <c r="R48" s="117"/>
      <c r="S48" s="505"/>
    </row>
    <row r="49" spans="1:19" ht="11.25" customHeight="1" x14ac:dyDescent="0.2"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S49" s="505"/>
    </row>
    <row r="50" spans="1:19" ht="11.25" customHeight="1" x14ac:dyDescent="0.2">
      <c r="A50" s="23" t="s">
        <v>374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23"/>
      <c r="S50" s="505"/>
    </row>
    <row r="51" spans="1:19" ht="11.25" customHeight="1" x14ac:dyDescent="0.2"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23"/>
      <c r="S51" s="505"/>
    </row>
    <row r="52" spans="1:19" ht="11.25" customHeight="1" x14ac:dyDescent="0.2"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S52" s="505"/>
    </row>
    <row r="53" spans="1:19" ht="11.25" customHeight="1" x14ac:dyDescent="0.2">
      <c r="S53" s="505"/>
    </row>
    <row r="54" spans="1:19" ht="11.25" customHeight="1" x14ac:dyDescent="0.2">
      <c r="S54" s="505"/>
    </row>
    <row r="55" spans="1:19" ht="11.25" customHeight="1" x14ac:dyDescent="0.2">
      <c r="D55" s="124"/>
      <c r="E55" s="124"/>
      <c r="F55" s="124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S55" s="505"/>
    </row>
    <row r="58" spans="1:19" ht="11.25" customHeight="1" x14ac:dyDescent="0.2">
      <c r="D58" s="125"/>
      <c r="E58" s="125"/>
      <c r="F58" s="125"/>
    </row>
    <row r="59" spans="1:19" ht="11.25" customHeight="1" x14ac:dyDescent="0.2">
      <c r="A59" s="326"/>
      <c r="B59" s="326"/>
      <c r="C59" s="326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9" ht="11.25" customHeight="1" x14ac:dyDescent="0.2">
      <c r="A60" s="326"/>
      <c r="B60" s="326"/>
      <c r="C60" s="326"/>
      <c r="D60" s="126"/>
      <c r="E60" s="126"/>
      <c r="F60" s="126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9" ht="11.25" customHeight="1" x14ac:dyDescent="0.2"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9" ht="11.25" customHeight="1" x14ac:dyDescent="0.2">
      <c r="A62" s="326"/>
      <c r="B62" s="326"/>
      <c r="C62" s="326"/>
      <c r="D62" s="127"/>
      <c r="E62" s="127"/>
      <c r="F62" s="127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9" ht="11.25" customHeight="1" x14ac:dyDescent="0.2">
      <c r="A63" s="326"/>
      <c r="B63" s="326"/>
      <c r="C63" s="326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9" ht="11.25" customHeight="1" x14ac:dyDescent="0.2">
      <c r="A64" s="326"/>
      <c r="B64" s="326"/>
      <c r="C64" s="326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11.25" customHeight="1" x14ac:dyDescent="0.2">
      <c r="A65" s="326"/>
      <c r="B65" s="326"/>
      <c r="C65" s="326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ht="11.25" customHeight="1" x14ac:dyDescent="0.2">
      <c r="A66" s="326"/>
      <c r="B66" s="326"/>
      <c r="C66" s="326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ht="11.25" customHeight="1" x14ac:dyDescent="0.2">
      <c r="A67" s="326"/>
      <c r="B67" s="326"/>
      <c r="C67" s="326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1:17" ht="11.25" customHeight="1" x14ac:dyDescent="0.2">
      <c r="A68" s="326"/>
      <c r="B68" s="326"/>
      <c r="C68" s="326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1:17" ht="11.25" customHeight="1" x14ac:dyDescent="0.2"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1" spans="1:17" ht="11.25" customHeight="1" x14ac:dyDescent="0.2"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1:17" ht="11.25" customHeight="1" x14ac:dyDescent="0.2"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</sheetData>
  <mergeCells count="4">
    <mergeCell ref="A1:P1"/>
    <mergeCell ref="A2:P2"/>
    <mergeCell ref="A3:P3"/>
    <mergeCell ref="A4:P4"/>
  </mergeCells>
  <printOptions horizontalCentered="1"/>
  <pageMargins left="0.45" right="0.45" top="0.75" bottom="0.75" header="0.3" footer="0.3"/>
  <pageSetup scale="54" orientation="landscape" blackAndWhite="1" r:id="rId1"/>
  <headerFooter>
    <oddFooter>&amp;R&amp;F
&amp;A</oddFooter>
  </headerFooter>
  <customProperties>
    <customPr name="_pios_id" r:id="rId2"/>
  </customPropertie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X53"/>
  <sheetViews>
    <sheetView topLeftCell="B1" zoomScaleNormal="75" workbookViewId="0">
      <pane ySplit="7" topLeftCell="A8" activePane="bottomLeft" state="frozen"/>
      <selection pane="bottomLeft" activeCell="N9" sqref="N9"/>
    </sheetView>
  </sheetViews>
  <sheetFormatPr defaultColWidth="8.85546875" defaultRowHeight="11.25" x14ac:dyDescent="0.2"/>
  <cols>
    <col min="1" max="1" width="32.7109375" style="72" bestFit="1" customWidth="1"/>
    <col min="2" max="13" width="12" style="72" bestFit="1" customWidth="1"/>
    <col min="14" max="14" width="12.85546875" style="72" bestFit="1" customWidth="1"/>
    <col min="15" max="16384" width="8.85546875" style="72"/>
  </cols>
  <sheetData>
    <row r="1" spans="1:24" x14ac:dyDescent="0.2">
      <c r="A1" s="82" t="s">
        <v>196</v>
      </c>
    </row>
    <row r="2" spans="1:24" x14ac:dyDescent="0.2">
      <c r="A2" s="82" t="s">
        <v>197</v>
      </c>
    </row>
    <row r="3" spans="1:24" x14ac:dyDescent="0.2">
      <c r="A3" s="33"/>
    </row>
    <row r="4" spans="1:24" x14ac:dyDescent="0.2">
      <c r="A4" s="171"/>
    </row>
    <row r="5" spans="1:24" x14ac:dyDescent="0.2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24" x14ac:dyDescent="0.2">
      <c r="A6" s="172" t="s">
        <v>198</v>
      </c>
    </row>
    <row r="7" spans="1:24" x14ac:dyDescent="0.2">
      <c r="A7" s="82" t="s">
        <v>199</v>
      </c>
      <c r="B7" s="282">
        <v>43831</v>
      </c>
      <c r="C7" s="173">
        <f t="shared" ref="C7:M7" si="0">EDATE(B7,1)</f>
        <v>43862</v>
      </c>
      <c r="D7" s="173">
        <f t="shared" si="0"/>
        <v>43891</v>
      </c>
      <c r="E7" s="173">
        <f t="shared" si="0"/>
        <v>43922</v>
      </c>
      <c r="F7" s="173">
        <f t="shared" si="0"/>
        <v>43952</v>
      </c>
      <c r="G7" s="173">
        <f t="shared" si="0"/>
        <v>43983</v>
      </c>
      <c r="H7" s="173">
        <f t="shared" si="0"/>
        <v>44013</v>
      </c>
      <c r="I7" s="173">
        <f t="shared" si="0"/>
        <v>44044</v>
      </c>
      <c r="J7" s="173">
        <f t="shared" si="0"/>
        <v>44075</v>
      </c>
      <c r="K7" s="173">
        <f t="shared" si="0"/>
        <v>44105</v>
      </c>
      <c r="L7" s="173">
        <f t="shared" si="0"/>
        <v>44136</v>
      </c>
      <c r="M7" s="173">
        <f t="shared" si="0"/>
        <v>44166</v>
      </c>
      <c r="N7" s="272" t="s">
        <v>200</v>
      </c>
    </row>
    <row r="8" spans="1:24" x14ac:dyDescent="0.2">
      <c r="A8" s="174" t="s">
        <v>201</v>
      </c>
      <c r="B8" s="295">
        <v>1258513012.7271783</v>
      </c>
      <c r="C8" s="295">
        <v>1159704550.5454869</v>
      </c>
      <c r="D8" s="295">
        <v>1093278119.8400316</v>
      </c>
      <c r="E8" s="295">
        <v>1014595945.0732039</v>
      </c>
      <c r="F8" s="295">
        <v>803473187.82008457</v>
      </c>
      <c r="G8" s="295">
        <v>760596639.34492743</v>
      </c>
      <c r="H8" s="295">
        <v>709938667.89884281</v>
      </c>
      <c r="I8" s="295">
        <v>712344316.93243408</v>
      </c>
      <c r="J8" s="295">
        <v>709495174.68403471</v>
      </c>
      <c r="K8" s="295">
        <v>754283382.89280581</v>
      </c>
      <c r="L8" s="295">
        <v>938788842.45247459</v>
      </c>
      <c r="M8" s="295">
        <v>1260229521.6380372</v>
      </c>
      <c r="N8" s="180">
        <f>SUM(B8:M8)</f>
        <v>11175241361.849541</v>
      </c>
    </row>
    <row r="9" spans="1:24" x14ac:dyDescent="0.2">
      <c r="A9" s="133" t="s">
        <v>103</v>
      </c>
      <c r="B9" s="187">
        <f t="shared" ref="B9:N9" si="1">SUM(B8:B8)</f>
        <v>1258513012.7271783</v>
      </c>
      <c r="C9" s="187">
        <f t="shared" si="1"/>
        <v>1159704550.5454869</v>
      </c>
      <c r="D9" s="187">
        <f t="shared" si="1"/>
        <v>1093278119.8400316</v>
      </c>
      <c r="E9" s="187">
        <f t="shared" si="1"/>
        <v>1014595945.0732039</v>
      </c>
      <c r="F9" s="187">
        <f t="shared" si="1"/>
        <v>803473187.82008457</v>
      </c>
      <c r="G9" s="187">
        <f t="shared" si="1"/>
        <v>760596639.34492743</v>
      </c>
      <c r="H9" s="187">
        <f t="shared" si="1"/>
        <v>709938667.89884281</v>
      </c>
      <c r="I9" s="187">
        <f t="shared" si="1"/>
        <v>712344316.93243408</v>
      </c>
      <c r="J9" s="187">
        <f t="shared" si="1"/>
        <v>709495174.68403471</v>
      </c>
      <c r="K9" s="187">
        <f t="shared" si="1"/>
        <v>754283382.89280581</v>
      </c>
      <c r="L9" s="187">
        <f t="shared" si="1"/>
        <v>938788842.45247459</v>
      </c>
      <c r="M9" s="187">
        <f t="shared" si="1"/>
        <v>1260229521.6380372</v>
      </c>
      <c r="N9" s="187">
        <f t="shared" si="1"/>
        <v>11175241361.849541</v>
      </c>
    </row>
    <row r="10" spans="1:24" x14ac:dyDescent="0.2">
      <c r="A10" s="33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1"/>
    </row>
    <row r="11" spans="1:24" x14ac:dyDescent="0.2">
      <c r="A11" s="174" t="s">
        <v>202</v>
      </c>
      <c r="B11" s="295">
        <v>27554542.123028964</v>
      </c>
      <c r="C11" s="295">
        <v>26397299.304054696</v>
      </c>
      <c r="D11" s="295">
        <v>25623522.227304496</v>
      </c>
      <c r="E11" s="295">
        <v>22518865.405325282</v>
      </c>
      <c r="F11" s="295">
        <v>18332577.666914199</v>
      </c>
      <c r="G11" s="295">
        <v>17682266.49245267</v>
      </c>
      <c r="H11" s="295">
        <v>16529673.252131002</v>
      </c>
      <c r="I11" s="295">
        <v>16769436.959186593</v>
      </c>
      <c r="J11" s="295">
        <v>17522352.941395372</v>
      </c>
      <c r="K11" s="295">
        <v>18195244.593087398</v>
      </c>
      <c r="L11" s="295">
        <v>20161677.766005568</v>
      </c>
      <c r="M11" s="295">
        <v>27926196.215846896</v>
      </c>
      <c r="N11" s="180">
        <f>SUM(B11:M11)</f>
        <v>255213654.94673315</v>
      </c>
    </row>
    <row r="12" spans="1:24" s="175" customFormat="1" x14ac:dyDescent="0.2">
      <c r="A12" s="174" t="s">
        <v>203</v>
      </c>
      <c r="B12" s="295">
        <v>233356244.19223386</v>
      </c>
      <c r="C12" s="295">
        <v>226445838.5113278</v>
      </c>
      <c r="D12" s="295">
        <v>218030108.67209828</v>
      </c>
      <c r="E12" s="295">
        <v>188542754.24322528</v>
      </c>
      <c r="F12" s="295">
        <v>162714736.17780173</v>
      </c>
      <c r="G12" s="295">
        <v>173626392.96154934</v>
      </c>
      <c r="H12" s="295">
        <v>176485108.41760689</v>
      </c>
      <c r="I12" s="295">
        <v>182254817.05522001</v>
      </c>
      <c r="J12" s="295">
        <v>183942667.83406293</v>
      </c>
      <c r="K12" s="295">
        <v>180454432.77309051</v>
      </c>
      <c r="L12" s="295">
        <v>187984235.61837512</v>
      </c>
      <c r="M12" s="295">
        <v>214897346.35795292</v>
      </c>
      <c r="N12" s="182">
        <f>SUM(B12:M12)</f>
        <v>2328734682.8145452</v>
      </c>
      <c r="O12" s="176"/>
      <c r="P12" s="176"/>
      <c r="Q12" s="176"/>
      <c r="R12" s="176"/>
      <c r="S12" s="176"/>
      <c r="T12" s="176"/>
      <c r="U12" s="176"/>
      <c r="V12" s="176"/>
      <c r="W12" s="176"/>
      <c r="X12" s="176"/>
    </row>
    <row r="13" spans="1:24" x14ac:dyDescent="0.2">
      <c r="A13" s="133" t="s">
        <v>204</v>
      </c>
      <c r="B13" s="187">
        <f t="shared" ref="B13:N13" si="2">SUM(B11:B12)</f>
        <v>260910786.31526282</v>
      </c>
      <c r="C13" s="187">
        <f t="shared" si="2"/>
        <v>252843137.81538251</v>
      </c>
      <c r="D13" s="187">
        <f t="shared" si="2"/>
        <v>243653630.89940277</v>
      </c>
      <c r="E13" s="187">
        <f t="shared" si="2"/>
        <v>211061619.64855057</v>
      </c>
      <c r="F13" s="187">
        <f t="shared" si="2"/>
        <v>181047313.84471592</v>
      </c>
      <c r="G13" s="187">
        <f t="shared" si="2"/>
        <v>191308659.45400202</v>
      </c>
      <c r="H13" s="187">
        <f t="shared" si="2"/>
        <v>193014781.66973791</v>
      </c>
      <c r="I13" s="187">
        <f t="shared" si="2"/>
        <v>199024254.01440659</v>
      </c>
      <c r="J13" s="187">
        <f t="shared" si="2"/>
        <v>201465020.77545831</v>
      </c>
      <c r="K13" s="187">
        <f t="shared" si="2"/>
        <v>198649677.36617792</v>
      </c>
      <c r="L13" s="187">
        <f t="shared" si="2"/>
        <v>208145913.3843807</v>
      </c>
      <c r="M13" s="187">
        <f t="shared" si="2"/>
        <v>242823542.57379982</v>
      </c>
      <c r="N13" s="187">
        <f t="shared" si="2"/>
        <v>2583948337.7612782</v>
      </c>
    </row>
    <row r="14" spans="1:24" x14ac:dyDescent="0.2">
      <c r="A14" s="33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0"/>
      <c r="O14" s="188"/>
      <c r="P14" s="188"/>
      <c r="Q14" s="188"/>
      <c r="R14" s="188"/>
      <c r="S14" s="188"/>
      <c r="T14" s="188"/>
      <c r="U14" s="188"/>
      <c r="V14" s="188"/>
      <c r="W14" s="188"/>
      <c r="X14" s="188"/>
    </row>
    <row r="15" spans="1:24" x14ac:dyDescent="0.2">
      <c r="A15" s="174" t="s">
        <v>205</v>
      </c>
      <c r="B15" s="295">
        <v>14308872.785282055</v>
      </c>
      <c r="C15" s="295">
        <v>12429828.376341132</v>
      </c>
      <c r="D15" s="295">
        <v>12577410.864025295</v>
      </c>
      <c r="E15" s="295">
        <v>11858350.097044257</v>
      </c>
      <c r="F15" s="295">
        <v>9776050.7164883949</v>
      </c>
      <c r="G15" s="295">
        <v>10052876.666786667</v>
      </c>
      <c r="H15" s="295">
        <v>9421628.6946452372</v>
      </c>
      <c r="I15" s="295">
        <v>9673208.8636830281</v>
      </c>
      <c r="J15" s="295">
        <v>9537458.9608018044</v>
      </c>
      <c r="K15" s="295">
        <v>10244904.5414852</v>
      </c>
      <c r="L15" s="295">
        <v>11082679.171394749</v>
      </c>
      <c r="M15" s="295">
        <v>12955663.321096567</v>
      </c>
      <c r="N15" s="180">
        <f>SUM(B15:M15)</f>
        <v>133918933.05907442</v>
      </c>
    </row>
    <row r="16" spans="1:24" s="175" customFormat="1" x14ac:dyDescent="0.2">
      <c r="A16" s="174" t="s">
        <v>206</v>
      </c>
      <c r="B16" s="295">
        <v>250417751.25951141</v>
      </c>
      <c r="C16" s="295">
        <v>260206169.41795906</v>
      </c>
      <c r="D16" s="295">
        <v>245190731.61947036</v>
      </c>
      <c r="E16" s="295">
        <v>215512432.47113469</v>
      </c>
      <c r="F16" s="295">
        <v>188647998.52298301</v>
      </c>
      <c r="G16" s="295">
        <v>205752591.88936669</v>
      </c>
      <c r="H16" s="295">
        <v>208078201.53587183</v>
      </c>
      <c r="I16" s="295">
        <v>212232645.30933303</v>
      </c>
      <c r="J16" s="295">
        <v>216957611.62553754</v>
      </c>
      <c r="K16" s="295">
        <v>212303953.11822274</v>
      </c>
      <c r="L16" s="295">
        <v>215043999.79355875</v>
      </c>
      <c r="M16" s="295">
        <v>242529054.367082</v>
      </c>
      <c r="N16" s="182">
        <f>SUM(B16:M16)</f>
        <v>2672873140.9300313</v>
      </c>
      <c r="O16" s="176"/>
      <c r="P16" s="176"/>
      <c r="Q16" s="176"/>
      <c r="R16" s="176"/>
      <c r="S16" s="176"/>
      <c r="T16" s="176"/>
      <c r="U16" s="176"/>
      <c r="V16" s="176"/>
      <c r="W16" s="176"/>
      <c r="X16" s="176"/>
    </row>
    <row r="17" spans="1:24" x14ac:dyDescent="0.2">
      <c r="A17" s="133" t="s">
        <v>207</v>
      </c>
      <c r="B17" s="187">
        <f t="shared" ref="B17:N17" si="3">SUM(B15:B16)</f>
        <v>264726624.04479346</v>
      </c>
      <c r="C17" s="187">
        <f t="shared" si="3"/>
        <v>272635997.7943002</v>
      </c>
      <c r="D17" s="187">
        <f t="shared" si="3"/>
        <v>257768142.48349565</v>
      </c>
      <c r="E17" s="187">
        <f t="shared" si="3"/>
        <v>227370782.56817895</v>
      </c>
      <c r="F17" s="187">
        <f t="shared" si="3"/>
        <v>198424049.23947141</v>
      </c>
      <c r="G17" s="187">
        <f t="shared" si="3"/>
        <v>215805468.55615336</v>
      </c>
      <c r="H17" s="187">
        <f t="shared" si="3"/>
        <v>217499830.23051706</v>
      </c>
      <c r="I17" s="187">
        <f t="shared" si="3"/>
        <v>221905854.17301604</v>
      </c>
      <c r="J17" s="187">
        <f t="shared" si="3"/>
        <v>226495070.58633935</v>
      </c>
      <c r="K17" s="187">
        <f t="shared" si="3"/>
        <v>222548857.65970793</v>
      </c>
      <c r="L17" s="187">
        <f t="shared" si="3"/>
        <v>226126678.96495348</v>
      </c>
      <c r="M17" s="187">
        <f t="shared" si="3"/>
        <v>255484717.68817857</v>
      </c>
      <c r="N17" s="187">
        <f t="shared" si="3"/>
        <v>2806792073.9891057</v>
      </c>
    </row>
    <row r="18" spans="1:24" x14ac:dyDescent="0.2">
      <c r="A18" s="33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0"/>
      <c r="O18" s="188"/>
      <c r="P18" s="188"/>
      <c r="Q18" s="188"/>
      <c r="R18" s="188"/>
      <c r="S18" s="188"/>
      <c r="T18" s="188"/>
      <c r="U18" s="188"/>
      <c r="V18" s="188"/>
      <c r="W18" s="188"/>
      <c r="X18" s="188"/>
    </row>
    <row r="19" spans="1:24" x14ac:dyDescent="0.2">
      <c r="A19" s="174" t="s">
        <v>208</v>
      </c>
      <c r="B19" s="295">
        <v>1601518.2771751387</v>
      </c>
      <c r="C19" s="295">
        <v>1495955.347951595</v>
      </c>
      <c r="D19" s="295">
        <v>1273515.6203349375</v>
      </c>
      <c r="E19" s="295">
        <v>1200325.2278005413</v>
      </c>
      <c r="F19" s="295">
        <v>1329555.5956076528</v>
      </c>
      <c r="G19" s="295">
        <v>1056614.3091066666</v>
      </c>
      <c r="H19" s="295">
        <v>1266560.9003198335</v>
      </c>
      <c r="I19" s="295">
        <v>1857586.8614040001</v>
      </c>
      <c r="J19" s="295">
        <v>1351659.4962618332</v>
      </c>
      <c r="K19" s="295">
        <v>1231638.8190850001</v>
      </c>
      <c r="L19" s="295">
        <v>1302921.0477899581</v>
      </c>
      <c r="M19" s="295">
        <v>1573155.4305570973</v>
      </c>
      <c r="N19" s="180">
        <f>SUM(B19:M19)</f>
        <v>16541006.933394253</v>
      </c>
    </row>
    <row r="20" spans="1:24" s="175" customFormat="1" x14ac:dyDescent="0.2">
      <c r="A20" s="174" t="s">
        <v>209</v>
      </c>
      <c r="B20" s="295">
        <v>144892283.93357477</v>
      </c>
      <c r="C20" s="295">
        <v>157258358.03212216</v>
      </c>
      <c r="D20" s="295">
        <v>150994540.94581395</v>
      </c>
      <c r="E20" s="295">
        <v>135187981.8778553</v>
      </c>
      <c r="F20" s="295">
        <v>141448413.72620115</v>
      </c>
      <c r="G20" s="295">
        <v>141315753.34933665</v>
      </c>
      <c r="H20" s="295">
        <v>134924065.79508594</v>
      </c>
      <c r="I20" s="295">
        <v>148755877.45403227</v>
      </c>
      <c r="J20" s="295">
        <v>148280875.4536649</v>
      </c>
      <c r="K20" s="295">
        <v>145722152.72401589</v>
      </c>
      <c r="L20" s="295">
        <v>137485063.34518477</v>
      </c>
      <c r="M20" s="295">
        <v>142730489.86361024</v>
      </c>
      <c r="N20" s="182">
        <f>SUM(B20:M20)</f>
        <v>1728995856.5004981</v>
      </c>
      <c r="O20" s="176"/>
      <c r="P20" s="176"/>
      <c r="Q20" s="176"/>
      <c r="R20" s="176"/>
      <c r="S20" s="176"/>
      <c r="T20" s="176"/>
      <c r="U20" s="176"/>
      <c r="V20" s="176"/>
      <c r="W20" s="176"/>
      <c r="X20" s="176"/>
    </row>
    <row r="21" spans="1:24" x14ac:dyDescent="0.2">
      <c r="A21" s="133" t="s">
        <v>210</v>
      </c>
      <c r="B21" s="187">
        <f t="shared" ref="B21:N21" si="4">SUM(B19:B20)</f>
        <v>146493802.21074989</v>
      </c>
      <c r="C21" s="187">
        <f t="shared" si="4"/>
        <v>158754313.38007376</v>
      </c>
      <c r="D21" s="187">
        <f t="shared" si="4"/>
        <v>152268056.56614888</v>
      </c>
      <c r="E21" s="187">
        <f t="shared" si="4"/>
        <v>136388307.10565585</v>
      </c>
      <c r="F21" s="187">
        <f t="shared" si="4"/>
        <v>142777969.32180879</v>
      </c>
      <c r="G21" s="187">
        <f t="shared" si="4"/>
        <v>142372367.65844333</v>
      </c>
      <c r="H21" s="187">
        <f t="shared" si="4"/>
        <v>136190626.69540578</v>
      </c>
      <c r="I21" s="187">
        <f t="shared" si="4"/>
        <v>150613464.31543627</v>
      </c>
      <c r="J21" s="187">
        <f t="shared" si="4"/>
        <v>149632534.94992673</v>
      </c>
      <c r="K21" s="187">
        <f t="shared" si="4"/>
        <v>146953791.54310089</v>
      </c>
      <c r="L21" s="187">
        <f t="shared" si="4"/>
        <v>138787984.39297473</v>
      </c>
      <c r="M21" s="187">
        <f t="shared" si="4"/>
        <v>144303645.29416734</v>
      </c>
      <c r="N21" s="187">
        <f t="shared" si="4"/>
        <v>1745536863.4338923</v>
      </c>
    </row>
    <row r="22" spans="1:24" x14ac:dyDescent="0.2">
      <c r="A22" s="33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0"/>
      <c r="O22" s="188"/>
      <c r="P22" s="188"/>
      <c r="Q22" s="188"/>
      <c r="R22" s="188"/>
      <c r="S22" s="188"/>
      <c r="T22" s="188"/>
      <c r="U22" s="188"/>
      <c r="V22" s="188"/>
      <c r="W22" s="188"/>
      <c r="X22" s="188"/>
    </row>
    <row r="23" spans="1:24" x14ac:dyDescent="0.2">
      <c r="A23" s="174" t="s">
        <v>211</v>
      </c>
      <c r="B23" s="295">
        <v>3754487.7815612778</v>
      </c>
      <c r="C23" s="295">
        <v>1976058.2094735117</v>
      </c>
      <c r="D23" s="295">
        <v>2972516.6539861457</v>
      </c>
      <c r="E23" s="295">
        <v>2457005.9256687495</v>
      </c>
      <c r="F23" s="295">
        <v>2238357.7020195834</v>
      </c>
      <c r="G23" s="295">
        <v>1881862.3030955556</v>
      </c>
      <c r="H23" s="295">
        <v>1696453.2531513614</v>
      </c>
      <c r="I23" s="295">
        <v>1555887.3640762779</v>
      </c>
      <c r="J23" s="295">
        <v>1560379.7567316941</v>
      </c>
      <c r="K23" s="295">
        <v>1598913.73486025</v>
      </c>
      <c r="L23" s="295">
        <v>1803957.2880395413</v>
      </c>
      <c r="M23" s="295">
        <v>2330154.4186844863</v>
      </c>
      <c r="N23" s="180">
        <f>SUM(B23:M23)</f>
        <v>25826034.391348436</v>
      </c>
    </row>
    <row r="24" spans="1:24" s="175" customFormat="1" x14ac:dyDescent="0.2">
      <c r="A24" s="174" t="s">
        <v>212</v>
      </c>
      <c r="B24" s="295">
        <v>105867219.18735592</v>
      </c>
      <c r="C24" s="295">
        <v>96877492.952412248</v>
      </c>
      <c r="D24" s="295">
        <v>106578493.58820949</v>
      </c>
      <c r="E24" s="295">
        <v>111193256.85043669</v>
      </c>
      <c r="F24" s="295">
        <v>98290044.830858335</v>
      </c>
      <c r="G24" s="295">
        <v>93926233.788719997</v>
      </c>
      <c r="H24" s="295">
        <v>88481615.313954383</v>
      </c>
      <c r="I24" s="295">
        <v>103166709.03149951</v>
      </c>
      <c r="J24" s="295">
        <v>92497696.347995743</v>
      </c>
      <c r="K24" s="295">
        <v>107272390.99693879</v>
      </c>
      <c r="L24" s="295">
        <v>100082931.64836833</v>
      </c>
      <c r="M24" s="295">
        <v>101384269.90734608</v>
      </c>
      <c r="N24" s="182">
        <f>SUM(B24:M24)</f>
        <v>1205618354.4440954</v>
      </c>
    </row>
    <row r="25" spans="1:24" x14ac:dyDescent="0.2">
      <c r="A25" s="133" t="s">
        <v>213</v>
      </c>
      <c r="B25" s="187">
        <f t="shared" ref="B25:N25" si="5">SUM(B23:B24)</f>
        <v>109621706.96891719</v>
      </c>
      <c r="C25" s="187">
        <f t="shared" si="5"/>
        <v>98853551.161885753</v>
      </c>
      <c r="D25" s="187">
        <f t="shared" si="5"/>
        <v>109551010.24219564</v>
      </c>
      <c r="E25" s="187">
        <f t="shared" si="5"/>
        <v>113650262.77610543</v>
      </c>
      <c r="F25" s="187">
        <f t="shared" si="5"/>
        <v>100528402.53287792</v>
      </c>
      <c r="G25" s="187">
        <f t="shared" si="5"/>
        <v>95808096.091815546</v>
      </c>
      <c r="H25" s="187">
        <f t="shared" si="5"/>
        <v>90178068.56710574</v>
      </c>
      <c r="I25" s="187">
        <f t="shared" si="5"/>
        <v>104722596.39557578</v>
      </c>
      <c r="J25" s="187">
        <f t="shared" si="5"/>
        <v>94058076.104727432</v>
      </c>
      <c r="K25" s="187">
        <f t="shared" si="5"/>
        <v>108871304.73179905</v>
      </c>
      <c r="L25" s="187">
        <f t="shared" si="5"/>
        <v>101886888.93640786</v>
      </c>
      <c r="M25" s="187">
        <f t="shared" si="5"/>
        <v>103714424.32603057</v>
      </c>
      <c r="N25" s="187">
        <f t="shared" si="5"/>
        <v>1231444388.8354437</v>
      </c>
    </row>
    <row r="26" spans="1:24" x14ac:dyDescent="0.2">
      <c r="A26" s="33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0"/>
    </row>
    <row r="27" spans="1:24" x14ac:dyDescent="0.2">
      <c r="A27" s="133" t="s">
        <v>214</v>
      </c>
      <c r="B27" s="295">
        <v>335284.73</v>
      </c>
      <c r="C27" s="295">
        <v>273459.59600000002</v>
      </c>
      <c r="D27" s="295">
        <v>369785.68400000001</v>
      </c>
      <c r="E27" s="295">
        <v>376513.45</v>
      </c>
      <c r="F27" s="295">
        <v>762489.62600000005</v>
      </c>
      <c r="G27" s="295">
        <v>1351276.6610000001</v>
      </c>
      <c r="H27" s="295">
        <v>1428960.915</v>
      </c>
      <c r="I27" s="295">
        <v>3488878.1690000002</v>
      </c>
      <c r="J27" s="295">
        <v>2794558.54</v>
      </c>
      <c r="K27" s="295">
        <v>1302360.5079999999</v>
      </c>
      <c r="L27" s="295">
        <v>338122.05</v>
      </c>
      <c r="M27" s="295">
        <v>285186.18699999998</v>
      </c>
      <c r="N27" s="180">
        <f>SUM(B27:M27)</f>
        <v>13106876.116</v>
      </c>
    </row>
    <row r="28" spans="1:24" s="343" customFormat="1" x14ac:dyDescent="0.2">
      <c r="A28" s="177" t="s">
        <v>365</v>
      </c>
      <c r="B28" s="295">
        <v>12135800.295208611</v>
      </c>
      <c r="C28" s="295">
        <v>15610836.917855278</v>
      </c>
      <c r="D28" s="295">
        <v>6289420.5355551392</v>
      </c>
      <c r="E28" s="295">
        <v>16423062.878858056</v>
      </c>
      <c r="F28" s="295">
        <v>12816113.632094722</v>
      </c>
      <c r="G28" s="295">
        <v>12344583.255522223</v>
      </c>
      <c r="H28" s="295">
        <v>12963426.084280696</v>
      </c>
      <c r="I28" s="295">
        <v>13717366.10039361</v>
      </c>
      <c r="J28" s="295">
        <v>13712855.662727</v>
      </c>
      <c r="K28" s="295">
        <v>0</v>
      </c>
      <c r="L28" s="295">
        <v>0</v>
      </c>
      <c r="M28" s="295">
        <v>0</v>
      </c>
      <c r="N28" s="183">
        <f>SUM(B28:M28)</f>
        <v>116013465.36249533</v>
      </c>
    </row>
    <row r="29" spans="1:24" s="343" customFormat="1" x14ac:dyDescent="0.2">
      <c r="A29" s="177" t="s">
        <v>215</v>
      </c>
      <c r="B29" s="295">
        <v>13299260.179164222</v>
      </c>
      <c r="C29" s="295">
        <v>17159986.832509331</v>
      </c>
      <c r="D29" s="295">
        <v>14292578.050951833</v>
      </c>
      <c r="E29" s="295">
        <v>12589764.056509662</v>
      </c>
      <c r="F29" s="295">
        <v>6915567.5526853334</v>
      </c>
      <c r="G29" s="295">
        <v>5746748.5558666671</v>
      </c>
      <c r="H29" s="295">
        <v>5114585.465107223</v>
      </c>
      <c r="I29" s="295">
        <v>4657617.2088455558</v>
      </c>
      <c r="J29" s="295">
        <v>4944015.644353888</v>
      </c>
      <c r="K29" s="295">
        <v>6175713.9719120003</v>
      </c>
      <c r="L29" s="295">
        <v>8552806.2868633308</v>
      </c>
      <c r="M29" s="295">
        <v>14336394.133731335</v>
      </c>
      <c r="N29" s="183">
        <f>SUM(B29:M29)</f>
        <v>113785037.93850037</v>
      </c>
    </row>
    <row r="30" spans="1:24" s="343" customFormat="1" x14ac:dyDescent="0.2">
      <c r="A30" s="177" t="s">
        <v>216</v>
      </c>
      <c r="B30" s="295">
        <v>847159.45007688878</v>
      </c>
      <c r="C30" s="295">
        <v>577609.64841895225</v>
      </c>
      <c r="D30" s="295">
        <v>845307.73134005559</v>
      </c>
      <c r="E30" s="295">
        <v>1304547.0143504443</v>
      </c>
      <c r="F30" s="295">
        <v>763935.77802333329</v>
      </c>
      <c r="G30" s="295">
        <v>366160</v>
      </c>
      <c r="H30" s="295">
        <v>390900</v>
      </c>
      <c r="I30" s="295">
        <v>310680</v>
      </c>
      <c r="J30" s="295">
        <v>291280</v>
      </c>
      <c r="K30" s="295">
        <v>354353.20488199999</v>
      </c>
      <c r="L30" s="295">
        <v>501285.66570433317</v>
      </c>
      <c r="M30" s="295">
        <v>838745.42568433331</v>
      </c>
      <c r="N30" s="183">
        <f>SUM(B30:M30)</f>
        <v>7391963.9184803404</v>
      </c>
    </row>
    <row r="31" spans="1:24" s="343" customFormat="1" x14ac:dyDescent="0.2">
      <c r="A31" s="338"/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60"/>
    </row>
    <row r="32" spans="1:24" s="338" customFormat="1" x14ac:dyDescent="0.2">
      <c r="A32" s="177" t="s">
        <v>71</v>
      </c>
      <c r="B32" s="361">
        <f t="shared" ref="B32:N32" si="6">SUM(B9,B13,B17,B21,B25,B27:B30)</f>
        <v>2066883436.9213512</v>
      </c>
      <c r="C32" s="361">
        <f t="shared" si="6"/>
        <v>1976413443.6919124</v>
      </c>
      <c r="D32" s="361">
        <f t="shared" si="6"/>
        <v>1878316052.0331218</v>
      </c>
      <c r="E32" s="361">
        <f t="shared" si="6"/>
        <v>1733760804.571413</v>
      </c>
      <c r="F32" s="361">
        <f t="shared" si="6"/>
        <v>1447509029.3477616</v>
      </c>
      <c r="G32" s="361">
        <f t="shared" si="6"/>
        <v>1425699999.5777304</v>
      </c>
      <c r="H32" s="361">
        <f t="shared" si="6"/>
        <v>1366719847.5259972</v>
      </c>
      <c r="I32" s="361">
        <f t="shared" si="6"/>
        <v>1410785027.3091078</v>
      </c>
      <c r="J32" s="361">
        <f t="shared" si="6"/>
        <v>1402888586.9475675</v>
      </c>
      <c r="K32" s="361">
        <f t="shared" si="6"/>
        <v>1439139441.8783853</v>
      </c>
      <c r="L32" s="361">
        <f t="shared" si="6"/>
        <v>1623128522.133759</v>
      </c>
      <c r="M32" s="361">
        <f t="shared" si="6"/>
        <v>2022016177.2666292</v>
      </c>
      <c r="N32" s="361">
        <f t="shared" si="6"/>
        <v>19793260369.204739</v>
      </c>
    </row>
    <row r="33" spans="1:14" s="338" customFormat="1" x14ac:dyDescent="0.2">
      <c r="A33" s="177"/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</row>
    <row r="34" spans="1:14" s="343" customFormat="1" x14ac:dyDescent="0.2">
      <c r="A34" s="343" t="s">
        <v>217</v>
      </c>
      <c r="B34" s="366">
        <v>3.5159698994001731E-2</v>
      </c>
      <c r="C34" s="366">
        <v>1.2618518837728576E-2</v>
      </c>
      <c r="D34" s="366">
        <v>-1.8407276969880981E-2</v>
      </c>
      <c r="E34" s="366">
        <v>1.620961813679056E-2</v>
      </c>
      <c r="F34" s="366">
        <v>8.5889951671223042E-3</v>
      </c>
      <c r="G34" s="366">
        <v>3.1956726622150988E-4</v>
      </c>
      <c r="H34" s="366">
        <v>-4.8882164793283556E-3</v>
      </c>
      <c r="I34" s="366">
        <v>-1.4764563276270737E-2</v>
      </c>
      <c r="J34" s="366">
        <v>-3.1295010210809715E-2</v>
      </c>
      <c r="K34" s="366">
        <v>1.398864960065449E-2</v>
      </c>
      <c r="L34" s="366">
        <v>1.1050403606343906E-2</v>
      </c>
      <c r="M34" s="366">
        <v>4.6368023130958447E-2</v>
      </c>
      <c r="N34" s="366">
        <v>7.8447693172578603E-3</v>
      </c>
    </row>
    <row r="35" spans="1:14" s="343" customFormat="1" x14ac:dyDescent="0.2"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</row>
    <row r="36" spans="1:14" s="343" customFormat="1" x14ac:dyDescent="0.2">
      <c r="A36" s="363" t="s">
        <v>218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</row>
    <row r="37" spans="1:14" s="343" customFormat="1" x14ac:dyDescent="0.2">
      <c r="A37" s="353" t="s">
        <v>199</v>
      </c>
      <c r="B37" s="364">
        <f t="shared" ref="B37:M37" si="7">B7</f>
        <v>43831</v>
      </c>
      <c r="C37" s="364">
        <f t="shared" si="7"/>
        <v>43862</v>
      </c>
      <c r="D37" s="364">
        <f t="shared" si="7"/>
        <v>43891</v>
      </c>
      <c r="E37" s="364">
        <f t="shared" si="7"/>
        <v>43922</v>
      </c>
      <c r="F37" s="364">
        <f t="shared" si="7"/>
        <v>43952</v>
      </c>
      <c r="G37" s="364">
        <f t="shared" si="7"/>
        <v>43983</v>
      </c>
      <c r="H37" s="364">
        <f t="shared" si="7"/>
        <v>44013</v>
      </c>
      <c r="I37" s="364">
        <f t="shared" si="7"/>
        <v>44044</v>
      </c>
      <c r="J37" s="364">
        <f t="shared" si="7"/>
        <v>44075</v>
      </c>
      <c r="K37" s="364">
        <f t="shared" si="7"/>
        <v>44105</v>
      </c>
      <c r="L37" s="364">
        <f t="shared" si="7"/>
        <v>44136</v>
      </c>
      <c r="M37" s="364">
        <f t="shared" si="7"/>
        <v>44166</v>
      </c>
      <c r="N37" s="352" t="s">
        <v>200</v>
      </c>
    </row>
    <row r="38" spans="1:14" s="343" customFormat="1" x14ac:dyDescent="0.2">
      <c r="A38" s="365" t="s">
        <v>105</v>
      </c>
      <c r="B38" s="295">
        <v>5645611.4250000007</v>
      </c>
      <c r="C38" s="295">
        <v>5480881.5520000001</v>
      </c>
      <c r="D38" s="295">
        <v>5844791.8540000003</v>
      </c>
      <c r="E38" s="295">
        <v>5797657.6030000001</v>
      </c>
      <c r="F38" s="295">
        <v>5906697.4610000001</v>
      </c>
      <c r="G38" s="295">
        <v>5763384.2970000003</v>
      </c>
      <c r="H38" s="295">
        <v>5523758.6749999998</v>
      </c>
      <c r="I38" s="295">
        <v>5783428.2310000006</v>
      </c>
      <c r="J38" s="295">
        <v>5555492.6959999995</v>
      </c>
      <c r="K38" s="295">
        <v>6264356.4649999999</v>
      </c>
      <c r="L38" s="295">
        <v>5196578.1129999999</v>
      </c>
      <c r="M38" s="295">
        <v>5320124.1129999999</v>
      </c>
      <c r="N38" s="362">
        <f>SUM(B38:M38)</f>
        <v>68082762.484999999</v>
      </c>
    </row>
    <row r="39" spans="1:14" s="343" customFormat="1" x14ac:dyDescent="0.2">
      <c r="A39" s="365" t="s">
        <v>219</v>
      </c>
      <c r="B39" s="295">
        <v>52303024.855999999</v>
      </c>
      <c r="C39" s="295">
        <v>82277803.393999994</v>
      </c>
      <c r="D39" s="295">
        <v>19516212.846000001</v>
      </c>
      <c r="E39" s="295">
        <v>50778303.615000002</v>
      </c>
      <c r="F39" s="295">
        <v>78396123.148000002</v>
      </c>
      <c r="G39" s="295">
        <v>21977053.873</v>
      </c>
      <c r="H39" s="295">
        <v>49515322.919</v>
      </c>
      <c r="I39" s="295">
        <v>56314368.456999995</v>
      </c>
      <c r="J39" s="295">
        <v>56586373.870999999</v>
      </c>
      <c r="K39" s="295">
        <v>53545886.647</v>
      </c>
      <c r="L39" s="295">
        <v>81269554.425999999</v>
      </c>
      <c r="M39" s="295">
        <v>43442354.573999994</v>
      </c>
      <c r="N39" s="362">
        <f>SUM(B39:M39)</f>
        <v>645922382.62600005</v>
      </c>
    </row>
    <row r="40" spans="1:14" s="343" customFormat="1" x14ac:dyDescent="0.2">
      <c r="A40" s="365" t="s">
        <v>220</v>
      </c>
      <c r="B40" s="295">
        <v>8119.2</v>
      </c>
      <c r="C40" s="295">
        <v>9720</v>
      </c>
      <c r="D40" s="295">
        <v>11700</v>
      </c>
      <c r="E40" s="295">
        <v>6420</v>
      </c>
      <c r="F40" s="295">
        <v>666120</v>
      </c>
      <c r="G40" s="295">
        <v>754380</v>
      </c>
      <c r="H40" s="295">
        <v>677520</v>
      </c>
      <c r="I40" s="295">
        <v>890520</v>
      </c>
      <c r="J40" s="295">
        <v>783180</v>
      </c>
      <c r="K40" s="295">
        <v>723720</v>
      </c>
      <c r="L40" s="295">
        <v>243720</v>
      </c>
      <c r="M40" s="295">
        <v>6660</v>
      </c>
      <c r="N40" s="362">
        <f t="shared" ref="N40:N41" si="8">SUM(B40:M40)</f>
        <v>4781779.2</v>
      </c>
    </row>
    <row r="41" spans="1:14" s="343" customFormat="1" x14ac:dyDescent="0.2">
      <c r="A41" s="365" t="s">
        <v>349</v>
      </c>
      <c r="B41" s="295">
        <v>27149848.489999998</v>
      </c>
      <c r="C41" s="295">
        <v>54121266.717</v>
      </c>
      <c r="D41" s="295">
        <v>0</v>
      </c>
      <c r="E41" s="295">
        <v>25968254.098000001</v>
      </c>
      <c r="F41" s="295">
        <v>44754318.101000004</v>
      </c>
      <c r="G41" s="295">
        <v>331277.07500000001</v>
      </c>
      <c r="H41" s="295">
        <v>22163362.182</v>
      </c>
      <c r="I41" s="295">
        <v>24540301.030999999</v>
      </c>
      <c r="J41" s="295">
        <v>23642642.970000003</v>
      </c>
      <c r="K41" s="295">
        <v>22687434.805</v>
      </c>
      <c r="L41" s="295">
        <v>46501215.526000001</v>
      </c>
      <c r="M41" s="295">
        <v>24733324.942000002</v>
      </c>
      <c r="N41" s="362">
        <f t="shared" si="8"/>
        <v>316593245.93700004</v>
      </c>
    </row>
    <row r="42" spans="1:14" x14ac:dyDescent="0.2">
      <c r="A42" s="189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</row>
    <row r="43" spans="1:14" x14ac:dyDescent="0.2">
      <c r="A43" s="133" t="s">
        <v>71</v>
      </c>
      <c r="B43" s="187">
        <f>SUM(B38:B41)</f>
        <v>85106603.971000001</v>
      </c>
      <c r="C43" s="187">
        <f t="shared" ref="C43:N43" si="9">SUM(C38:C41)</f>
        <v>141889671.66299999</v>
      </c>
      <c r="D43" s="187">
        <f t="shared" si="9"/>
        <v>25372704.700000003</v>
      </c>
      <c r="E43" s="187">
        <f t="shared" si="9"/>
        <v>82550635.316</v>
      </c>
      <c r="F43" s="187">
        <f t="shared" si="9"/>
        <v>129723258.71000001</v>
      </c>
      <c r="G43" s="187">
        <f t="shared" si="9"/>
        <v>28826095.245000001</v>
      </c>
      <c r="H43" s="187">
        <f t="shared" si="9"/>
        <v>77879963.775999993</v>
      </c>
      <c r="I43" s="187">
        <f t="shared" si="9"/>
        <v>87528617.718999997</v>
      </c>
      <c r="J43" s="187">
        <f t="shared" si="9"/>
        <v>86567689.537</v>
      </c>
      <c r="K43" s="187">
        <f t="shared" si="9"/>
        <v>83221397.916999996</v>
      </c>
      <c r="L43" s="187">
        <f t="shared" si="9"/>
        <v>133211068.065</v>
      </c>
      <c r="M43" s="187">
        <f t="shared" si="9"/>
        <v>73502463.628999993</v>
      </c>
      <c r="N43" s="187">
        <f t="shared" si="9"/>
        <v>1035380170.2480001</v>
      </c>
    </row>
    <row r="44" spans="1:14" x14ac:dyDescent="0.2">
      <c r="A44" s="33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</row>
    <row r="45" spans="1:14" x14ac:dyDescent="0.2">
      <c r="A45" s="33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</row>
    <row r="46" spans="1:14" s="34" customFormat="1" ht="12" thickBot="1" x14ac:dyDescent="0.25">
      <c r="A46" s="178" t="s">
        <v>221</v>
      </c>
      <c r="B46" s="184">
        <f t="shared" ref="B46:N46" si="10">B43+B32</f>
        <v>2151990040.8923512</v>
      </c>
      <c r="C46" s="184">
        <f t="shared" si="10"/>
        <v>2118303115.3549123</v>
      </c>
      <c r="D46" s="184">
        <f t="shared" si="10"/>
        <v>1903688756.7331219</v>
      </c>
      <c r="E46" s="184">
        <f t="shared" si="10"/>
        <v>1816311439.887413</v>
      </c>
      <c r="F46" s="184">
        <f t="shared" si="10"/>
        <v>1577232288.0577617</v>
      </c>
      <c r="G46" s="184">
        <f t="shared" si="10"/>
        <v>1454526094.8227303</v>
      </c>
      <c r="H46" s="184">
        <f t="shared" si="10"/>
        <v>1444599811.3019972</v>
      </c>
      <c r="I46" s="184">
        <f t="shared" si="10"/>
        <v>1498313645.0281079</v>
      </c>
      <c r="J46" s="184">
        <f t="shared" si="10"/>
        <v>1489456276.4845674</v>
      </c>
      <c r="K46" s="184">
        <f t="shared" si="10"/>
        <v>1522360839.7953854</v>
      </c>
      <c r="L46" s="184">
        <f t="shared" si="10"/>
        <v>1756339590.1987591</v>
      </c>
      <c r="M46" s="184">
        <f t="shared" si="10"/>
        <v>2095518640.8956292</v>
      </c>
      <c r="N46" s="184">
        <f t="shared" si="10"/>
        <v>20828640539.45274</v>
      </c>
    </row>
    <row r="47" spans="1:14" ht="12" thickTop="1" x14ac:dyDescent="0.2">
      <c r="B47" s="166"/>
      <c r="C47" s="166"/>
      <c r="D47" s="166"/>
      <c r="E47" s="166"/>
      <c r="F47" s="166"/>
      <c r="G47" s="166"/>
      <c r="H47" s="166"/>
      <c r="I47" s="166"/>
    </row>
    <row r="48" spans="1:14" x14ac:dyDescent="0.2">
      <c r="B48" s="166"/>
      <c r="C48" s="166"/>
      <c r="D48" s="166"/>
      <c r="E48" s="166"/>
      <c r="F48" s="166"/>
      <c r="G48" s="166"/>
      <c r="H48" s="166"/>
      <c r="I48" s="166"/>
    </row>
    <row r="49" spans="2:9" x14ac:dyDescent="0.2">
      <c r="B49" s="166"/>
      <c r="C49" s="166"/>
      <c r="D49" s="166"/>
      <c r="E49" s="166"/>
      <c r="F49" s="166"/>
      <c r="G49" s="166"/>
      <c r="H49" s="166"/>
      <c r="I49" s="166"/>
    </row>
    <row r="50" spans="2:9" x14ac:dyDescent="0.2">
      <c r="B50" s="166"/>
      <c r="C50" s="166"/>
      <c r="D50" s="166"/>
      <c r="E50" s="166"/>
      <c r="F50" s="166"/>
      <c r="G50" s="166"/>
      <c r="H50" s="166"/>
      <c r="I50" s="166"/>
    </row>
    <row r="52" spans="2:9" x14ac:dyDescent="0.2">
      <c r="B52" s="166"/>
      <c r="C52" s="166"/>
      <c r="D52" s="166"/>
      <c r="E52" s="166"/>
      <c r="F52" s="166"/>
      <c r="G52" s="166"/>
      <c r="H52" s="166"/>
      <c r="I52" s="166"/>
    </row>
    <row r="53" spans="2:9" x14ac:dyDescent="0.2">
      <c r="B53" s="166"/>
      <c r="C53" s="166"/>
      <c r="D53" s="166"/>
      <c r="E53" s="166"/>
      <c r="F53" s="166"/>
      <c r="G53" s="166"/>
      <c r="H53" s="166"/>
      <c r="I53" s="166"/>
    </row>
  </sheetData>
  <printOptions horizontalCentered="1"/>
  <pageMargins left="0.45" right="0.45" top="0.75" bottom="0.75" header="0.3" footer="0.3"/>
  <pageSetup scale="67" orientation="landscape" blackAndWhite="1" r:id="rId1"/>
  <headerFooter>
    <oddFooter>&amp;R&amp;F
&amp;A</oddFooter>
  </headerFooter>
  <customProperties>
    <customPr name="_pios_id" r:id="rId2"/>
  </customPropertie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theme="6" tint="0.79998168889431442"/>
    <pageSetUpPr fitToPage="1"/>
  </sheetPr>
  <dimension ref="A1:L34"/>
  <sheetViews>
    <sheetView zoomScaleNormal="100" workbookViewId="0">
      <pane ySplit="7" topLeftCell="A8" activePane="bottomLeft" state="frozen"/>
      <selection pane="bottomLeft" activeCell="D20" sqref="D20"/>
    </sheetView>
  </sheetViews>
  <sheetFormatPr defaultColWidth="9.140625" defaultRowHeight="11.25" x14ac:dyDescent="0.2"/>
  <cols>
    <col min="1" max="1" width="4.28515625" style="72" bestFit="1" customWidth="1"/>
    <col min="2" max="2" width="26.85546875" style="72" bestFit="1" customWidth="1"/>
    <col min="3" max="3" width="41.140625" style="345" bestFit="1" customWidth="1"/>
    <col min="4" max="4" width="11.5703125" style="72" bestFit="1" customWidth="1"/>
    <col min="5" max="5" width="1.28515625" style="72" customWidth="1"/>
    <col min="6" max="6" width="5.140625" style="72" customWidth="1"/>
    <col min="7" max="7" width="26.85546875" style="72" bestFit="1" customWidth="1"/>
    <col min="8" max="8" width="30.28515625" style="345" bestFit="1" customWidth="1"/>
    <col min="9" max="9" width="15" style="72" bestFit="1" customWidth="1"/>
    <col min="10" max="16384" width="9.140625" style="72"/>
  </cols>
  <sheetData>
    <row r="1" spans="1:9" ht="15" x14ac:dyDescent="0.25">
      <c r="A1" s="605" t="s">
        <v>0</v>
      </c>
      <c r="B1" s="605"/>
      <c r="C1" s="605"/>
      <c r="D1" s="605"/>
      <c r="E1" s="665"/>
      <c r="F1" s="665"/>
      <c r="G1" s="665"/>
      <c r="H1" s="665"/>
      <c r="I1" s="665"/>
    </row>
    <row r="2" spans="1:9" ht="15" x14ac:dyDescent="0.25">
      <c r="A2" s="666" t="s">
        <v>1</v>
      </c>
      <c r="B2" s="666"/>
      <c r="C2" s="666"/>
      <c r="D2" s="666"/>
      <c r="E2" s="665"/>
      <c r="F2" s="665"/>
      <c r="G2" s="665"/>
      <c r="H2" s="665"/>
      <c r="I2" s="665"/>
    </row>
    <row r="3" spans="1:9" ht="15" x14ac:dyDescent="0.25">
      <c r="A3" s="605" t="s">
        <v>140</v>
      </c>
      <c r="B3" s="605"/>
      <c r="C3" s="605"/>
      <c r="D3" s="605"/>
      <c r="E3" s="665"/>
      <c r="F3" s="665"/>
      <c r="G3" s="665"/>
      <c r="H3" s="665"/>
      <c r="I3" s="665"/>
    </row>
    <row r="4" spans="1:9" ht="15" x14ac:dyDescent="0.25">
      <c r="A4" s="667" t="str">
        <f>'Delivery Rate Change Calc'!A4:G4</f>
        <v>Proposed Effective May 1, 2021</v>
      </c>
      <c r="B4" s="667"/>
      <c r="C4" s="667"/>
      <c r="D4" s="667"/>
      <c r="E4" s="668"/>
      <c r="F4" s="668"/>
      <c r="G4" s="668"/>
      <c r="H4" s="668"/>
      <c r="I4" s="668"/>
    </row>
    <row r="5" spans="1:9" x14ac:dyDescent="0.2">
      <c r="A5" s="600"/>
      <c r="B5" s="600"/>
      <c r="C5" s="600"/>
      <c r="D5" s="600"/>
    </row>
    <row r="6" spans="1:9" x14ac:dyDescent="0.2">
      <c r="A6" s="12"/>
      <c r="B6" s="12"/>
      <c r="C6" s="343"/>
      <c r="D6" s="253" t="s">
        <v>315</v>
      </c>
      <c r="E6" s="251"/>
      <c r="F6" s="251"/>
      <c r="G6" s="251"/>
      <c r="H6" s="251"/>
      <c r="I6" s="254" t="s">
        <v>87</v>
      </c>
    </row>
    <row r="7" spans="1:9" ht="45" x14ac:dyDescent="0.2">
      <c r="A7" s="30" t="s">
        <v>53</v>
      </c>
      <c r="B7" s="11"/>
      <c r="C7" s="358" t="s">
        <v>392</v>
      </c>
      <c r="D7" s="190" t="s">
        <v>382</v>
      </c>
      <c r="F7" s="30" t="s">
        <v>53</v>
      </c>
      <c r="G7" s="11"/>
      <c r="H7" s="358" t="s">
        <v>392</v>
      </c>
      <c r="I7" s="190" t="s">
        <v>382</v>
      </c>
    </row>
    <row r="8" spans="1:9" x14ac:dyDescent="0.2">
      <c r="A8" s="12"/>
      <c r="B8" s="13" t="s">
        <v>9</v>
      </c>
      <c r="C8" s="344" t="s">
        <v>10</v>
      </c>
      <c r="D8" s="344" t="s">
        <v>11</v>
      </c>
      <c r="F8" s="12"/>
      <c r="G8" s="344" t="s">
        <v>12</v>
      </c>
      <c r="H8" s="344" t="s">
        <v>13</v>
      </c>
      <c r="I8" s="13" t="s">
        <v>14</v>
      </c>
    </row>
    <row r="9" spans="1:9" x14ac:dyDescent="0.2">
      <c r="A9" s="13">
        <v>1</v>
      </c>
      <c r="B9" s="14"/>
      <c r="C9" s="348"/>
      <c r="D9" s="12"/>
      <c r="F9" s="13">
        <v>1</v>
      </c>
      <c r="G9" s="14"/>
      <c r="H9" s="348"/>
      <c r="I9" s="12"/>
    </row>
    <row r="10" spans="1:9" x14ac:dyDescent="0.2">
      <c r="A10" s="13">
        <f t="shared" ref="A10:A33" si="0">A9+1</f>
        <v>2</v>
      </c>
      <c r="B10" s="167" t="s">
        <v>73</v>
      </c>
      <c r="C10" s="167"/>
      <c r="D10" s="12"/>
      <c r="F10" s="13">
        <f t="shared" ref="F10:F33" si="1">F9+1</f>
        <v>2</v>
      </c>
      <c r="G10" s="167" t="s">
        <v>73</v>
      </c>
      <c r="H10" s="167"/>
      <c r="I10" s="12"/>
    </row>
    <row r="11" spans="1:9" x14ac:dyDescent="0.2">
      <c r="A11" s="13">
        <f t="shared" si="0"/>
        <v>3</v>
      </c>
      <c r="B11" s="12" t="s">
        <v>74</v>
      </c>
      <c r="C11" s="343"/>
      <c r="D11" s="401">
        <f>'Schedule 7'!S8</f>
        <v>1039594.25</v>
      </c>
      <c r="F11" s="13">
        <f t="shared" si="1"/>
        <v>3</v>
      </c>
      <c r="G11" s="12" t="s">
        <v>74</v>
      </c>
      <c r="H11" s="343"/>
      <c r="I11" s="168"/>
    </row>
    <row r="12" spans="1:9" x14ac:dyDescent="0.2">
      <c r="A12" s="13">
        <f t="shared" si="0"/>
        <v>4</v>
      </c>
      <c r="B12" s="12" t="s">
        <v>75</v>
      </c>
      <c r="C12" s="343"/>
      <c r="D12" s="401">
        <f>'Schedule 8&amp;24'!S8</f>
        <v>123363.75</v>
      </c>
      <c r="F12" s="13">
        <f t="shared" si="1"/>
        <v>4</v>
      </c>
      <c r="G12" s="12" t="s">
        <v>75</v>
      </c>
      <c r="H12" s="343"/>
      <c r="I12" s="168"/>
    </row>
    <row r="13" spans="1:9" x14ac:dyDescent="0.2">
      <c r="A13" s="13">
        <f t="shared" si="0"/>
        <v>5</v>
      </c>
      <c r="B13" s="12" t="s">
        <v>314</v>
      </c>
      <c r="C13" s="343"/>
      <c r="D13" s="401">
        <f>'Schedule 7A,11,25,29,35,43'!S8</f>
        <v>8621.3333333333339</v>
      </c>
      <c r="F13" s="13">
        <f t="shared" si="1"/>
        <v>5</v>
      </c>
      <c r="G13" s="12" t="s">
        <v>314</v>
      </c>
      <c r="H13" s="343"/>
      <c r="I13" s="168"/>
    </row>
    <row r="14" spans="1:9" x14ac:dyDescent="0.2">
      <c r="A14" s="13">
        <f t="shared" si="0"/>
        <v>6</v>
      </c>
      <c r="B14" s="12" t="s">
        <v>381</v>
      </c>
      <c r="C14" s="343"/>
      <c r="D14" s="401">
        <f>'Schedule SC'!O61</f>
        <v>84.166666666666671</v>
      </c>
      <c r="F14" s="13">
        <f t="shared" si="1"/>
        <v>6</v>
      </c>
      <c r="G14" s="12" t="s">
        <v>141</v>
      </c>
      <c r="H14" s="343"/>
      <c r="I14" s="168"/>
    </row>
    <row r="15" spans="1:9" x14ac:dyDescent="0.2">
      <c r="A15" s="13">
        <f t="shared" si="0"/>
        <v>7</v>
      </c>
      <c r="B15" s="12" t="s">
        <v>141</v>
      </c>
      <c r="C15" s="343"/>
      <c r="D15" s="401">
        <f>'Schedule 12&amp;26'!S8</f>
        <v>820.91666666666663</v>
      </c>
      <c r="F15" s="13">
        <f t="shared" si="1"/>
        <v>7</v>
      </c>
      <c r="G15" s="12" t="s">
        <v>142</v>
      </c>
      <c r="H15" s="343"/>
      <c r="I15" s="168"/>
    </row>
    <row r="16" spans="1:9" x14ac:dyDescent="0.2">
      <c r="A16" s="13">
        <f t="shared" si="0"/>
        <v>8</v>
      </c>
      <c r="B16" s="12" t="s">
        <v>142</v>
      </c>
      <c r="C16" s="343"/>
      <c r="D16" s="401">
        <f>'Schedule 10&amp;31'!S8</f>
        <v>480.58333333333331</v>
      </c>
      <c r="F16" s="13">
        <f t="shared" si="1"/>
        <v>8</v>
      </c>
      <c r="G16" s="12"/>
      <c r="H16" s="343"/>
      <c r="I16" s="38"/>
    </row>
    <row r="17" spans="1:12" x14ac:dyDescent="0.2">
      <c r="A17" s="13">
        <f t="shared" si="0"/>
        <v>9</v>
      </c>
      <c r="B17" s="12"/>
      <c r="C17" s="343"/>
      <c r="D17" s="38"/>
      <c r="F17" s="13">
        <f t="shared" si="1"/>
        <v>9</v>
      </c>
      <c r="G17" s="169" t="s">
        <v>339</v>
      </c>
      <c r="H17" s="169"/>
      <c r="I17" s="38"/>
    </row>
    <row r="18" spans="1:12" x14ac:dyDescent="0.2">
      <c r="A18" s="13">
        <f t="shared" si="0"/>
        <v>10</v>
      </c>
      <c r="B18" s="169" t="s">
        <v>143</v>
      </c>
      <c r="C18" s="169"/>
      <c r="D18" s="38"/>
      <c r="F18" s="13">
        <f t="shared" si="1"/>
        <v>10</v>
      </c>
      <c r="G18" s="12" t="s">
        <v>74</v>
      </c>
      <c r="H18" s="343" t="s">
        <v>393</v>
      </c>
      <c r="I18" s="357">
        <v>256003035.370049</v>
      </c>
    </row>
    <row r="19" spans="1:12" x14ac:dyDescent="0.2">
      <c r="A19" s="13">
        <f t="shared" si="0"/>
        <v>11</v>
      </c>
      <c r="B19" s="12" t="s">
        <v>74</v>
      </c>
      <c r="C19" s="343" t="s">
        <v>394</v>
      </c>
      <c r="D19" s="357">
        <v>513.61787548363725</v>
      </c>
      <c r="F19" s="13">
        <f t="shared" si="1"/>
        <v>11</v>
      </c>
      <c r="G19" s="12" t="s">
        <v>75</v>
      </c>
      <c r="H19" s="343" t="s">
        <v>393</v>
      </c>
      <c r="I19" s="357">
        <v>63423324.517358586</v>
      </c>
      <c r="L19" s="274"/>
    </row>
    <row r="20" spans="1:12" x14ac:dyDescent="0.2">
      <c r="A20" s="13">
        <f t="shared" si="0"/>
        <v>12</v>
      </c>
      <c r="B20" s="12" t="s">
        <v>75</v>
      </c>
      <c r="C20" s="343" t="s">
        <v>394</v>
      </c>
      <c r="D20" s="357">
        <v>957.6260303367086</v>
      </c>
      <c r="F20" s="13">
        <f t="shared" si="1"/>
        <v>12</v>
      </c>
      <c r="G20" s="12" t="s">
        <v>314</v>
      </c>
      <c r="H20" s="343" t="s">
        <v>393</v>
      </c>
      <c r="I20" s="357">
        <v>72010320.867317453</v>
      </c>
      <c r="L20" s="274"/>
    </row>
    <row r="21" spans="1:12" x14ac:dyDescent="0.2">
      <c r="A21" s="13">
        <f t="shared" si="0"/>
        <v>13</v>
      </c>
      <c r="B21" s="12" t="s">
        <v>314</v>
      </c>
      <c r="C21" s="343" t="s">
        <v>394</v>
      </c>
      <c r="D21" s="357">
        <v>13166.683734726446</v>
      </c>
      <c r="F21" s="13">
        <f t="shared" si="1"/>
        <v>13</v>
      </c>
      <c r="G21" s="12" t="s">
        <v>141</v>
      </c>
      <c r="H21" s="343" t="s">
        <v>393</v>
      </c>
      <c r="I21" s="357">
        <v>43047634.969345108</v>
      </c>
      <c r="L21" s="274"/>
    </row>
    <row r="22" spans="1:12" x14ac:dyDescent="0.2">
      <c r="A22" s="13">
        <f t="shared" si="0"/>
        <v>14</v>
      </c>
      <c r="B22" s="343" t="s">
        <v>381</v>
      </c>
      <c r="C22" s="343" t="s">
        <v>394</v>
      </c>
      <c r="D22" s="357">
        <v>45824.46234042554</v>
      </c>
      <c r="F22" s="13">
        <f t="shared" si="1"/>
        <v>14</v>
      </c>
      <c r="G22" s="12" t="s">
        <v>142</v>
      </c>
      <c r="H22" s="343" t="s">
        <v>393</v>
      </c>
      <c r="I22" s="357">
        <v>30045633.529831827</v>
      </c>
      <c r="L22" s="274"/>
    </row>
    <row r="23" spans="1:12" x14ac:dyDescent="0.2">
      <c r="A23" s="13">
        <f t="shared" si="0"/>
        <v>15</v>
      </c>
      <c r="B23" s="12" t="s">
        <v>141</v>
      </c>
      <c r="C23" s="343" t="s">
        <v>394</v>
      </c>
      <c r="D23" s="357">
        <v>67624.404087365838</v>
      </c>
      <c r="F23" s="13">
        <f t="shared" si="1"/>
        <v>15</v>
      </c>
      <c r="G23" s="12"/>
      <c r="H23" s="343"/>
      <c r="I23" s="20"/>
      <c r="L23" s="274"/>
    </row>
    <row r="24" spans="1:12" x14ac:dyDescent="0.2">
      <c r="A24" s="13">
        <f t="shared" si="0"/>
        <v>16</v>
      </c>
      <c r="B24" s="12" t="s">
        <v>142</v>
      </c>
      <c r="C24" s="343" t="s">
        <v>394</v>
      </c>
      <c r="D24" s="357">
        <v>88087.8971811347</v>
      </c>
      <c r="F24" s="13">
        <f t="shared" si="1"/>
        <v>16</v>
      </c>
      <c r="G24" s="169" t="s">
        <v>335</v>
      </c>
      <c r="H24" s="169"/>
      <c r="I24" s="12"/>
      <c r="L24" s="274"/>
    </row>
    <row r="25" spans="1:12" x14ac:dyDescent="0.2">
      <c r="A25" s="13">
        <f t="shared" si="0"/>
        <v>17</v>
      </c>
      <c r="B25" s="12"/>
      <c r="C25" s="343"/>
      <c r="D25" s="20"/>
      <c r="F25" s="13">
        <f t="shared" si="1"/>
        <v>17</v>
      </c>
      <c r="G25" s="12" t="s">
        <v>74</v>
      </c>
      <c r="H25" s="343"/>
      <c r="I25" s="19">
        <f>I18</f>
        <v>256003035.370049</v>
      </c>
      <c r="L25" s="274"/>
    </row>
    <row r="26" spans="1:12" x14ac:dyDescent="0.2">
      <c r="A26" s="13">
        <f t="shared" si="0"/>
        <v>18</v>
      </c>
      <c r="B26" s="169" t="s">
        <v>144</v>
      </c>
      <c r="C26" s="169"/>
      <c r="D26" s="12"/>
      <c r="F26" s="13">
        <f t="shared" si="1"/>
        <v>18</v>
      </c>
      <c r="G26" s="12" t="s">
        <v>75</v>
      </c>
      <c r="H26" s="343"/>
      <c r="I26" s="19">
        <f>I19</f>
        <v>63423324.517358586</v>
      </c>
      <c r="L26" s="274"/>
    </row>
    <row r="27" spans="1:12" x14ac:dyDescent="0.2">
      <c r="A27" s="13">
        <f t="shared" si="0"/>
        <v>19</v>
      </c>
      <c r="B27" s="12" t="s">
        <v>74</v>
      </c>
      <c r="C27" s="343"/>
      <c r="D27" s="19">
        <f t="shared" ref="D27:D32" si="2">ROUND(D11*D19,0)</f>
        <v>533954190</v>
      </c>
      <c r="F27" s="13">
        <f t="shared" si="1"/>
        <v>19</v>
      </c>
      <c r="G27" s="12" t="s">
        <v>314</v>
      </c>
      <c r="H27" s="343"/>
      <c r="I27" s="19">
        <f>I20</f>
        <v>72010320.867317453</v>
      </c>
      <c r="L27" s="274"/>
    </row>
    <row r="28" spans="1:12" x14ac:dyDescent="0.2">
      <c r="A28" s="13">
        <f t="shared" si="0"/>
        <v>20</v>
      </c>
      <c r="B28" s="12" t="s">
        <v>75</v>
      </c>
      <c r="C28" s="343"/>
      <c r="D28" s="19">
        <f t="shared" si="2"/>
        <v>118136338</v>
      </c>
      <c r="F28" s="13">
        <f t="shared" si="1"/>
        <v>20</v>
      </c>
      <c r="G28" s="12" t="s">
        <v>340</v>
      </c>
      <c r="H28" s="343"/>
      <c r="I28" s="19">
        <f>I21</f>
        <v>43047634.969345108</v>
      </c>
    </row>
    <row r="29" spans="1:12" x14ac:dyDescent="0.2">
      <c r="A29" s="13">
        <f t="shared" si="0"/>
        <v>21</v>
      </c>
      <c r="B29" s="12" t="s">
        <v>314</v>
      </c>
      <c r="C29" s="343"/>
      <c r="D29" s="19">
        <f t="shared" si="2"/>
        <v>113514369</v>
      </c>
      <c r="F29" s="13">
        <f t="shared" si="1"/>
        <v>21</v>
      </c>
      <c r="G29" s="12" t="s">
        <v>341</v>
      </c>
      <c r="H29" s="343"/>
      <c r="I29" s="19">
        <f>I22</f>
        <v>30045633.529831827</v>
      </c>
    </row>
    <row r="30" spans="1:12" ht="12" thickBot="1" x14ac:dyDescent="0.25">
      <c r="A30" s="13">
        <f t="shared" si="0"/>
        <v>22</v>
      </c>
      <c r="B30" s="343" t="s">
        <v>381</v>
      </c>
      <c r="C30" s="264"/>
      <c r="D30" s="19">
        <f t="shared" si="2"/>
        <v>3856892</v>
      </c>
      <c r="F30" s="13">
        <f t="shared" si="1"/>
        <v>22</v>
      </c>
      <c r="G30" s="288" t="s">
        <v>71</v>
      </c>
      <c r="H30" s="288"/>
      <c r="I30" s="409">
        <f>SUM(I25:I29)</f>
        <v>464529949.25390196</v>
      </c>
    </row>
    <row r="31" spans="1:12" ht="12" thickTop="1" x14ac:dyDescent="0.2">
      <c r="A31" s="13">
        <f t="shared" si="0"/>
        <v>23</v>
      </c>
      <c r="B31" s="12" t="s">
        <v>141</v>
      </c>
      <c r="C31" s="343"/>
      <c r="D31" s="19">
        <f t="shared" si="2"/>
        <v>55514000</v>
      </c>
      <c r="E31" s="170"/>
      <c r="F31" s="13">
        <f t="shared" si="1"/>
        <v>23</v>
      </c>
    </row>
    <row r="32" spans="1:12" x14ac:dyDescent="0.2">
      <c r="A32" s="13">
        <f t="shared" si="0"/>
        <v>24</v>
      </c>
      <c r="B32" s="12" t="s">
        <v>142</v>
      </c>
      <c r="C32" s="343"/>
      <c r="D32" s="19">
        <f t="shared" si="2"/>
        <v>42333575</v>
      </c>
      <c r="E32" s="170"/>
      <c r="F32" s="13">
        <f t="shared" si="1"/>
        <v>24</v>
      </c>
    </row>
    <row r="33" spans="1:6" ht="12" thickBot="1" x14ac:dyDescent="0.25">
      <c r="A33" s="13">
        <f t="shared" si="0"/>
        <v>25</v>
      </c>
      <c r="B33" s="410" t="s">
        <v>71</v>
      </c>
      <c r="C33" s="410"/>
      <c r="D33" s="409">
        <f>SUM(D27:D32)</f>
        <v>867309364</v>
      </c>
      <c r="E33" s="170"/>
      <c r="F33" s="13">
        <f t="shared" si="1"/>
        <v>25</v>
      </c>
    </row>
    <row r="34" spans="1:6" ht="12" thickTop="1" x14ac:dyDescent="0.2">
      <c r="A34" s="13"/>
    </row>
  </sheetData>
  <mergeCells count="5">
    <mergeCell ref="A5:D5"/>
    <mergeCell ref="A1:I1"/>
    <mergeCell ref="A2:I2"/>
    <mergeCell ref="A3:I3"/>
    <mergeCell ref="A4:I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theme="9" tint="0.79998168889431442"/>
    <pageSetUpPr fitToPage="1"/>
  </sheetPr>
  <dimension ref="A1:E22"/>
  <sheetViews>
    <sheetView workbookViewId="0">
      <pane ySplit="11" topLeftCell="A12" activePane="bottomLeft" state="frozen"/>
      <selection pane="bottomLeft" activeCell="A12" sqref="A12:XFD12"/>
    </sheetView>
  </sheetViews>
  <sheetFormatPr defaultRowHeight="11.25" x14ac:dyDescent="0.2"/>
  <cols>
    <col min="1" max="1" width="5.140625" style="72" bestFit="1" customWidth="1"/>
    <col min="2" max="2" width="51" style="72" bestFit="1" customWidth="1"/>
    <col min="3" max="3" width="1.7109375" style="72" customWidth="1"/>
    <col min="4" max="4" width="8.28515625" style="72" bestFit="1" customWidth="1"/>
    <col min="5" max="5" width="12.140625" style="72" bestFit="1" customWidth="1"/>
    <col min="6" max="256" width="8.85546875" style="72"/>
    <col min="257" max="257" width="5" style="72" bestFit="1" customWidth="1"/>
    <col min="258" max="258" width="63" style="72" bestFit="1" customWidth="1"/>
    <col min="259" max="259" width="1.7109375" style="72" customWidth="1"/>
    <col min="260" max="260" width="7.28515625" style="72" bestFit="1" customWidth="1"/>
    <col min="261" max="512" width="8.85546875" style="72"/>
    <col min="513" max="513" width="5" style="72" bestFit="1" customWidth="1"/>
    <col min="514" max="514" width="63" style="72" bestFit="1" customWidth="1"/>
    <col min="515" max="515" width="1.7109375" style="72" customWidth="1"/>
    <col min="516" max="516" width="7.28515625" style="72" bestFit="1" customWidth="1"/>
    <col min="517" max="768" width="8.85546875" style="72"/>
    <col min="769" max="769" width="5" style="72" bestFit="1" customWidth="1"/>
    <col min="770" max="770" width="63" style="72" bestFit="1" customWidth="1"/>
    <col min="771" max="771" width="1.7109375" style="72" customWidth="1"/>
    <col min="772" max="772" width="7.28515625" style="72" bestFit="1" customWidth="1"/>
    <col min="773" max="1024" width="8.85546875" style="72"/>
    <col min="1025" max="1025" width="5" style="72" bestFit="1" customWidth="1"/>
    <col min="1026" max="1026" width="63" style="72" bestFit="1" customWidth="1"/>
    <col min="1027" max="1027" width="1.7109375" style="72" customWidth="1"/>
    <col min="1028" max="1028" width="7.28515625" style="72" bestFit="1" customWidth="1"/>
    <col min="1029" max="1280" width="8.85546875" style="72"/>
    <col min="1281" max="1281" width="5" style="72" bestFit="1" customWidth="1"/>
    <col min="1282" max="1282" width="63" style="72" bestFit="1" customWidth="1"/>
    <col min="1283" max="1283" width="1.7109375" style="72" customWidth="1"/>
    <col min="1284" max="1284" width="7.28515625" style="72" bestFit="1" customWidth="1"/>
    <col min="1285" max="1536" width="8.85546875" style="72"/>
    <col min="1537" max="1537" width="5" style="72" bestFit="1" customWidth="1"/>
    <col min="1538" max="1538" width="63" style="72" bestFit="1" customWidth="1"/>
    <col min="1539" max="1539" width="1.7109375" style="72" customWidth="1"/>
    <col min="1540" max="1540" width="7.28515625" style="72" bestFit="1" customWidth="1"/>
    <col min="1541" max="1792" width="8.85546875" style="72"/>
    <col min="1793" max="1793" width="5" style="72" bestFit="1" customWidth="1"/>
    <col min="1794" max="1794" width="63" style="72" bestFit="1" customWidth="1"/>
    <col min="1795" max="1795" width="1.7109375" style="72" customWidth="1"/>
    <col min="1796" max="1796" width="7.28515625" style="72" bestFit="1" customWidth="1"/>
    <col min="1797" max="2048" width="8.85546875" style="72"/>
    <col min="2049" max="2049" width="5" style="72" bestFit="1" customWidth="1"/>
    <col min="2050" max="2050" width="63" style="72" bestFit="1" customWidth="1"/>
    <col min="2051" max="2051" width="1.7109375" style="72" customWidth="1"/>
    <col min="2052" max="2052" width="7.28515625" style="72" bestFit="1" customWidth="1"/>
    <col min="2053" max="2304" width="8.85546875" style="72"/>
    <col min="2305" max="2305" width="5" style="72" bestFit="1" customWidth="1"/>
    <col min="2306" max="2306" width="63" style="72" bestFit="1" customWidth="1"/>
    <col min="2307" max="2307" width="1.7109375" style="72" customWidth="1"/>
    <col min="2308" max="2308" width="7.28515625" style="72" bestFit="1" customWidth="1"/>
    <col min="2309" max="2560" width="8.85546875" style="72"/>
    <col min="2561" max="2561" width="5" style="72" bestFit="1" customWidth="1"/>
    <col min="2562" max="2562" width="63" style="72" bestFit="1" customWidth="1"/>
    <col min="2563" max="2563" width="1.7109375" style="72" customWidth="1"/>
    <col min="2564" max="2564" width="7.28515625" style="72" bestFit="1" customWidth="1"/>
    <col min="2565" max="2816" width="8.85546875" style="72"/>
    <col min="2817" max="2817" width="5" style="72" bestFit="1" customWidth="1"/>
    <col min="2818" max="2818" width="63" style="72" bestFit="1" customWidth="1"/>
    <col min="2819" max="2819" width="1.7109375" style="72" customWidth="1"/>
    <col min="2820" max="2820" width="7.28515625" style="72" bestFit="1" customWidth="1"/>
    <col min="2821" max="3072" width="8.85546875" style="72"/>
    <col min="3073" max="3073" width="5" style="72" bestFit="1" customWidth="1"/>
    <col min="3074" max="3074" width="63" style="72" bestFit="1" customWidth="1"/>
    <col min="3075" max="3075" width="1.7109375" style="72" customWidth="1"/>
    <col min="3076" max="3076" width="7.28515625" style="72" bestFit="1" customWidth="1"/>
    <col min="3077" max="3328" width="8.85546875" style="72"/>
    <col min="3329" max="3329" width="5" style="72" bestFit="1" customWidth="1"/>
    <col min="3330" max="3330" width="63" style="72" bestFit="1" customWidth="1"/>
    <col min="3331" max="3331" width="1.7109375" style="72" customWidth="1"/>
    <col min="3332" max="3332" width="7.28515625" style="72" bestFit="1" customWidth="1"/>
    <col min="3333" max="3584" width="8.85546875" style="72"/>
    <col min="3585" max="3585" width="5" style="72" bestFit="1" customWidth="1"/>
    <col min="3586" max="3586" width="63" style="72" bestFit="1" customWidth="1"/>
    <col min="3587" max="3587" width="1.7109375" style="72" customWidth="1"/>
    <col min="3588" max="3588" width="7.28515625" style="72" bestFit="1" customWidth="1"/>
    <col min="3589" max="3840" width="8.85546875" style="72"/>
    <col min="3841" max="3841" width="5" style="72" bestFit="1" customWidth="1"/>
    <col min="3842" max="3842" width="63" style="72" bestFit="1" customWidth="1"/>
    <col min="3843" max="3843" width="1.7109375" style="72" customWidth="1"/>
    <col min="3844" max="3844" width="7.28515625" style="72" bestFit="1" customWidth="1"/>
    <col min="3845" max="4096" width="8.85546875" style="72"/>
    <col min="4097" max="4097" width="5" style="72" bestFit="1" customWidth="1"/>
    <col min="4098" max="4098" width="63" style="72" bestFit="1" customWidth="1"/>
    <col min="4099" max="4099" width="1.7109375" style="72" customWidth="1"/>
    <col min="4100" max="4100" width="7.28515625" style="72" bestFit="1" customWidth="1"/>
    <col min="4101" max="4352" width="8.85546875" style="72"/>
    <col min="4353" max="4353" width="5" style="72" bestFit="1" customWidth="1"/>
    <col min="4354" max="4354" width="63" style="72" bestFit="1" customWidth="1"/>
    <col min="4355" max="4355" width="1.7109375" style="72" customWidth="1"/>
    <col min="4356" max="4356" width="7.28515625" style="72" bestFit="1" customWidth="1"/>
    <col min="4357" max="4608" width="8.85546875" style="72"/>
    <col min="4609" max="4609" width="5" style="72" bestFit="1" customWidth="1"/>
    <col min="4610" max="4610" width="63" style="72" bestFit="1" customWidth="1"/>
    <col min="4611" max="4611" width="1.7109375" style="72" customWidth="1"/>
    <col min="4612" max="4612" width="7.28515625" style="72" bestFit="1" customWidth="1"/>
    <col min="4613" max="4864" width="8.85546875" style="72"/>
    <col min="4865" max="4865" width="5" style="72" bestFit="1" customWidth="1"/>
    <col min="4866" max="4866" width="63" style="72" bestFit="1" customWidth="1"/>
    <col min="4867" max="4867" width="1.7109375" style="72" customWidth="1"/>
    <col min="4868" max="4868" width="7.28515625" style="72" bestFit="1" customWidth="1"/>
    <col min="4869" max="5120" width="8.85546875" style="72"/>
    <col min="5121" max="5121" width="5" style="72" bestFit="1" customWidth="1"/>
    <col min="5122" max="5122" width="63" style="72" bestFit="1" customWidth="1"/>
    <col min="5123" max="5123" width="1.7109375" style="72" customWidth="1"/>
    <col min="5124" max="5124" width="7.28515625" style="72" bestFit="1" customWidth="1"/>
    <col min="5125" max="5376" width="8.85546875" style="72"/>
    <col min="5377" max="5377" width="5" style="72" bestFit="1" customWidth="1"/>
    <col min="5378" max="5378" width="63" style="72" bestFit="1" customWidth="1"/>
    <col min="5379" max="5379" width="1.7109375" style="72" customWidth="1"/>
    <col min="5380" max="5380" width="7.28515625" style="72" bestFit="1" customWidth="1"/>
    <col min="5381" max="5632" width="8.85546875" style="72"/>
    <col min="5633" max="5633" width="5" style="72" bestFit="1" customWidth="1"/>
    <col min="5634" max="5634" width="63" style="72" bestFit="1" customWidth="1"/>
    <col min="5635" max="5635" width="1.7109375" style="72" customWidth="1"/>
    <col min="5636" max="5636" width="7.28515625" style="72" bestFit="1" customWidth="1"/>
    <col min="5637" max="5888" width="8.85546875" style="72"/>
    <col min="5889" max="5889" width="5" style="72" bestFit="1" customWidth="1"/>
    <col min="5890" max="5890" width="63" style="72" bestFit="1" customWidth="1"/>
    <col min="5891" max="5891" width="1.7109375" style="72" customWidth="1"/>
    <col min="5892" max="5892" width="7.28515625" style="72" bestFit="1" customWidth="1"/>
    <col min="5893" max="6144" width="8.85546875" style="72"/>
    <col min="6145" max="6145" width="5" style="72" bestFit="1" customWidth="1"/>
    <col min="6146" max="6146" width="63" style="72" bestFit="1" customWidth="1"/>
    <col min="6147" max="6147" width="1.7109375" style="72" customWidth="1"/>
    <col min="6148" max="6148" width="7.28515625" style="72" bestFit="1" customWidth="1"/>
    <col min="6149" max="6400" width="8.85546875" style="72"/>
    <col min="6401" max="6401" width="5" style="72" bestFit="1" customWidth="1"/>
    <col min="6402" max="6402" width="63" style="72" bestFit="1" customWidth="1"/>
    <col min="6403" max="6403" width="1.7109375" style="72" customWidth="1"/>
    <col min="6404" max="6404" width="7.28515625" style="72" bestFit="1" customWidth="1"/>
    <col min="6405" max="6656" width="8.85546875" style="72"/>
    <col min="6657" max="6657" width="5" style="72" bestFit="1" customWidth="1"/>
    <col min="6658" max="6658" width="63" style="72" bestFit="1" customWidth="1"/>
    <col min="6659" max="6659" width="1.7109375" style="72" customWidth="1"/>
    <col min="6660" max="6660" width="7.28515625" style="72" bestFit="1" customWidth="1"/>
    <col min="6661" max="6912" width="8.85546875" style="72"/>
    <col min="6913" max="6913" width="5" style="72" bestFit="1" customWidth="1"/>
    <col min="6914" max="6914" width="63" style="72" bestFit="1" customWidth="1"/>
    <col min="6915" max="6915" width="1.7109375" style="72" customWidth="1"/>
    <col min="6916" max="6916" width="7.28515625" style="72" bestFit="1" customWidth="1"/>
    <col min="6917" max="7168" width="8.85546875" style="72"/>
    <col min="7169" max="7169" width="5" style="72" bestFit="1" customWidth="1"/>
    <col min="7170" max="7170" width="63" style="72" bestFit="1" customWidth="1"/>
    <col min="7171" max="7171" width="1.7109375" style="72" customWidth="1"/>
    <col min="7172" max="7172" width="7.28515625" style="72" bestFit="1" customWidth="1"/>
    <col min="7173" max="7424" width="8.85546875" style="72"/>
    <col min="7425" max="7425" width="5" style="72" bestFit="1" customWidth="1"/>
    <col min="7426" max="7426" width="63" style="72" bestFit="1" customWidth="1"/>
    <col min="7427" max="7427" width="1.7109375" style="72" customWidth="1"/>
    <col min="7428" max="7428" width="7.28515625" style="72" bestFit="1" customWidth="1"/>
    <col min="7429" max="7680" width="8.85546875" style="72"/>
    <col min="7681" max="7681" width="5" style="72" bestFit="1" customWidth="1"/>
    <col min="7682" max="7682" width="63" style="72" bestFit="1" customWidth="1"/>
    <col min="7683" max="7683" width="1.7109375" style="72" customWidth="1"/>
    <col min="7684" max="7684" width="7.28515625" style="72" bestFit="1" customWidth="1"/>
    <col min="7685" max="7936" width="8.85546875" style="72"/>
    <col min="7937" max="7937" width="5" style="72" bestFit="1" customWidth="1"/>
    <col min="7938" max="7938" width="63" style="72" bestFit="1" customWidth="1"/>
    <col min="7939" max="7939" width="1.7109375" style="72" customWidth="1"/>
    <col min="7940" max="7940" width="7.28515625" style="72" bestFit="1" customWidth="1"/>
    <col min="7941" max="8192" width="8.85546875" style="72"/>
    <col min="8193" max="8193" width="5" style="72" bestFit="1" customWidth="1"/>
    <col min="8194" max="8194" width="63" style="72" bestFit="1" customWidth="1"/>
    <col min="8195" max="8195" width="1.7109375" style="72" customWidth="1"/>
    <col min="8196" max="8196" width="7.28515625" style="72" bestFit="1" customWidth="1"/>
    <col min="8197" max="8448" width="8.85546875" style="72"/>
    <col min="8449" max="8449" width="5" style="72" bestFit="1" customWidth="1"/>
    <col min="8450" max="8450" width="63" style="72" bestFit="1" customWidth="1"/>
    <col min="8451" max="8451" width="1.7109375" style="72" customWidth="1"/>
    <col min="8452" max="8452" width="7.28515625" style="72" bestFit="1" customWidth="1"/>
    <col min="8453" max="8704" width="8.85546875" style="72"/>
    <col min="8705" max="8705" width="5" style="72" bestFit="1" customWidth="1"/>
    <col min="8706" max="8706" width="63" style="72" bestFit="1" customWidth="1"/>
    <col min="8707" max="8707" width="1.7109375" style="72" customWidth="1"/>
    <col min="8708" max="8708" width="7.28515625" style="72" bestFit="1" customWidth="1"/>
    <col min="8709" max="8960" width="8.85546875" style="72"/>
    <col min="8961" max="8961" width="5" style="72" bestFit="1" customWidth="1"/>
    <col min="8962" max="8962" width="63" style="72" bestFit="1" customWidth="1"/>
    <col min="8963" max="8963" width="1.7109375" style="72" customWidth="1"/>
    <col min="8964" max="8964" width="7.28515625" style="72" bestFit="1" customWidth="1"/>
    <col min="8965" max="9216" width="8.85546875" style="72"/>
    <col min="9217" max="9217" width="5" style="72" bestFit="1" customWidth="1"/>
    <col min="9218" max="9218" width="63" style="72" bestFit="1" customWidth="1"/>
    <col min="9219" max="9219" width="1.7109375" style="72" customWidth="1"/>
    <col min="9220" max="9220" width="7.28515625" style="72" bestFit="1" customWidth="1"/>
    <col min="9221" max="9472" width="8.85546875" style="72"/>
    <col min="9473" max="9473" width="5" style="72" bestFit="1" customWidth="1"/>
    <col min="9474" max="9474" width="63" style="72" bestFit="1" customWidth="1"/>
    <col min="9475" max="9475" width="1.7109375" style="72" customWidth="1"/>
    <col min="9476" max="9476" width="7.28515625" style="72" bestFit="1" customWidth="1"/>
    <col min="9477" max="9728" width="8.85546875" style="72"/>
    <col min="9729" max="9729" width="5" style="72" bestFit="1" customWidth="1"/>
    <col min="9730" max="9730" width="63" style="72" bestFit="1" customWidth="1"/>
    <col min="9731" max="9731" width="1.7109375" style="72" customWidth="1"/>
    <col min="9732" max="9732" width="7.28515625" style="72" bestFit="1" customWidth="1"/>
    <col min="9733" max="9984" width="8.85546875" style="72"/>
    <col min="9985" max="9985" width="5" style="72" bestFit="1" customWidth="1"/>
    <col min="9986" max="9986" width="63" style="72" bestFit="1" customWidth="1"/>
    <col min="9987" max="9987" width="1.7109375" style="72" customWidth="1"/>
    <col min="9988" max="9988" width="7.28515625" style="72" bestFit="1" customWidth="1"/>
    <col min="9989" max="10240" width="8.85546875" style="72"/>
    <col min="10241" max="10241" width="5" style="72" bestFit="1" customWidth="1"/>
    <col min="10242" max="10242" width="63" style="72" bestFit="1" customWidth="1"/>
    <col min="10243" max="10243" width="1.7109375" style="72" customWidth="1"/>
    <col min="10244" max="10244" width="7.28515625" style="72" bestFit="1" customWidth="1"/>
    <col min="10245" max="10496" width="8.85546875" style="72"/>
    <col min="10497" max="10497" width="5" style="72" bestFit="1" customWidth="1"/>
    <col min="10498" max="10498" width="63" style="72" bestFit="1" customWidth="1"/>
    <col min="10499" max="10499" width="1.7109375" style="72" customWidth="1"/>
    <col min="10500" max="10500" width="7.28515625" style="72" bestFit="1" customWidth="1"/>
    <col min="10501" max="10752" width="8.85546875" style="72"/>
    <col min="10753" max="10753" width="5" style="72" bestFit="1" customWidth="1"/>
    <col min="10754" max="10754" width="63" style="72" bestFit="1" customWidth="1"/>
    <col min="10755" max="10755" width="1.7109375" style="72" customWidth="1"/>
    <col min="10756" max="10756" width="7.28515625" style="72" bestFit="1" customWidth="1"/>
    <col min="10757" max="11008" width="8.85546875" style="72"/>
    <col min="11009" max="11009" width="5" style="72" bestFit="1" customWidth="1"/>
    <col min="11010" max="11010" width="63" style="72" bestFit="1" customWidth="1"/>
    <col min="11011" max="11011" width="1.7109375" style="72" customWidth="1"/>
    <col min="11012" max="11012" width="7.28515625" style="72" bestFit="1" customWidth="1"/>
    <col min="11013" max="11264" width="8.85546875" style="72"/>
    <col min="11265" max="11265" width="5" style="72" bestFit="1" customWidth="1"/>
    <col min="11266" max="11266" width="63" style="72" bestFit="1" customWidth="1"/>
    <col min="11267" max="11267" width="1.7109375" style="72" customWidth="1"/>
    <col min="11268" max="11268" width="7.28515625" style="72" bestFit="1" customWidth="1"/>
    <col min="11269" max="11520" width="8.85546875" style="72"/>
    <col min="11521" max="11521" width="5" style="72" bestFit="1" customWidth="1"/>
    <col min="11522" max="11522" width="63" style="72" bestFit="1" customWidth="1"/>
    <col min="11523" max="11523" width="1.7109375" style="72" customWidth="1"/>
    <col min="11524" max="11524" width="7.28515625" style="72" bestFit="1" customWidth="1"/>
    <col min="11525" max="11776" width="8.85546875" style="72"/>
    <col min="11777" max="11777" width="5" style="72" bestFit="1" customWidth="1"/>
    <col min="11778" max="11778" width="63" style="72" bestFit="1" customWidth="1"/>
    <col min="11779" max="11779" width="1.7109375" style="72" customWidth="1"/>
    <col min="11780" max="11780" width="7.28515625" style="72" bestFit="1" customWidth="1"/>
    <col min="11781" max="12032" width="8.85546875" style="72"/>
    <col min="12033" max="12033" width="5" style="72" bestFit="1" customWidth="1"/>
    <col min="12034" max="12034" width="63" style="72" bestFit="1" customWidth="1"/>
    <col min="12035" max="12035" width="1.7109375" style="72" customWidth="1"/>
    <col min="12036" max="12036" width="7.28515625" style="72" bestFit="1" customWidth="1"/>
    <col min="12037" max="12288" width="8.85546875" style="72"/>
    <col min="12289" max="12289" width="5" style="72" bestFit="1" customWidth="1"/>
    <col min="12290" max="12290" width="63" style="72" bestFit="1" customWidth="1"/>
    <col min="12291" max="12291" width="1.7109375" style="72" customWidth="1"/>
    <col min="12292" max="12292" width="7.28515625" style="72" bestFit="1" customWidth="1"/>
    <col min="12293" max="12544" width="8.85546875" style="72"/>
    <col min="12545" max="12545" width="5" style="72" bestFit="1" customWidth="1"/>
    <col min="12546" max="12546" width="63" style="72" bestFit="1" customWidth="1"/>
    <col min="12547" max="12547" width="1.7109375" style="72" customWidth="1"/>
    <col min="12548" max="12548" width="7.28515625" style="72" bestFit="1" customWidth="1"/>
    <col min="12549" max="12800" width="8.85546875" style="72"/>
    <col min="12801" max="12801" width="5" style="72" bestFit="1" customWidth="1"/>
    <col min="12802" max="12802" width="63" style="72" bestFit="1" customWidth="1"/>
    <col min="12803" max="12803" width="1.7109375" style="72" customWidth="1"/>
    <col min="12804" max="12804" width="7.28515625" style="72" bestFit="1" customWidth="1"/>
    <col min="12805" max="13056" width="8.85546875" style="72"/>
    <col min="13057" max="13057" width="5" style="72" bestFit="1" customWidth="1"/>
    <col min="13058" max="13058" width="63" style="72" bestFit="1" customWidth="1"/>
    <col min="13059" max="13059" width="1.7109375" style="72" customWidth="1"/>
    <col min="13060" max="13060" width="7.28515625" style="72" bestFit="1" customWidth="1"/>
    <col min="13061" max="13312" width="8.85546875" style="72"/>
    <col min="13313" max="13313" width="5" style="72" bestFit="1" customWidth="1"/>
    <col min="13314" max="13314" width="63" style="72" bestFit="1" customWidth="1"/>
    <col min="13315" max="13315" width="1.7109375" style="72" customWidth="1"/>
    <col min="13316" max="13316" width="7.28515625" style="72" bestFit="1" customWidth="1"/>
    <col min="13317" max="13568" width="8.85546875" style="72"/>
    <col min="13569" max="13569" width="5" style="72" bestFit="1" customWidth="1"/>
    <col min="13570" max="13570" width="63" style="72" bestFit="1" customWidth="1"/>
    <col min="13571" max="13571" width="1.7109375" style="72" customWidth="1"/>
    <col min="13572" max="13572" width="7.28515625" style="72" bestFit="1" customWidth="1"/>
    <col min="13573" max="13824" width="8.85546875" style="72"/>
    <col min="13825" max="13825" width="5" style="72" bestFit="1" customWidth="1"/>
    <col min="13826" max="13826" width="63" style="72" bestFit="1" customWidth="1"/>
    <col min="13827" max="13827" width="1.7109375" style="72" customWidth="1"/>
    <col min="13828" max="13828" width="7.28515625" style="72" bestFit="1" customWidth="1"/>
    <col min="13829" max="14080" width="8.85546875" style="72"/>
    <col min="14081" max="14081" width="5" style="72" bestFit="1" customWidth="1"/>
    <col min="14082" max="14082" width="63" style="72" bestFit="1" customWidth="1"/>
    <col min="14083" max="14083" width="1.7109375" style="72" customWidth="1"/>
    <col min="14084" max="14084" width="7.28515625" style="72" bestFit="1" customWidth="1"/>
    <col min="14085" max="14336" width="8.85546875" style="72"/>
    <col min="14337" max="14337" width="5" style="72" bestFit="1" customWidth="1"/>
    <col min="14338" max="14338" width="63" style="72" bestFit="1" customWidth="1"/>
    <col min="14339" max="14339" width="1.7109375" style="72" customWidth="1"/>
    <col min="14340" max="14340" width="7.28515625" style="72" bestFit="1" customWidth="1"/>
    <col min="14341" max="14592" width="8.85546875" style="72"/>
    <col min="14593" max="14593" width="5" style="72" bestFit="1" customWidth="1"/>
    <col min="14594" max="14594" width="63" style="72" bestFit="1" customWidth="1"/>
    <col min="14595" max="14595" width="1.7109375" style="72" customWidth="1"/>
    <col min="14596" max="14596" width="7.28515625" style="72" bestFit="1" customWidth="1"/>
    <col min="14597" max="14848" width="8.85546875" style="72"/>
    <col min="14849" max="14849" width="5" style="72" bestFit="1" customWidth="1"/>
    <col min="14850" max="14850" width="63" style="72" bestFit="1" customWidth="1"/>
    <col min="14851" max="14851" width="1.7109375" style="72" customWidth="1"/>
    <col min="14852" max="14852" width="7.28515625" style="72" bestFit="1" customWidth="1"/>
    <col min="14853" max="15104" width="8.85546875" style="72"/>
    <col min="15105" max="15105" width="5" style="72" bestFit="1" customWidth="1"/>
    <col min="15106" max="15106" width="63" style="72" bestFit="1" customWidth="1"/>
    <col min="15107" max="15107" width="1.7109375" style="72" customWidth="1"/>
    <col min="15108" max="15108" width="7.28515625" style="72" bestFit="1" customWidth="1"/>
    <col min="15109" max="15360" width="8.85546875" style="72"/>
    <col min="15361" max="15361" width="5" style="72" bestFit="1" customWidth="1"/>
    <col min="15362" max="15362" width="63" style="72" bestFit="1" customWidth="1"/>
    <col min="15363" max="15363" width="1.7109375" style="72" customWidth="1"/>
    <col min="15364" max="15364" width="7.28515625" style="72" bestFit="1" customWidth="1"/>
    <col min="15365" max="15616" width="8.85546875" style="72"/>
    <col min="15617" max="15617" width="5" style="72" bestFit="1" customWidth="1"/>
    <col min="15618" max="15618" width="63" style="72" bestFit="1" customWidth="1"/>
    <col min="15619" max="15619" width="1.7109375" style="72" customWidth="1"/>
    <col min="15620" max="15620" width="7.28515625" style="72" bestFit="1" customWidth="1"/>
    <col min="15621" max="15872" width="8.85546875" style="72"/>
    <col min="15873" max="15873" width="5" style="72" bestFit="1" customWidth="1"/>
    <col min="15874" max="15874" width="63" style="72" bestFit="1" customWidth="1"/>
    <col min="15875" max="15875" width="1.7109375" style="72" customWidth="1"/>
    <col min="15876" max="15876" width="7.28515625" style="72" bestFit="1" customWidth="1"/>
    <col min="15877" max="16128" width="8.85546875" style="72"/>
    <col min="16129" max="16129" width="5" style="72" bestFit="1" customWidth="1"/>
    <col min="16130" max="16130" width="63" style="72" bestFit="1" customWidth="1"/>
    <col min="16131" max="16131" width="1.7109375" style="72" customWidth="1"/>
    <col min="16132" max="16132" width="7.28515625" style="72" bestFit="1" customWidth="1"/>
    <col min="16133" max="16384" width="8.85546875" style="72"/>
  </cols>
  <sheetData>
    <row r="1" spans="1:5" x14ac:dyDescent="0.2">
      <c r="A1" s="3"/>
      <c r="B1" s="3"/>
      <c r="C1" s="3"/>
      <c r="D1" s="3"/>
      <c r="E1" s="3"/>
    </row>
    <row r="2" spans="1:5" x14ac:dyDescent="0.2">
      <c r="A2" s="3"/>
      <c r="B2" s="3"/>
      <c r="C2" s="3"/>
      <c r="D2" s="3"/>
      <c r="E2" s="224"/>
    </row>
    <row r="3" spans="1:5" x14ac:dyDescent="0.2">
      <c r="A3" s="218"/>
      <c r="B3" s="60"/>
      <c r="C3" s="60"/>
      <c r="D3" s="60"/>
      <c r="E3" s="219"/>
    </row>
    <row r="4" spans="1:5" x14ac:dyDescent="0.2">
      <c r="A4" s="218"/>
      <c r="B4" s="218"/>
      <c r="C4" s="218"/>
      <c r="D4" s="218"/>
      <c r="E4" s="219"/>
    </row>
    <row r="5" spans="1:5" ht="12.75" x14ac:dyDescent="0.2">
      <c r="A5" s="335" t="s">
        <v>171</v>
      </c>
      <c r="B5" s="226"/>
      <c r="C5" s="226"/>
      <c r="D5" s="226"/>
      <c r="E5" s="226"/>
    </row>
    <row r="6" spans="1:5" ht="12.75" x14ac:dyDescent="0.2">
      <c r="A6" s="336" t="s">
        <v>331</v>
      </c>
      <c r="B6" s="227"/>
      <c r="C6" s="227"/>
      <c r="D6" s="227"/>
      <c r="E6" s="227"/>
    </row>
    <row r="7" spans="1:5" ht="12.75" x14ac:dyDescent="0.2">
      <c r="A7" s="336" t="s">
        <v>379</v>
      </c>
      <c r="B7" s="228"/>
      <c r="C7" s="229"/>
      <c r="D7" s="228"/>
      <c r="E7" s="230"/>
    </row>
    <row r="8" spans="1:5" ht="12.75" x14ac:dyDescent="0.2">
      <c r="A8" s="336" t="s">
        <v>380</v>
      </c>
      <c r="B8" s="226"/>
      <c r="C8" s="226"/>
      <c r="D8" s="226"/>
      <c r="E8" s="226"/>
    </row>
    <row r="9" spans="1:5" x14ac:dyDescent="0.2">
      <c r="A9" s="225"/>
      <c r="B9" s="226"/>
      <c r="C9" s="226"/>
      <c r="D9" s="226"/>
      <c r="E9" s="226"/>
    </row>
    <row r="10" spans="1:5" x14ac:dyDescent="0.2">
      <c r="A10" s="220" t="s">
        <v>172</v>
      </c>
      <c r="B10" s="218"/>
      <c r="C10" s="218"/>
      <c r="D10" s="218"/>
      <c r="E10" s="218"/>
    </row>
    <row r="11" spans="1:5" x14ac:dyDescent="0.2">
      <c r="A11" s="10" t="s">
        <v>173</v>
      </c>
      <c r="B11" s="221" t="s">
        <v>174</v>
      </c>
      <c r="C11" s="222"/>
      <c r="D11" s="222"/>
      <c r="E11" s="223" t="s">
        <v>175</v>
      </c>
    </row>
    <row r="12" spans="1:5" x14ac:dyDescent="0.2">
      <c r="A12" s="231"/>
      <c r="B12" s="231"/>
      <c r="C12" s="231"/>
      <c r="D12" s="231"/>
      <c r="E12" s="232"/>
    </row>
    <row r="13" spans="1:5" x14ac:dyDescent="0.2">
      <c r="A13" s="233">
        <v>1</v>
      </c>
      <c r="B13" s="234" t="s">
        <v>176</v>
      </c>
      <c r="C13" s="231"/>
      <c r="D13" s="328"/>
      <c r="E13" s="329">
        <v>8.4790000000000004E-3</v>
      </c>
    </row>
    <row r="14" spans="1:5" x14ac:dyDescent="0.2">
      <c r="A14" s="233">
        <v>2</v>
      </c>
      <c r="B14" s="234" t="s">
        <v>177</v>
      </c>
      <c r="C14" s="231"/>
      <c r="D14" s="328"/>
      <c r="E14" s="329">
        <v>2E-3</v>
      </c>
    </row>
    <row r="15" spans="1:5" x14ac:dyDescent="0.2">
      <c r="A15" s="233">
        <v>3</v>
      </c>
      <c r="B15" s="234" t="s">
        <v>375</v>
      </c>
      <c r="C15" s="236"/>
      <c r="D15" s="330">
        <v>3.8733999999999998E-2</v>
      </c>
      <c r="E15" s="331">
        <v>3.8406000000000003E-2</v>
      </c>
    </row>
    <row r="16" spans="1:5" x14ac:dyDescent="0.2">
      <c r="A16" s="233">
        <v>4</v>
      </c>
      <c r="B16" s="234"/>
      <c r="C16" s="231"/>
      <c r="D16" s="231"/>
      <c r="E16" s="237"/>
    </row>
    <row r="17" spans="1:5" x14ac:dyDescent="0.2">
      <c r="A17" s="233">
        <v>5</v>
      </c>
      <c r="B17" s="234" t="s">
        <v>178</v>
      </c>
      <c r="C17" s="231"/>
      <c r="D17" s="231"/>
      <c r="E17" s="235">
        <f>ROUND(SUM(E13:E15),6)</f>
        <v>4.8884999999999998E-2</v>
      </c>
    </row>
    <row r="18" spans="1:5" x14ac:dyDescent="0.2">
      <c r="A18" s="233">
        <v>6</v>
      </c>
      <c r="B18" s="231"/>
      <c r="C18" s="231"/>
      <c r="D18" s="231"/>
      <c r="E18" s="235"/>
    </row>
    <row r="19" spans="1:5" x14ac:dyDescent="0.2">
      <c r="A19" s="233">
        <v>7</v>
      </c>
      <c r="B19" s="231" t="s">
        <v>376</v>
      </c>
      <c r="C19" s="231"/>
      <c r="D19" s="231"/>
      <c r="E19" s="334">
        <f>ROUND(1-E17,6)</f>
        <v>0.95111500000000004</v>
      </c>
    </row>
    <row r="20" spans="1:5" ht="12" thickBot="1" x14ac:dyDescent="0.25">
      <c r="A20" s="233">
        <v>8</v>
      </c>
      <c r="B20" s="234" t="s">
        <v>377</v>
      </c>
      <c r="C20" s="231"/>
      <c r="D20" s="333">
        <v>0.21</v>
      </c>
      <c r="E20" s="332">
        <f>ROUND((E19)*D20,6)</f>
        <v>0.19973399999999999</v>
      </c>
    </row>
    <row r="21" spans="1:5" ht="12.75" thickTop="1" thickBot="1" x14ac:dyDescent="0.25">
      <c r="A21" s="233">
        <v>9</v>
      </c>
      <c r="B21" s="234" t="s">
        <v>378</v>
      </c>
      <c r="C21" s="231"/>
      <c r="D21" s="231"/>
      <c r="E21" s="332">
        <f>E19-E20</f>
        <v>0.75138100000000008</v>
      </c>
    </row>
    <row r="22" spans="1:5" ht="12" thickTop="1" x14ac:dyDescent="0.2"/>
  </sheetData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N19"/>
  <sheetViews>
    <sheetView workbookViewId="0">
      <pane ySplit="7" topLeftCell="A8" activePane="bottomLeft" state="frozen"/>
      <selection pane="bottomLeft" activeCell="G24" sqref="G24"/>
    </sheetView>
  </sheetViews>
  <sheetFormatPr defaultColWidth="7.85546875" defaultRowHeight="11.25" outlineLevelCol="1" x14ac:dyDescent="0.2"/>
  <cols>
    <col min="1" max="1" width="3.85546875" style="3" bestFit="1" customWidth="1"/>
    <col min="2" max="2" width="38.28515625" style="3" bestFit="1" customWidth="1"/>
    <col min="3" max="3" width="43.140625" style="3" customWidth="1" outlineLevel="1"/>
    <col min="4" max="4" width="14.140625" style="3" bestFit="1" customWidth="1"/>
    <col min="5" max="5" width="15.28515625" style="3" bestFit="1" customWidth="1"/>
    <col min="6" max="6" width="15.7109375" style="3" bestFit="1" customWidth="1"/>
    <col min="7" max="7" width="14.42578125" style="3" bestFit="1" customWidth="1"/>
    <col min="8" max="9" width="12.85546875" style="3" bestFit="1" customWidth="1"/>
    <col min="10" max="10" width="14.5703125" style="3" bestFit="1" customWidth="1"/>
    <col min="11" max="11" width="15.42578125" style="3" bestFit="1" customWidth="1"/>
    <col min="12" max="12" width="14" style="3" bestFit="1" customWidth="1"/>
    <col min="13" max="13" width="4.7109375" style="3" customWidth="1"/>
    <col min="14" max="16384" width="7.85546875" style="3"/>
  </cols>
  <sheetData>
    <row r="1" spans="1:14" x14ac:dyDescent="0.2">
      <c r="A1" s="179" t="s">
        <v>563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4" x14ac:dyDescent="0.2">
      <c r="A2" s="179" t="s">
        <v>564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4" x14ac:dyDescent="0.2">
      <c r="A3" s="179" t="s">
        <v>565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4" x14ac:dyDescent="0.2">
      <c r="A4" s="179" t="s">
        <v>566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4" x14ac:dyDescent="0.2">
      <c r="A5" s="179"/>
      <c r="B5" s="58"/>
      <c r="C5" s="58"/>
    </row>
    <row r="6" spans="1:14" x14ac:dyDescent="0.2">
      <c r="C6" s="59"/>
      <c r="D6" s="297"/>
      <c r="E6" s="298" t="s">
        <v>187</v>
      </c>
      <c r="F6" s="299"/>
      <c r="G6" s="299"/>
      <c r="H6" s="299"/>
      <c r="I6" s="299"/>
      <c r="J6" s="299"/>
      <c r="K6" s="300"/>
      <c r="L6" s="301"/>
    </row>
    <row r="7" spans="1:14" ht="49.5" customHeight="1" thickBot="1" x14ac:dyDescent="0.25">
      <c r="A7" s="61" t="s">
        <v>53</v>
      </c>
      <c r="B7" s="62" t="s">
        <v>146</v>
      </c>
      <c r="C7" s="63" t="s">
        <v>6</v>
      </c>
      <c r="D7" s="302" t="s">
        <v>567</v>
      </c>
      <c r="E7" s="303" t="s">
        <v>188</v>
      </c>
      <c r="F7" s="304" t="s">
        <v>189</v>
      </c>
      <c r="G7" s="304" t="s">
        <v>190</v>
      </c>
      <c r="H7" s="304" t="s">
        <v>191</v>
      </c>
      <c r="I7" s="304" t="s">
        <v>192</v>
      </c>
      <c r="J7" s="304" t="s">
        <v>193</v>
      </c>
      <c r="K7" s="304" t="s">
        <v>194</v>
      </c>
      <c r="L7" s="311" t="s">
        <v>568</v>
      </c>
    </row>
    <row r="8" spans="1:14" x14ac:dyDescent="0.2">
      <c r="A8" s="64">
        <v>1</v>
      </c>
      <c r="B8" s="308" t="s">
        <v>569</v>
      </c>
      <c r="C8" s="305" t="s">
        <v>570</v>
      </c>
      <c r="D8" s="599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</row>
    <row r="9" spans="1:14" x14ac:dyDescent="0.2">
      <c r="A9" s="66">
        <f t="shared" ref="A9:A19" si="0">+A8+1</f>
        <v>2</v>
      </c>
      <c r="B9" s="309" t="s">
        <v>571</v>
      </c>
      <c r="C9" s="306" t="s">
        <v>572</v>
      </c>
      <c r="D9" s="320">
        <v>5331787745.8759298</v>
      </c>
      <c r="E9" s="67">
        <v>5331787745.8759298</v>
      </c>
      <c r="F9" s="67">
        <v>5331787745.8759298</v>
      </c>
      <c r="G9" s="67">
        <v>5331787745.8759298</v>
      </c>
      <c r="H9" s="67">
        <v>5331787745.8759298</v>
      </c>
      <c r="I9" s="67">
        <v>5331787745.8759298</v>
      </c>
      <c r="J9" s="67">
        <v>5331787745.8759298</v>
      </c>
      <c r="K9" s="67">
        <v>5331787745.8759298</v>
      </c>
      <c r="L9" s="67">
        <v>5331787745.8759298</v>
      </c>
    </row>
    <row r="10" spans="1:14" x14ac:dyDescent="0.2">
      <c r="A10" s="66">
        <f t="shared" si="0"/>
        <v>3</v>
      </c>
      <c r="B10" s="309" t="s">
        <v>573</v>
      </c>
      <c r="C10" s="306" t="s">
        <v>574</v>
      </c>
      <c r="D10" s="315">
        <v>7.4691666666666656E-2</v>
      </c>
      <c r="E10" s="316">
        <v>7.4691666666666656E-2</v>
      </c>
      <c r="F10" s="316">
        <v>7.4691666666666656E-2</v>
      </c>
      <c r="G10" s="316">
        <v>7.4691666666666656E-2</v>
      </c>
      <c r="H10" s="316">
        <v>7.4691666666666656E-2</v>
      </c>
      <c r="I10" s="316">
        <v>7.4691666666666656E-2</v>
      </c>
      <c r="J10" s="316">
        <v>7.4691666666666656E-2</v>
      </c>
      <c r="K10" s="316">
        <v>7.4691666666666656E-2</v>
      </c>
      <c r="L10" s="316">
        <v>7.4691666666666656E-2</v>
      </c>
    </row>
    <row r="11" spans="1:14" x14ac:dyDescent="0.2">
      <c r="A11" s="66">
        <f t="shared" si="0"/>
        <v>4</v>
      </c>
      <c r="B11" s="309" t="s">
        <v>575</v>
      </c>
      <c r="C11" s="306" t="s">
        <v>576</v>
      </c>
      <c r="D11" s="320">
        <v>398240113</v>
      </c>
      <c r="E11" s="67">
        <v>398240113</v>
      </c>
      <c r="F11" s="67">
        <v>398240113</v>
      </c>
      <c r="G11" s="67">
        <v>398240113</v>
      </c>
      <c r="H11" s="67">
        <v>398240113</v>
      </c>
      <c r="I11" s="67">
        <v>398240113</v>
      </c>
      <c r="J11" s="67">
        <v>398240113</v>
      </c>
      <c r="K11" s="67">
        <v>398240113</v>
      </c>
      <c r="L11" s="67">
        <v>398240113</v>
      </c>
    </row>
    <row r="12" spans="1:14" x14ac:dyDescent="0.2">
      <c r="A12" s="66">
        <f t="shared" si="0"/>
        <v>5</v>
      </c>
      <c r="B12" s="309" t="s">
        <v>577</v>
      </c>
      <c r="C12" s="306" t="s">
        <v>570</v>
      </c>
      <c r="D12" s="319">
        <v>0</v>
      </c>
      <c r="E12" s="67">
        <v>-4541255</v>
      </c>
      <c r="F12" s="67">
        <v>5073157.0063563194</v>
      </c>
      <c r="G12" s="67">
        <v>-344482</v>
      </c>
      <c r="H12" s="67">
        <v>-1534815</v>
      </c>
      <c r="I12" s="67">
        <v>-5469.3556499999886</v>
      </c>
      <c r="J12" s="67">
        <v>1486108.7675058593</v>
      </c>
      <c r="K12" s="67">
        <v>-308052.46701666887</v>
      </c>
      <c r="L12" s="67">
        <v>0</v>
      </c>
    </row>
    <row r="13" spans="1:14" x14ac:dyDescent="0.2">
      <c r="A13" s="66">
        <f t="shared" si="0"/>
        <v>6</v>
      </c>
      <c r="B13" s="309" t="s">
        <v>578</v>
      </c>
      <c r="C13" s="306" t="s">
        <v>579</v>
      </c>
      <c r="D13" s="320">
        <v>348899395.38521624</v>
      </c>
      <c r="E13" s="67">
        <v>344358140.38521624</v>
      </c>
      <c r="F13" s="67">
        <v>349431297.39157254</v>
      </c>
      <c r="G13" s="67">
        <v>349086815.39157254</v>
      </c>
      <c r="H13" s="67">
        <v>347552000.39157254</v>
      </c>
      <c r="I13" s="67">
        <v>347546531.03592253</v>
      </c>
      <c r="J13" s="67">
        <v>349032639.80342841</v>
      </c>
      <c r="K13" s="67">
        <v>348724587.33641171</v>
      </c>
      <c r="L13" s="67">
        <v>348724587.33641171</v>
      </c>
      <c r="M13" s="1"/>
      <c r="N13" s="2"/>
    </row>
    <row r="14" spans="1:14" x14ac:dyDescent="0.2">
      <c r="A14" s="66">
        <f t="shared" si="0"/>
        <v>7</v>
      </c>
      <c r="B14" s="309" t="s">
        <v>580</v>
      </c>
      <c r="C14" s="306" t="s">
        <v>581</v>
      </c>
      <c r="D14" s="321">
        <v>-49340718</v>
      </c>
      <c r="E14" s="68">
        <v>-53881973</v>
      </c>
      <c r="F14" s="68">
        <v>-48808816</v>
      </c>
      <c r="G14" s="68">
        <v>-49153298</v>
      </c>
      <c r="H14" s="68">
        <v>-50688113</v>
      </c>
      <c r="I14" s="68">
        <v>-50693582</v>
      </c>
      <c r="J14" s="68">
        <v>-49207473</v>
      </c>
      <c r="K14" s="68">
        <v>-49515526</v>
      </c>
      <c r="L14" s="68">
        <v>-49515526</v>
      </c>
    </row>
    <row r="15" spans="1:14" x14ac:dyDescent="0.2">
      <c r="A15" s="66">
        <f t="shared" si="0"/>
        <v>8</v>
      </c>
      <c r="B15" s="309" t="s">
        <v>582</v>
      </c>
      <c r="C15" s="306" t="s">
        <v>583</v>
      </c>
      <c r="D15" s="320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</row>
    <row r="16" spans="1:14" x14ac:dyDescent="0.2">
      <c r="A16" s="66">
        <f t="shared" si="0"/>
        <v>9</v>
      </c>
      <c r="B16" s="309" t="s">
        <v>584</v>
      </c>
      <c r="C16" s="306" t="s">
        <v>585</v>
      </c>
      <c r="D16" s="317">
        <v>0.5</v>
      </c>
      <c r="E16" s="317">
        <v>0.5</v>
      </c>
      <c r="F16" s="317">
        <v>0.5</v>
      </c>
      <c r="G16" s="317">
        <v>0.5</v>
      </c>
      <c r="H16" s="317">
        <v>0.5</v>
      </c>
      <c r="I16" s="317">
        <v>0.5</v>
      </c>
      <c r="J16" s="317">
        <v>0.5</v>
      </c>
      <c r="K16" s="317">
        <v>0.5</v>
      </c>
      <c r="L16" s="317">
        <v>0.5</v>
      </c>
    </row>
    <row r="17" spans="1:12" x14ac:dyDescent="0.2">
      <c r="A17" s="66">
        <f t="shared" si="0"/>
        <v>10</v>
      </c>
      <c r="B17" s="309" t="s">
        <v>586</v>
      </c>
      <c r="C17" s="306" t="s">
        <v>587</v>
      </c>
      <c r="D17" s="322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</row>
    <row r="18" spans="1:12" x14ac:dyDescent="0.2">
      <c r="A18" s="66">
        <f t="shared" si="0"/>
        <v>11</v>
      </c>
      <c r="B18" s="309" t="s">
        <v>139</v>
      </c>
      <c r="C18" s="306" t="s">
        <v>574</v>
      </c>
      <c r="D18" s="318">
        <v>0.75217583333333327</v>
      </c>
      <c r="E18" s="318">
        <v>0.75217583333333327</v>
      </c>
      <c r="F18" s="318">
        <v>0.75217583333333327</v>
      </c>
      <c r="G18" s="318">
        <v>0.75217583333333327</v>
      </c>
      <c r="H18" s="318">
        <v>0.75217583333333327</v>
      </c>
      <c r="I18" s="318">
        <v>0.75217583333333327</v>
      </c>
      <c r="J18" s="318">
        <v>0.75217583333333327</v>
      </c>
      <c r="K18" s="318">
        <v>0.75217583333333327</v>
      </c>
      <c r="L18" s="318">
        <v>0.75217583333333327</v>
      </c>
    </row>
    <row r="19" spans="1:12" x14ac:dyDescent="0.2">
      <c r="A19" s="70">
        <f t="shared" si="0"/>
        <v>12</v>
      </c>
      <c r="B19" s="310" t="s">
        <v>588</v>
      </c>
      <c r="C19" s="307" t="s">
        <v>589</v>
      </c>
      <c r="D19" s="323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324">
        <v>0</v>
      </c>
    </row>
  </sheetData>
  <printOptions horizontalCentered="1"/>
  <pageMargins left="0.45" right="0.45" top="0.75" bottom="0.75" header="0.3" footer="0.3"/>
  <pageSetup scale="60" orientation="landscape" blackAndWhite="1" r:id="rId1"/>
  <headerFooter>
    <oddFooter>&amp;R&amp;F
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R29"/>
  <sheetViews>
    <sheetView zoomScaleNormal="100" workbookViewId="0">
      <selection activeCell="G5" sqref="G5:H5"/>
    </sheetView>
  </sheetViews>
  <sheetFormatPr defaultColWidth="9.140625" defaultRowHeight="11.25" x14ac:dyDescent="0.2"/>
  <cols>
    <col min="1" max="1" width="3.85546875" style="338" bestFit="1" customWidth="1"/>
    <col min="2" max="2" width="28" style="338" customWidth="1"/>
    <col min="3" max="3" width="12" style="32" bestFit="1" customWidth="1"/>
    <col min="4" max="4" width="5.28515625" style="32" bestFit="1" customWidth="1"/>
    <col min="5" max="5" width="11" style="32" bestFit="1" customWidth="1"/>
    <col min="6" max="6" width="0.85546875" style="338" customWidth="1"/>
    <col min="7" max="7" width="13.140625" style="338" customWidth="1"/>
    <col min="8" max="8" width="14.42578125" style="338" customWidth="1"/>
    <col min="9" max="9" width="1.5703125" style="338" customWidth="1"/>
    <col min="10" max="10" width="11.5703125" style="338" customWidth="1"/>
    <col min="11" max="16384" width="9.140625" style="338"/>
  </cols>
  <sheetData>
    <row r="1" spans="1:18" x14ac:dyDescent="0.2">
      <c r="A1" s="600" t="s">
        <v>0</v>
      </c>
      <c r="B1" s="600"/>
      <c r="C1" s="600"/>
      <c r="D1" s="600"/>
      <c r="E1" s="600"/>
      <c r="F1" s="600"/>
      <c r="G1" s="600"/>
      <c r="H1" s="600"/>
      <c r="I1" s="21"/>
      <c r="J1" s="22"/>
      <c r="K1" s="22"/>
      <c r="L1" s="22"/>
      <c r="M1" s="22"/>
      <c r="N1" s="22"/>
      <c r="O1" s="22"/>
    </row>
    <row r="2" spans="1:18" x14ac:dyDescent="0.2">
      <c r="A2" s="601" t="str">
        <f>'Delivery Rate Change Calc'!A2:G2</f>
        <v>2021 Electric Decoupling Filing</v>
      </c>
      <c r="B2" s="601"/>
      <c r="C2" s="601"/>
      <c r="D2" s="601"/>
      <c r="E2" s="601"/>
      <c r="F2" s="601"/>
      <c r="G2" s="601"/>
      <c r="H2" s="601"/>
      <c r="I2" s="21"/>
      <c r="J2" s="22"/>
      <c r="K2" s="22"/>
      <c r="L2" s="22"/>
      <c r="M2" s="22"/>
      <c r="N2" s="22"/>
      <c r="O2" s="22"/>
    </row>
    <row r="3" spans="1:18" x14ac:dyDescent="0.2">
      <c r="A3" s="600" t="s">
        <v>223</v>
      </c>
      <c r="B3" s="600"/>
      <c r="C3" s="600"/>
      <c r="D3" s="600"/>
      <c r="E3" s="600"/>
      <c r="F3" s="600"/>
      <c r="G3" s="600"/>
      <c r="H3" s="600"/>
      <c r="I3" s="21"/>
      <c r="J3" s="22"/>
      <c r="K3" s="22"/>
      <c r="L3" s="22"/>
      <c r="M3" s="22"/>
      <c r="N3" s="22"/>
      <c r="O3" s="22"/>
    </row>
    <row r="4" spans="1:18" x14ac:dyDescent="0.2">
      <c r="A4" s="601" t="str">
        <f>'Delivery Rate Change Calc'!A4:G4</f>
        <v>Proposed Effective May 1, 2021</v>
      </c>
      <c r="B4" s="601"/>
      <c r="C4" s="601"/>
      <c r="D4" s="601"/>
      <c r="E4" s="601"/>
      <c r="F4" s="601"/>
      <c r="G4" s="601"/>
      <c r="H4" s="601"/>
      <c r="I4" s="24"/>
      <c r="J4" s="25"/>
      <c r="K4" s="25"/>
      <c r="L4" s="25"/>
      <c r="M4" s="25"/>
      <c r="N4" s="25"/>
      <c r="O4" s="25"/>
      <c r="P4" s="353"/>
      <c r="Q4" s="353"/>
      <c r="R4" s="353"/>
    </row>
    <row r="5" spans="1:18" ht="15" x14ac:dyDescent="0.25">
      <c r="B5" s="27"/>
      <c r="C5" s="27"/>
      <c r="D5" s="27"/>
      <c r="E5" s="27"/>
      <c r="F5" s="28"/>
      <c r="G5" s="603" t="s">
        <v>562</v>
      </c>
      <c r="H5" s="604"/>
      <c r="I5" s="24"/>
      <c r="J5" s="25"/>
      <c r="K5" s="25"/>
      <c r="L5" s="25"/>
      <c r="M5" s="25"/>
      <c r="N5" s="25"/>
      <c r="O5" s="25"/>
      <c r="P5" s="353"/>
      <c r="Q5" s="353"/>
      <c r="R5" s="353"/>
    </row>
    <row r="6" spans="1:18" x14ac:dyDescent="0.2">
      <c r="B6" s="27"/>
      <c r="C6" s="27"/>
      <c r="D6" s="27"/>
      <c r="E6" s="29" t="s">
        <v>83</v>
      </c>
      <c r="F6" s="28"/>
      <c r="G6" s="602" t="s">
        <v>84</v>
      </c>
      <c r="H6" s="602"/>
      <c r="I6" s="24"/>
      <c r="J6" s="25"/>
      <c r="K6" s="25"/>
      <c r="L6" s="25"/>
      <c r="M6" s="25"/>
      <c r="N6" s="25"/>
      <c r="O6" s="25"/>
      <c r="P6" s="353"/>
      <c r="Q6" s="353"/>
      <c r="R6" s="353"/>
    </row>
    <row r="7" spans="1:18" x14ac:dyDescent="0.2">
      <c r="A7" s="427" t="s">
        <v>2</v>
      </c>
      <c r="C7" s="29"/>
      <c r="D7" s="29"/>
      <c r="E7" s="29" t="s">
        <v>85</v>
      </c>
      <c r="F7" s="29"/>
      <c r="G7" s="428" t="s">
        <v>86</v>
      </c>
      <c r="H7" s="338" t="s">
        <v>87</v>
      </c>
      <c r="I7" s="22"/>
      <c r="J7" s="22"/>
      <c r="K7" s="22"/>
      <c r="L7" s="22"/>
      <c r="M7" s="22"/>
      <c r="N7" s="22"/>
      <c r="O7" s="22"/>
    </row>
    <row r="8" spans="1:18" x14ac:dyDescent="0.2">
      <c r="A8" s="285" t="s">
        <v>5</v>
      </c>
      <c r="B8" s="533"/>
      <c r="C8" s="267"/>
      <c r="D8" s="267" t="s">
        <v>88</v>
      </c>
      <c r="E8" s="267" t="s">
        <v>89</v>
      </c>
      <c r="F8" s="29"/>
      <c r="G8" s="267" t="s">
        <v>90</v>
      </c>
      <c r="H8" s="267" t="s">
        <v>90</v>
      </c>
      <c r="I8" s="22"/>
      <c r="J8" s="532" t="s">
        <v>72</v>
      </c>
      <c r="K8" s="22"/>
      <c r="L8" s="22"/>
      <c r="M8" s="22"/>
      <c r="N8" s="22"/>
      <c r="O8" s="22"/>
    </row>
    <row r="9" spans="1:18" x14ac:dyDescent="0.2">
      <c r="A9" s="31"/>
      <c r="B9" s="32"/>
      <c r="C9" s="29" t="s">
        <v>9</v>
      </c>
      <c r="D9" s="29" t="s">
        <v>10</v>
      </c>
      <c r="E9" s="344" t="s">
        <v>11</v>
      </c>
      <c r="F9" s="344"/>
      <c r="G9" s="344" t="s">
        <v>12</v>
      </c>
      <c r="H9" s="344" t="s">
        <v>13</v>
      </c>
      <c r="I9" s="22"/>
      <c r="J9" s="216"/>
      <c r="K9" s="22"/>
      <c r="L9" s="22"/>
      <c r="M9" s="22"/>
      <c r="N9" s="22"/>
      <c r="O9" s="22"/>
    </row>
    <row r="10" spans="1:18" x14ac:dyDescent="0.2">
      <c r="A10" s="344">
        <v>1</v>
      </c>
      <c r="B10" s="39" t="s">
        <v>91</v>
      </c>
      <c r="C10" s="338"/>
      <c r="D10" s="29"/>
      <c r="E10" s="344"/>
      <c r="F10" s="29"/>
      <c r="G10" s="22"/>
      <c r="H10" s="22"/>
      <c r="I10" s="22"/>
      <c r="J10" s="216"/>
      <c r="K10" s="22"/>
      <c r="L10" s="22"/>
      <c r="M10" s="22"/>
      <c r="N10" s="22"/>
      <c r="O10" s="22"/>
    </row>
    <row r="11" spans="1:18" x14ac:dyDescent="0.2">
      <c r="A11" s="344">
        <f t="shared" ref="A11:A29" si="0">A10+1</f>
        <v>2</v>
      </c>
      <c r="C11" s="32" t="s">
        <v>92</v>
      </c>
      <c r="D11" s="32" t="s">
        <v>93</v>
      </c>
      <c r="E11" s="35">
        <f>SUM(G11:H11)</f>
        <v>-4.17E-4</v>
      </c>
      <c r="F11" s="36"/>
      <c r="G11" s="37">
        <f>'Delivery Rate Change Calc'!D26</f>
        <v>6.3999999999999997E-5</v>
      </c>
      <c r="H11" s="37">
        <f>'FPC Rate Change Calc'!D26</f>
        <v>-4.8099999999999998E-4</v>
      </c>
      <c r="I11" s="22"/>
      <c r="J11" s="432">
        <f>E11-'Rate Test'!D43</f>
        <v>0</v>
      </c>
      <c r="K11" s="22"/>
      <c r="L11" s="22"/>
      <c r="M11" s="22"/>
      <c r="N11" s="22"/>
      <c r="O11" s="22"/>
    </row>
    <row r="12" spans="1:18" x14ac:dyDescent="0.2">
      <c r="A12" s="344">
        <f t="shared" si="0"/>
        <v>3</v>
      </c>
      <c r="C12" s="338"/>
      <c r="E12" s="37"/>
      <c r="F12" s="36"/>
      <c r="G12" s="37"/>
      <c r="H12" s="37"/>
      <c r="I12" s="22"/>
      <c r="J12" s="432"/>
      <c r="K12" s="22"/>
      <c r="L12" s="22"/>
      <c r="M12" s="22"/>
      <c r="N12" s="22"/>
      <c r="O12" s="22"/>
    </row>
    <row r="13" spans="1:18" x14ac:dyDescent="0.2">
      <c r="A13" s="344">
        <f t="shared" si="0"/>
        <v>4</v>
      </c>
      <c r="B13" s="39" t="s">
        <v>94</v>
      </c>
      <c r="C13" s="338"/>
      <c r="D13" s="29"/>
      <c r="E13" s="37"/>
      <c r="F13" s="36"/>
      <c r="G13" s="37"/>
      <c r="H13" s="37"/>
      <c r="I13" s="22"/>
      <c r="J13" s="432"/>
      <c r="K13" s="22"/>
      <c r="L13" s="22"/>
      <c r="M13" s="22"/>
      <c r="N13" s="22"/>
      <c r="O13" s="22"/>
    </row>
    <row r="14" spans="1:18" x14ac:dyDescent="0.2">
      <c r="A14" s="344">
        <f t="shared" si="0"/>
        <v>5</v>
      </c>
      <c r="C14" s="32" t="s">
        <v>92</v>
      </c>
      <c r="D14" s="32" t="s">
        <v>93</v>
      </c>
      <c r="E14" s="35">
        <f>SUM(G14:H14)</f>
        <v>3.2799999999999999E-3</v>
      </c>
      <c r="F14" s="36"/>
      <c r="G14" s="37">
        <f>'Delivery Rate Change Calc'!E26</f>
        <v>1.7640000000000002E-3</v>
      </c>
      <c r="H14" s="37">
        <f>'FPC Rate Change Calc'!E26</f>
        <v>1.516E-3</v>
      </c>
      <c r="I14" s="22"/>
      <c r="J14" s="432">
        <f>E14-'Rate Test'!E43</f>
        <v>0</v>
      </c>
      <c r="K14" s="22"/>
      <c r="L14" s="22"/>
      <c r="M14" s="22"/>
      <c r="N14" s="22"/>
      <c r="O14" s="22"/>
    </row>
    <row r="15" spans="1:18" x14ac:dyDescent="0.2">
      <c r="A15" s="344">
        <f t="shared" si="0"/>
        <v>6</v>
      </c>
      <c r="C15" s="338"/>
      <c r="E15" s="37"/>
      <c r="F15" s="36"/>
      <c r="G15" s="37"/>
      <c r="H15" s="37"/>
      <c r="I15" s="22"/>
      <c r="J15" s="432"/>
      <c r="K15" s="22"/>
      <c r="L15" s="22"/>
      <c r="M15" s="22"/>
      <c r="N15" s="22"/>
      <c r="O15" s="22"/>
    </row>
    <row r="16" spans="1:18" x14ac:dyDescent="0.2">
      <c r="A16" s="344">
        <f t="shared" si="0"/>
        <v>7</v>
      </c>
      <c r="B16" s="39" t="s">
        <v>95</v>
      </c>
      <c r="C16" s="338"/>
      <c r="D16" s="29"/>
      <c r="E16" s="37"/>
      <c r="F16" s="36"/>
      <c r="G16" s="37"/>
      <c r="H16" s="37"/>
      <c r="I16" s="22"/>
      <c r="J16" s="432"/>
      <c r="K16" s="22"/>
      <c r="L16" s="22"/>
      <c r="M16" s="22"/>
      <c r="N16" s="22"/>
      <c r="O16" s="22"/>
    </row>
    <row r="17" spans="1:15" x14ac:dyDescent="0.2">
      <c r="A17" s="344">
        <f t="shared" si="0"/>
        <v>8</v>
      </c>
      <c r="C17" s="32" t="s">
        <v>92</v>
      </c>
      <c r="D17" s="32" t="s">
        <v>93</v>
      </c>
      <c r="E17" s="35">
        <f>SUM(G17:H17)</f>
        <v>2.9560000000000003E-3</v>
      </c>
      <c r="F17" s="36"/>
      <c r="G17" s="37">
        <f>'Delivery Rate Change Calc'!F26</f>
        <v>1.8350000000000003E-3</v>
      </c>
      <c r="H17" s="37">
        <f>'FPC Rate Change Calc'!F26</f>
        <v>1.1209999999999998E-3</v>
      </c>
      <c r="I17" s="22"/>
      <c r="J17" s="432">
        <f>E17-'Rate Test'!F43</f>
        <v>0</v>
      </c>
      <c r="K17" s="22"/>
      <c r="L17" s="22"/>
      <c r="M17" s="22"/>
      <c r="N17" s="22"/>
      <c r="O17" s="22"/>
    </row>
    <row r="18" spans="1:15" x14ac:dyDescent="0.2">
      <c r="A18" s="344">
        <f t="shared" si="0"/>
        <v>9</v>
      </c>
      <c r="E18" s="163"/>
      <c r="G18" s="18"/>
      <c r="H18" s="165"/>
      <c r="I18" s="22"/>
      <c r="J18" s="432"/>
      <c r="K18" s="22"/>
      <c r="L18" s="22"/>
      <c r="M18" s="22"/>
      <c r="N18" s="22"/>
      <c r="O18" s="22"/>
    </row>
    <row r="19" spans="1:15" x14ac:dyDescent="0.2">
      <c r="A19" s="344">
        <f t="shared" si="0"/>
        <v>10</v>
      </c>
      <c r="B19" s="39" t="s">
        <v>360</v>
      </c>
      <c r="C19" s="338"/>
      <c r="D19" s="338"/>
      <c r="E19" s="37"/>
      <c r="G19" s="18"/>
      <c r="H19" s="37"/>
      <c r="I19" s="22"/>
      <c r="J19" s="432"/>
      <c r="K19" s="22"/>
      <c r="L19" s="22"/>
      <c r="M19" s="22"/>
      <c r="N19" s="22"/>
      <c r="O19" s="22"/>
    </row>
    <row r="20" spans="1:15" x14ac:dyDescent="0.2">
      <c r="A20" s="344">
        <f t="shared" si="0"/>
        <v>11</v>
      </c>
      <c r="C20" s="32" t="s">
        <v>92</v>
      </c>
      <c r="D20" s="32" t="s">
        <v>93</v>
      </c>
      <c r="E20" s="35">
        <f>SUM(G20:H20)</f>
        <v>6.2799999999999998E-4</v>
      </c>
      <c r="G20" s="37">
        <f>'Delivery Rate Change Calc'!G26</f>
        <v>2.1400000000000002E-4</v>
      </c>
      <c r="H20" s="37">
        <f>'FPC Rate Change Calc'!G26</f>
        <v>4.1399999999999998E-4</v>
      </c>
      <c r="I20" s="22"/>
      <c r="J20" s="432">
        <f>E20-'Rate Test'!F43</f>
        <v>-2.3280000000000002E-3</v>
      </c>
      <c r="K20" s="22"/>
      <c r="L20" s="22"/>
      <c r="M20" s="22"/>
      <c r="N20" s="22"/>
      <c r="O20" s="22"/>
    </row>
    <row r="21" spans="1:15" x14ac:dyDescent="0.2">
      <c r="A21" s="344">
        <f t="shared" si="0"/>
        <v>12</v>
      </c>
      <c r="E21" s="163"/>
      <c r="G21" s="18"/>
      <c r="H21" s="165"/>
      <c r="I21" s="22"/>
      <c r="J21" s="432"/>
      <c r="K21" s="22"/>
      <c r="L21" s="22"/>
      <c r="M21" s="22"/>
      <c r="N21" s="22"/>
      <c r="O21" s="22"/>
    </row>
    <row r="22" spans="1:15" x14ac:dyDescent="0.2">
      <c r="A22" s="344">
        <f t="shared" si="0"/>
        <v>13</v>
      </c>
      <c r="B22" s="39" t="s">
        <v>96</v>
      </c>
      <c r="C22" s="338"/>
      <c r="D22" s="40"/>
      <c r="E22" s="37"/>
      <c r="F22" s="36"/>
      <c r="G22" s="37"/>
      <c r="H22" s="37"/>
      <c r="J22" s="433"/>
    </row>
    <row r="23" spans="1:15" x14ac:dyDescent="0.2">
      <c r="A23" s="344">
        <f t="shared" si="0"/>
        <v>14</v>
      </c>
      <c r="C23" s="32" t="s">
        <v>97</v>
      </c>
      <c r="D23" s="32" t="s">
        <v>98</v>
      </c>
      <c r="E23" s="256">
        <f>SUM(G23:H23)</f>
        <v>0.47999999999999993</v>
      </c>
      <c r="F23" s="36"/>
      <c r="G23" s="255">
        <f>'Delivery Rate Change Calc 26&amp;31'!D26</f>
        <v>0.47999999999999993</v>
      </c>
      <c r="H23" s="37"/>
      <c r="J23" s="432">
        <f>E23-'Rate Test 26&amp;31'!D45</f>
        <v>0</v>
      </c>
    </row>
    <row r="24" spans="1:15" x14ac:dyDescent="0.2">
      <c r="A24" s="344">
        <f t="shared" si="0"/>
        <v>15</v>
      </c>
      <c r="C24" s="32" t="s">
        <v>92</v>
      </c>
      <c r="D24" s="32" t="s">
        <v>99</v>
      </c>
      <c r="E24" s="35">
        <f>SUM(G24:H24)</f>
        <v>1.5579999999999999E-3</v>
      </c>
      <c r="F24" s="36"/>
      <c r="G24" s="37"/>
      <c r="H24" s="37">
        <f>'FPC Rate Change Calc'!H26</f>
        <v>1.5579999999999999E-3</v>
      </c>
      <c r="J24" s="432">
        <f>E24-'Rate Test 26&amp;31'!D47</f>
        <v>0</v>
      </c>
    </row>
    <row r="25" spans="1:15" x14ac:dyDescent="0.2">
      <c r="A25" s="344">
        <f t="shared" si="0"/>
        <v>16</v>
      </c>
      <c r="E25" s="37"/>
      <c r="F25" s="29"/>
      <c r="G25" s="37"/>
      <c r="H25" s="37"/>
      <c r="J25" s="433"/>
    </row>
    <row r="26" spans="1:15" x14ac:dyDescent="0.2">
      <c r="A26" s="344">
        <f t="shared" si="0"/>
        <v>17</v>
      </c>
      <c r="B26" s="39" t="s">
        <v>100</v>
      </c>
      <c r="C26" s="338"/>
      <c r="D26" s="40"/>
      <c r="E26" s="37"/>
      <c r="G26" s="18"/>
      <c r="H26" s="37"/>
      <c r="J26" s="433"/>
    </row>
    <row r="27" spans="1:15" x14ac:dyDescent="0.2">
      <c r="A27" s="344">
        <f t="shared" si="0"/>
        <v>18</v>
      </c>
      <c r="B27" s="32"/>
      <c r="C27" s="32" t="s">
        <v>97</v>
      </c>
      <c r="D27" s="32" t="s">
        <v>101</v>
      </c>
      <c r="E27" s="256">
        <f>SUM(G27:H27)</f>
        <v>0.4</v>
      </c>
      <c r="G27" s="255">
        <f>'Delivery Rate Change Calc 26&amp;31'!E26</f>
        <v>0.4</v>
      </c>
      <c r="H27" s="37"/>
      <c r="J27" s="432">
        <f>E27-'Rate Test 26&amp;31'!E45</f>
        <v>0</v>
      </c>
    </row>
    <row r="28" spans="1:15" x14ac:dyDescent="0.2">
      <c r="A28" s="344">
        <f t="shared" si="0"/>
        <v>19</v>
      </c>
      <c r="B28" s="32"/>
      <c r="C28" s="40" t="s">
        <v>92</v>
      </c>
      <c r="D28" s="32" t="s">
        <v>99</v>
      </c>
      <c r="E28" s="35">
        <f>SUM(G28:H28)</f>
        <v>1.7290000000000003E-3</v>
      </c>
      <c r="G28" s="165"/>
      <c r="H28" s="37">
        <f>'FPC Rate Change Calc'!I26</f>
        <v>1.7290000000000003E-3</v>
      </c>
      <c r="J28" s="432">
        <f>E28-'Rate Test 26&amp;31'!E47</f>
        <v>0</v>
      </c>
    </row>
    <row r="29" spans="1:15" x14ac:dyDescent="0.2">
      <c r="A29" s="344">
        <f t="shared" si="0"/>
        <v>20</v>
      </c>
      <c r="E29" s="163"/>
      <c r="G29" s="165"/>
      <c r="H29" s="165"/>
      <c r="J29" s="433"/>
    </row>
  </sheetData>
  <mergeCells count="6">
    <mergeCell ref="G6:H6"/>
    <mergeCell ref="A1:H1"/>
    <mergeCell ref="A2:H2"/>
    <mergeCell ref="A3:H3"/>
    <mergeCell ref="A4:H4"/>
    <mergeCell ref="G5:H5"/>
  </mergeCells>
  <printOptions horizontalCentered="1"/>
  <pageMargins left="0.45" right="0.45" top="0.75" bottom="0.75" header="0.3" footer="0.3"/>
  <pageSetup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H45"/>
  <sheetViews>
    <sheetView zoomScaleNormal="100" workbookViewId="0">
      <pane ySplit="8" topLeftCell="A9" activePane="bottomLeft" state="frozen"/>
      <selection pane="bottomLeft" activeCell="D13" sqref="D13"/>
    </sheetView>
  </sheetViews>
  <sheetFormatPr defaultColWidth="8.85546875" defaultRowHeight="11.25" x14ac:dyDescent="0.2"/>
  <cols>
    <col min="1" max="1" width="3.85546875" style="41" bestFit="1" customWidth="1"/>
    <col min="2" max="2" width="50.28515625" style="41" bestFit="1" customWidth="1"/>
    <col min="3" max="3" width="8.42578125" style="41" bestFit="1" customWidth="1"/>
    <col min="4" max="4" width="12.85546875" style="41" bestFit="1" customWidth="1"/>
    <col min="5" max="6" width="12" style="41" bestFit="1" customWidth="1"/>
    <col min="7" max="7" width="10.7109375" style="41" bestFit="1" customWidth="1"/>
    <col min="8" max="16384" width="8.85546875" style="41"/>
  </cols>
  <sheetData>
    <row r="1" spans="1:8" x14ac:dyDescent="0.2">
      <c r="A1" s="600" t="s">
        <v>0</v>
      </c>
      <c r="B1" s="600"/>
      <c r="C1" s="600"/>
      <c r="D1" s="600"/>
      <c r="E1" s="600"/>
      <c r="F1" s="600"/>
    </row>
    <row r="2" spans="1:8" x14ac:dyDescent="0.2">
      <c r="A2" s="601" t="str">
        <f>'Delivery Rate Change Calc'!A2:G2</f>
        <v>2021 Electric Decoupling Filing</v>
      </c>
      <c r="B2" s="601"/>
      <c r="C2" s="601"/>
      <c r="D2" s="601"/>
      <c r="E2" s="601"/>
      <c r="F2" s="601"/>
    </row>
    <row r="3" spans="1:8" x14ac:dyDescent="0.2">
      <c r="A3" s="600" t="s">
        <v>149</v>
      </c>
      <c r="B3" s="600"/>
      <c r="C3" s="600"/>
      <c r="D3" s="600"/>
      <c r="E3" s="600"/>
      <c r="F3" s="600"/>
    </row>
    <row r="4" spans="1:8" x14ac:dyDescent="0.2">
      <c r="A4" s="601" t="str">
        <f>'Delivery Rate Change Calc'!A4:G4</f>
        <v>Proposed Effective May 1, 2021</v>
      </c>
      <c r="B4" s="601"/>
      <c r="C4" s="601"/>
      <c r="D4" s="601"/>
      <c r="E4" s="601"/>
      <c r="F4" s="601"/>
    </row>
    <row r="5" spans="1:8" x14ac:dyDescent="0.2">
      <c r="A5" s="427"/>
      <c r="B5" s="427"/>
      <c r="C5" s="427"/>
      <c r="D5" s="427"/>
      <c r="E5" s="427"/>
      <c r="F5" s="427"/>
    </row>
    <row r="6" spans="1:8" x14ac:dyDescent="0.2">
      <c r="A6" s="6"/>
      <c r="B6" s="6"/>
      <c r="C6" s="6"/>
      <c r="D6" s="6"/>
      <c r="E6" s="6"/>
      <c r="F6" s="6"/>
      <c r="G6" s="6"/>
      <c r="H6" s="6"/>
    </row>
    <row r="7" spans="1:8" x14ac:dyDescent="0.2">
      <c r="A7" s="8" t="s">
        <v>2</v>
      </c>
      <c r="B7" s="6"/>
      <c r="C7" s="6"/>
      <c r="D7" s="427" t="s">
        <v>3</v>
      </c>
      <c r="E7" s="427" t="s">
        <v>4</v>
      </c>
      <c r="F7" s="427" t="s">
        <v>4</v>
      </c>
      <c r="G7" s="427" t="s">
        <v>4</v>
      </c>
    </row>
    <row r="8" spans="1:8" ht="22.5" x14ac:dyDescent="0.2">
      <c r="A8" s="244" t="s">
        <v>5</v>
      </c>
      <c r="B8" s="243"/>
      <c r="C8" s="244" t="s">
        <v>6</v>
      </c>
      <c r="D8" s="244">
        <v>7</v>
      </c>
      <c r="E8" s="244" t="s">
        <v>7</v>
      </c>
      <c r="F8" s="284" t="s">
        <v>8</v>
      </c>
      <c r="G8" s="284" t="s">
        <v>349</v>
      </c>
    </row>
    <row r="9" spans="1:8" x14ac:dyDescent="0.2">
      <c r="A9" s="343"/>
      <c r="B9" s="344" t="s">
        <v>9</v>
      </c>
      <c r="C9" s="344" t="s">
        <v>10</v>
      </c>
      <c r="D9" s="344" t="s">
        <v>11</v>
      </c>
      <c r="E9" s="344" t="s">
        <v>12</v>
      </c>
      <c r="F9" s="344" t="s">
        <v>13</v>
      </c>
      <c r="G9" s="344" t="s">
        <v>14</v>
      </c>
    </row>
    <row r="10" spans="1:8" x14ac:dyDescent="0.2">
      <c r="A10" s="344"/>
      <c r="B10" s="348"/>
      <c r="C10" s="344"/>
      <c r="D10" s="344"/>
      <c r="E10" s="344"/>
      <c r="F10" s="344"/>
      <c r="G10" s="344"/>
    </row>
    <row r="11" spans="1:8" x14ac:dyDescent="0.2">
      <c r="A11" s="344">
        <v>1</v>
      </c>
      <c r="B11" s="343" t="s">
        <v>371</v>
      </c>
      <c r="C11" s="344" t="s">
        <v>15</v>
      </c>
      <c r="D11" s="42">
        <f>'Rate Sch Impacts Sch142'!AD8</f>
        <v>1217290216.1185727</v>
      </c>
      <c r="E11" s="42">
        <f>'Rate Sch Impacts Sch142'!AD11+'Rate Sch Impacts Sch142'!AD12</f>
        <v>282502362.94201404</v>
      </c>
      <c r="F11" s="42">
        <f>'Rate Sch Impacts Sch142'!AD13+'Rate Sch Impacts Sch142'!AD15+'Rate Sch Impacts Sch142'!AD18+'Rate Sch Impacts Sch142'!AD23+'Rate Sch Impacts Sch142'!AD24</f>
        <v>289497995.66194022</v>
      </c>
      <c r="G11" s="42">
        <f>'Rate Sch Impacts Sch142'!AD33</f>
        <v>6622272.2149572736</v>
      </c>
    </row>
    <row r="12" spans="1:8" x14ac:dyDescent="0.2">
      <c r="A12" s="344">
        <f t="shared" ref="A12:A43" si="0">A11+1</f>
        <v>2</v>
      </c>
      <c r="B12" s="343"/>
      <c r="C12" s="344"/>
      <c r="D12" s="38"/>
      <c r="E12" s="38"/>
      <c r="F12" s="38"/>
      <c r="G12" s="38"/>
    </row>
    <row r="13" spans="1:8" x14ac:dyDescent="0.2">
      <c r="A13" s="344">
        <f t="shared" si="0"/>
        <v>3</v>
      </c>
      <c r="B13" s="343" t="s">
        <v>372</v>
      </c>
      <c r="C13" s="344" t="s">
        <v>15</v>
      </c>
      <c r="D13" s="537">
        <f>'2020 Weather Adj'!N9</f>
        <v>11175241361.849541</v>
      </c>
      <c r="E13" s="537">
        <f>'2020 Weather Adj'!N13</f>
        <v>2583948337.7612782</v>
      </c>
      <c r="F13" s="537">
        <f>'2020 Weather Adj'!N17+'2020 Weather Adj'!N27+'2020 Weather Adj'!N29+'2020 Weather Adj'!N40</f>
        <v>2938465767.2436061</v>
      </c>
      <c r="G13" s="537">
        <f>'2020 Weather Adj'!N41</f>
        <v>316593245.93700004</v>
      </c>
    </row>
    <row r="14" spans="1:8" x14ac:dyDescent="0.2">
      <c r="A14" s="344">
        <f t="shared" si="0"/>
        <v>4</v>
      </c>
      <c r="B14" s="343"/>
      <c r="C14" s="344"/>
      <c r="D14" s="343"/>
      <c r="E14" s="343"/>
      <c r="F14" s="343"/>
      <c r="G14" s="343"/>
    </row>
    <row r="15" spans="1:8" x14ac:dyDescent="0.2">
      <c r="A15" s="344">
        <f t="shared" si="0"/>
        <v>5</v>
      </c>
      <c r="B15" s="343" t="s">
        <v>29</v>
      </c>
      <c r="C15" s="344" t="str">
        <f>"("&amp;A11&amp;") / ("&amp;A13&amp;")"</f>
        <v>(1) / (3)</v>
      </c>
      <c r="D15" s="43">
        <f>ROUND(D11/D13,6)</f>
        <v>0.108927</v>
      </c>
      <c r="E15" s="43">
        <f>ROUND(E11/E13,6)</f>
        <v>0.10933</v>
      </c>
      <c r="F15" s="43">
        <f>ROUND(F11/F13,6)</f>
        <v>9.8519999999999996E-2</v>
      </c>
      <c r="G15" s="43">
        <f>ROUND(G11/G13,6)</f>
        <v>2.0917000000000002E-2</v>
      </c>
    </row>
    <row r="16" spans="1:8" x14ac:dyDescent="0.2">
      <c r="A16" s="344">
        <f t="shared" si="0"/>
        <v>6</v>
      </c>
      <c r="B16" s="343"/>
      <c r="C16" s="344"/>
      <c r="D16" s="44"/>
      <c r="E16" s="44"/>
      <c r="F16" s="44"/>
      <c r="G16" s="44"/>
    </row>
    <row r="17" spans="1:7" x14ac:dyDescent="0.2">
      <c r="A17" s="344">
        <f t="shared" si="0"/>
        <v>7</v>
      </c>
      <c r="B17" s="343" t="s">
        <v>527</v>
      </c>
      <c r="C17" s="344" t="s">
        <v>30</v>
      </c>
      <c r="D17" s="54">
        <v>0</v>
      </c>
      <c r="E17" s="54">
        <v>0</v>
      </c>
      <c r="F17" s="54">
        <v>0</v>
      </c>
      <c r="G17" s="54">
        <v>0</v>
      </c>
    </row>
    <row r="18" spans="1:7" x14ac:dyDescent="0.2">
      <c r="A18" s="344">
        <f t="shared" si="0"/>
        <v>8</v>
      </c>
      <c r="B18" s="343"/>
      <c r="C18" s="344"/>
      <c r="D18" s="18"/>
      <c r="E18" s="18"/>
      <c r="F18" s="18"/>
      <c r="G18" s="18"/>
    </row>
    <row r="19" spans="1:7" x14ac:dyDescent="0.2">
      <c r="A19" s="344">
        <f t="shared" si="0"/>
        <v>9</v>
      </c>
      <c r="B19" s="343" t="s">
        <v>526</v>
      </c>
      <c r="C19" s="344" t="s">
        <v>30</v>
      </c>
      <c r="D19" s="538">
        <v>0</v>
      </c>
      <c r="E19" s="538">
        <v>0</v>
      </c>
      <c r="F19" s="538">
        <v>0</v>
      </c>
      <c r="G19" s="538">
        <v>0</v>
      </c>
    </row>
    <row r="20" spans="1:7" x14ac:dyDescent="0.2">
      <c r="A20" s="344">
        <f t="shared" si="0"/>
        <v>10</v>
      </c>
      <c r="B20" s="343"/>
      <c r="C20" s="344"/>
      <c r="D20" s="45"/>
      <c r="E20" s="45"/>
      <c r="F20" s="45"/>
      <c r="G20" s="45"/>
    </row>
    <row r="21" spans="1:7" x14ac:dyDescent="0.2">
      <c r="A21" s="344">
        <f t="shared" si="0"/>
        <v>11</v>
      </c>
      <c r="B21" s="343" t="s">
        <v>31</v>
      </c>
      <c r="C21" s="344" t="str">
        <f>"("&amp;A17&amp;") + ("&amp;A19&amp;")"</f>
        <v>(7) + (9)</v>
      </c>
      <c r="D21" s="46">
        <f>SUM(D17,D19)</f>
        <v>0</v>
      </c>
      <c r="E21" s="46">
        <f>SUM(E17,E19)</f>
        <v>0</v>
      </c>
      <c r="F21" s="46">
        <f>SUM(F17,F19)</f>
        <v>0</v>
      </c>
      <c r="G21" s="46">
        <f>SUM(G17,G19)</f>
        <v>0</v>
      </c>
    </row>
    <row r="22" spans="1:7" x14ac:dyDescent="0.2">
      <c r="A22" s="344">
        <f t="shared" si="0"/>
        <v>12</v>
      </c>
      <c r="B22" s="343"/>
      <c r="C22" s="344"/>
      <c r="D22" s="44"/>
      <c r="E22" s="44"/>
      <c r="F22" s="44"/>
      <c r="G22" s="44"/>
    </row>
    <row r="23" spans="1:7" x14ac:dyDescent="0.2">
      <c r="A23" s="344">
        <f t="shared" si="0"/>
        <v>13</v>
      </c>
      <c r="B23" s="343" t="s">
        <v>32</v>
      </c>
      <c r="C23" s="344" t="s">
        <v>15</v>
      </c>
      <c r="D23" s="18">
        <f>'Delivery Rate Change Calc'!D24</f>
        <v>6.3999999999999997E-5</v>
      </c>
      <c r="E23" s="18">
        <f>'Delivery Rate Change Calc'!E24</f>
        <v>2.5400000000000002E-3</v>
      </c>
      <c r="F23" s="18">
        <f>'Delivery Rate Change Calc'!F24</f>
        <v>4.9350000000000002E-3</v>
      </c>
      <c r="G23" s="18">
        <f>'Delivery Rate Change Calc'!G24</f>
        <v>3.4000000000000002E-4</v>
      </c>
    </row>
    <row r="24" spans="1:7" x14ac:dyDescent="0.2">
      <c r="A24" s="344">
        <f t="shared" si="0"/>
        <v>14</v>
      </c>
      <c r="B24" s="343"/>
      <c r="C24" s="344"/>
      <c r="D24" s="343"/>
      <c r="E24" s="343"/>
      <c r="F24" s="343"/>
      <c r="G24" s="343"/>
    </row>
    <row r="25" spans="1:7" x14ac:dyDescent="0.2">
      <c r="A25" s="344">
        <f t="shared" si="0"/>
        <v>15</v>
      </c>
      <c r="B25" s="343" t="s">
        <v>33</v>
      </c>
      <c r="C25" s="344" t="s">
        <v>15</v>
      </c>
      <c r="D25" s="283">
        <f>'FPC Rate Change Calc'!D24</f>
        <v>-4.8099999999999998E-4</v>
      </c>
      <c r="E25" s="283">
        <f>'FPC Rate Change Calc'!E24</f>
        <v>2.1819999999999999E-3</v>
      </c>
      <c r="F25" s="283">
        <f>'FPC Rate Change Calc'!F24</f>
        <v>3.0149999999999999E-3</v>
      </c>
      <c r="G25" s="283">
        <f>'FPC Rate Change Calc'!G24</f>
        <v>6.5899999999999997E-4</v>
      </c>
    </row>
    <row r="26" spans="1:7" x14ac:dyDescent="0.2">
      <c r="A26" s="344">
        <f t="shared" si="0"/>
        <v>16</v>
      </c>
      <c r="B26" s="343"/>
      <c r="C26" s="344"/>
      <c r="D26" s="343"/>
      <c r="E26" s="343"/>
      <c r="F26" s="343"/>
      <c r="G26" s="343"/>
    </row>
    <row r="27" spans="1:7" x14ac:dyDescent="0.2">
      <c r="A27" s="344">
        <f t="shared" si="0"/>
        <v>17</v>
      </c>
      <c r="B27" s="343" t="s">
        <v>34</v>
      </c>
      <c r="C27" s="344" t="str">
        <f>"("&amp;A23&amp;") + ("&amp;A25&amp;")"</f>
        <v>(13) + (15)</v>
      </c>
      <c r="D27" s="46">
        <f>SUM(D23,D25)</f>
        <v>-4.17E-4</v>
      </c>
      <c r="E27" s="46">
        <f>SUM(E23,E25)</f>
        <v>4.7220000000000005E-3</v>
      </c>
      <c r="F27" s="46">
        <f>SUM(F23,F25)</f>
        <v>7.9500000000000005E-3</v>
      </c>
      <c r="G27" s="46">
        <f>SUM(G23,G25)</f>
        <v>9.9899999999999989E-4</v>
      </c>
    </row>
    <row r="28" spans="1:7" x14ac:dyDescent="0.2">
      <c r="A28" s="344">
        <f t="shared" si="0"/>
        <v>18</v>
      </c>
      <c r="B28" s="343"/>
      <c r="C28" s="344"/>
      <c r="D28" s="343"/>
      <c r="E28" s="343"/>
      <c r="F28" s="343"/>
      <c r="G28" s="343"/>
    </row>
    <row r="29" spans="1:7" x14ac:dyDescent="0.2">
      <c r="A29" s="344">
        <f t="shared" si="0"/>
        <v>19</v>
      </c>
      <c r="B29" s="343" t="s">
        <v>35</v>
      </c>
      <c r="C29" s="344" t="str">
        <f>"("&amp;A27&amp;") - ("&amp;A21&amp;")"</f>
        <v>(17) - (11)</v>
      </c>
      <c r="D29" s="43">
        <f>D27-D21</f>
        <v>-4.17E-4</v>
      </c>
      <c r="E29" s="43">
        <f>E27-E21</f>
        <v>4.7220000000000005E-3</v>
      </c>
      <c r="F29" s="43">
        <f>F27-F21</f>
        <v>7.9500000000000005E-3</v>
      </c>
      <c r="G29" s="43">
        <f>G27-G21</f>
        <v>9.9899999999999989E-4</v>
      </c>
    </row>
    <row r="30" spans="1:7" x14ac:dyDescent="0.2">
      <c r="A30" s="344">
        <f t="shared" si="0"/>
        <v>20</v>
      </c>
      <c r="B30" s="343"/>
      <c r="C30" s="344"/>
      <c r="D30" s="343"/>
      <c r="E30" s="343"/>
      <c r="F30" s="343"/>
      <c r="G30" s="343"/>
    </row>
    <row r="31" spans="1:7" x14ac:dyDescent="0.2">
      <c r="A31" s="344">
        <f t="shared" si="0"/>
        <v>21</v>
      </c>
      <c r="B31" s="343" t="s">
        <v>36</v>
      </c>
      <c r="C31" s="344" t="str">
        <f>"("&amp;A29&amp;") / ("&amp;A15&amp;")"</f>
        <v>(19) / (5)</v>
      </c>
      <c r="D31" s="47">
        <f>D29/D15</f>
        <v>-3.8282519485527008E-3</v>
      </c>
      <c r="E31" s="47">
        <f>E29/E15</f>
        <v>4.3190341168938086E-2</v>
      </c>
      <c r="F31" s="47">
        <f>F29/F15</f>
        <v>8.0694275274056038E-2</v>
      </c>
      <c r="G31" s="47">
        <f>G29/G15</f>
        <v>4.7760195056652473E-2</v>
      </c>
    </row>
    <row r="32" spans="1:7" x14ac:dyDescent="0.2">
      <c r="A32" s="344">
        <f t="shared" si="0"/>
        <v>22</v>
      </c>
      <c r="B32" s="343"/>
      <c r="C32" s="344"/>
      <c r="D32" s="343"/>
      <c r="E32" s="343"/>
      <c r="F32" s="343"/>
      <c r="G32" s="343"/>
    </row>
    <row r="33" spans="1:7" x14ac:dyDescent="0.2">
      <c r="A33" s="344">
        <f t="shared" si="0"/>
        <v>23</v>
      </c>
      <c r="B33" s="343" t="s">
        <v>37</v>
      </c>
      <c r="C33" s="344" t="s">
        <v>21</v>
      </c>
      <c r="D33" s="48">
        <f>IF(D31&gt;3%,D31-3%,0)</f>
        <v>0</v>
      </c>
      <c r="E33" s="48">
        <f>IF(E31&gt;3%,E31-3%,0)</f>
        <v>1.3190341168938087E-2</v>
      </c>
      <c r="F33" s="48">
        <f>IF(F31&gt;3%,F31-3%,0)</f>
        <v>5.0694275274056039E-2</v>
      </c>
      <c r="G33" s="48">
        <f>IF(G31&gt;3%,G31-3%,0)</f>
        <v>1.7760195056652474E-2</v>
      </c>
    </row>
    <row r="34" spans="1:7" x14ac:dyDescent="0.2">
      <c r="A34" s="344">
        <f t="shared" si="0"/>
        <v>24</v>
      </c>
      <c r="B34" s="343"/>
      <c r="C34" s="344"/>
      <c r="D34" s="343"/>
      <c r="E34" s="343"/>
      <c r="F34" s="343"/>
      <c r="G34" s="343"/>
    </row>
    <row r="35" spans="1:7" x14ac:dyDescent="0.2">
      <c r="A35" s="344">
        <f t="shared" si="0"/>
        <v>25</v>
      </c>
      <c r="B35" s="343" t="s">
        <v>38</v>
      </c>
      <c r="C35" s="344" t="s">
        <v>21</v>
      </c>
      <c r="D35" s="46">
        <f>ROUND(IF(D23&lt;=0,0,(IF(D25&lt;0,D33*D15,(D33*(D23/D27))*D15))),6)</f>
        <v>0</v>
      </c>
      <c r="E35" s="46">
        <f>ROUND(IF(E23&lt;=0,0,(IF(E25&lt;0,E33*E15,(E33*(E23/E27))*E15))),6)</f>
        <v>7.76E-4</v>
      </c>
      <c r="F35" s="46">
        <f>ROUND(IF(F23&lt;=0,0,(IF(F25&lt;0,F33*F15,(F33*(F23/F27))*F15))),6)</f>
        <v>3.0999999999999999E-3</v>
      </c>
      <c r="G35" s="46">
        <f>ROUND(IF(G23&lt;=0,0,(IF(G25&lt;0,G33*G15,(G33*(G23/G27))*G15))),6)</f>
        <v>1.26E-4</v>
      </c>
    </row>
    <row r="36" spans="1:7" x14ac:dyDescent="0.2">
      <c r="A36" s="344">
        <f t="shared" si="0"/>
        <v>26</v>
      </c>
      <c r="B36" s="6"/>
      <c r="C36" s="6"/>
      <c r="D36" s="49"/>
      <c r="E36" s="49"/>
      <c r="F36" s="49"/>
      <c r="G36" s="49"/>
    </row>
    <row r="37" spans="1:7" x14ac:dyDescent="0.2">
      <c r="A37" s="344">
        <f t="shared" si="0"/>
        <v>27</v>
      </c>
      <c r="B37" s="343" t="s">
        <v>39</v>
      </c>
      <c r="C37" s="344" t="s">
        <v>21</v>
      </c>
      <c r="D37" s="46">
        <f>ROUND(IF(D25&lt;=0,0,(IF(D23&lt;0,D33*D15,(D33*(D25/D27))*D15))),6)</f>
        <v>0</v>
      </c>
      <c r="E37" s="46">
        <f>ROUND(IF(E25&lt;=0,0,(IF(E23&lt;0,E33*E15,(E33*(E25/E27))*E15))),6)</f>
        <v>6.6600000000000003E-4</v>
      </c>
      <c r="F37" s="46">
        <f>ROUND(IF(F25&lt;=0,0,(IF(F23&lt;0,F33*F15,(F33*(F25/F27))*F15))),6)</f>
        <v>1.8940000000000001E-3</v>
      </c>
      <c r="G37" s="46">
        <f>ROUND(IF(G25&lt;=0,0,(IF(G23&lt;0,G33*G15,(G33*(G25/G27))*G15))),6)</f>
        <v>2.4499999999999999E-4</v>
      </c>
    </row>
    <row r="38" spans="1:7" x14ac:dyDescent="0.2">
      <c r="A38" s="344">
        <f t="shared" si="0"/>
        <v>28</v>
      </c>
      <c r="B38" s="6"/>
      <c r="C38" s="6"/>
      <c r="D38" s="50"/>
      <c r="E38" s="50"/>
      <c r="F38" s="50"/>
      <c r="G38" s="50"/>
    </row>
    <row r="39" spans="1:7" x14ac:dyDescent="0.2">
      <c r="A39" s="344">
        <f t="shared" si="0"/>
        <v>29</v>
      </c>
      <c r="B39" s="343" t="s">
        <v>40</v>
      </c>
      <c r="C39" s="344" t="str">
        <f>"("&amp;A23&amp;") - ("&amp;A35&amp;")"</f>
        <v>(13) - (25)</v>
      </c>
      <c r="D39" s="43">
        <f>D23-D35</f>
        <v>6.3999999999999997E-5</v>
      </c>
      <c r="E39" s="43">
        <f>E23-E35</f>
        <v>1.7640000000000002E-3</v>
      </c>
      <c r="F39" s="43">
        <f>F23-F35</f>
        <v>1.8350000000000003E-3</v>
      </c>
      <c r="G39" s="43">
        <f>G23-G35</f>
        <v>2.1400000000000002E-4</v>
      </c>
    </row>
    <row r="40" spans="1:7" x14ac:dyDescent="0.2">
      <c r="A40" s="344">
        <f t="shared" si="0"/>
        <v>30</v>
      </c>
      <c r="B40" s="343"/>
      <c r="C40" s="344"/>
      <c r="D40" s="43"/>
      <c r="E40" s="43"/>
      <c r="F40" s="43"/>
      <c r="G40" s="43"/>
    </row>
    <row r="41" spans="1:7" x14ac:dyDescent="0.2">
      <c r="A41" s="344">
        <f t="shared" si="0"/>
        <v>31</v>
      </c>
      <c r="B41" s="343" t="s">
        <v>41</v>
      </c>
      <c r="C41" s="344" t="str">
        <f>"("&amp;A25&amp;") - ("&amp;A37&amp;")"</f>
        <v>(15) - (27)</v>
      </c>
      <c r="D41" s="43">
        <f>D25-D37</f>
        <v>-4.8099999999999998E-4</v>
      </c>
      <c r="E41" s="43">
        <f>E25-E37</f>
        <v>1.516E-3</v>
      </c>
      <c r="F41" s="43">
        <f>F25-F37</f>
        <v>1.1209999999999998E-3</v>
      </c>
      <c r="G41" s="43">
        <f>G25-G37</f>
        <v>4.1399999999999998E-4</v>
      </c>
    </row>
    <row r="42" spans="1:7" x14ac:dyDescent="0.2">
      <c r="A42" s="344">
        <f t="shared" si="0"/>
        <v>32</v>
      </c>
    </row>
    <row r="43" spans="1:7" x14ac:dyDescent="0.2">
      <c r="A43" s="344">
        <f t="shared" si="0"/>
        <v>33</v>
      </c>
      <c r="B43" s="343" t="s">
        <v>42</v>
      </c>
      <c r="C43" s="344" t="str">
        <f>"("&amp;A39&amp;") + ("&amp;A41&amp;")"</f>
        <v>(29) + (31)</v>
      </c>
      <c r="D43" s="43">
        <f>SUM(D39,D41)</f>
        <v>-4.17E-4</v>
      </c>
      <c r="E43" s="43">
        <f>SUM(E39,E41)</f>
        <v>3.2799999999999999E-3</v>
      </c>
      <c r="F43" s="43">
        <f>SUM(F39,F41)</f>
        <v>2.9560000000000003E-3</v>
      </c>
      <c r="G43" s="43">
        <f>SUM(G39,G41)</f>
        <v>6.2799999999999998E-4</v>
      </c>
    </row>
    <row r="45" spans="1:7" x14ac:dyDescent="0.2">
      <c r="B45" s="343" t="s">
        <v>525</v>
      </c>
    </row>
  </sheetData>
  <mergeCells count="4">
    <mergeCell ref="A1:F1"/>
    <mergeCell ref="A2:F2"/>
    <mergeCell ref="A3:F3"/>
    <mergeCell ref="A4:F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J50"/>
  <sheetViews>
    <sheetView zoomScaleNormal="100" workbookViewId="0">
      <selection activeCell="E11" sqref="E11"/>
    </sheetView>
  </sheetViews>
  <sheetFormatPr defaultColWidth="8.85546875" defaultRowHeight="11.25" x14ac:dyDescent="0.2"/>
  <cols>
    <col min="1" max="1" width="3.85546875" style="41" bestFit="1" customWidth="1"/>
    <col min="2" max="2" width="53" style="41" bestFit="1" customWidth="1"/>
    <col min="3" max="3" width="9" style="41" bestFit="1" customWidth="1"/>
    <col min="4" max="5" width="12" style="41" bestFit="1" customWidth="1"/>
    <col min="6" max="6" width="8.85546875" style="41"/>
    <col min="7" max="10" width="9.140625" style="41" customWidth="1"/>
    <col min="11" max="16384" width="8.85546875" style="41"/>
  </cols>
  <sheetData>
    <row r="1" spans="1:8" x14ac:dyDescent="0.2">
      <c r="A1" s="600" t="s">
        <v>0</v>
      </c>
      <c r="B1" s="600"/>
      <c r="C1" s="600"/>
      <c r="D1" s="600"/>
      <c r="E1" s="600"/>
    </row>
    <row r="2" spans="1:8" x14ac:dyDescent="0.2">
      <c r="A2" s="601" t="str">
        <f>'Delivery Rate Change Calc'!A2:G2</f>
        <v>2021 Electric Decoupling Filing</v>
      </c>
      <c r="B2" s="601"/>
      <c r="C2" s="601"/>
      <c r="D2" s="601"/>
      <c r="E2" s="601"/>
    </row>
    <row r="3" spans="1:8" x14ac:dyDescent="0.2">
      <c r="A3" s="600" t="s">
        <v>149</v>
      </c>
      <c r="B3" s="600"/>
      <c r="C3" s="600"/>
      <c r="D3" s="600"/>
      <c r="E3" s="600"/>
    </row>
    <row r="4" spans="1:8" x14ac:dyDescent="0.2">
      <c r="A4" s="601" t="str">
        <f>'Delivery Rate Change Calc'!A4:G4</f>
        <v>Proposed Effective May 1, 2021</v>
      </c>
      <c r="B4" s="601"/>
      <c r="C4" s="601"/>
      <c r="D4" s="601"/>
      <c r="E4" s="601"/>
    </row>
    <row r="5" spans="1:8" x14ac:dyDescent="0.2">
      <c r="A5" s="427"/>
      <c r="B5" s="427"/>
      <c r="C5" s="427"/>
      <c r="D5" s="427"/>
      <c r="E5" s="427"/>
    </row>
    <row r="6" spans="1:8" x14ac:dyDescent="0.2">
      <c r="A6" s="6"/>
      <c r="B6" s="6"/>
      <c r="C6" s="6"/>
      <c r="D6" s="6"/>
      <c r="E6" s="6"/>
    </row>
    <row r="7" spans="1:8" x14ac:dyDescent="0.2">
      <c r="A7" s="8" t="s">
        <v>2</v>
      </c>
      <c r="B7" s="6"/>
      <c r="C7" s="6"/>
      <c r="D7" s="427" t="s">
        <v>4</v>
      </c>
      <c r="E7" s="427" t="s">
        <v>4</v>
      </c>
    </row>
    <row r="8" spans="1:8" x14ac:dyDescent="0.2">
      <c r="A8" s="244" t="s">
        <v>5</v>
      </c>
      <c r="B8" s="243"/>
      <c r="C8" s="244" t="s">
        <v>6</v>
      </c>
      <c r="D8" s="244" t="s">
        <v>24</v>
      </c>
      <c r="E8" s="244" t="s">
        <v>25</v>
      </c>
    </row>
    <row r="9" spans="1:8" x14ac:dyDescent="0.2">
      <c r="A9" s="343"/>
      <c r="B9" s="344" t="s">
        <v>9</v>
      </c>
      <c r="C9" s="344" t="s">
        <v>10</v>
      </c>
      <c r="D9" s="344" t="s">
        <v>11</v>
      </c>
      <c r="E9" s="344" t="s">
        <v>12</v>
      </c>
    </row>
    <row r="10" spans="1:8" x14ac:dyDescent="0.2">
      <c r="A10" s="344"/>
      <c r="B10" s="348"/>
      <c r="C10" s="344"/>
      <c r="D10" s="344"/>
      <c r="E10" s="344"/>
    </row>
    <row r="11" spans="1:8" x14ac:dyDescent="0.2">
      <c r="A11" s="344">
        <v>1</v>
      </c>
      <c r="B11" s="343" t="s">
        <v>532</v>
      </c>
      <c r="C11" s="344" t="s">
        <v>15</v>
      </c>
      <c r="D11" s="42">
        <f>'Rate Sch Impacts Sch142'!AD16+'Rate Sch Impacts Sch142'!AD17</f>
        <v>161110780.59112656</v>
      </c>
      <c r="E11" s="42">
        <f>'Rate Sch Impacts Sch142'!AD21+'Rate Sch Impacts Sch142'!AD22</f>
        <v>112077847.48517737</v>
      </c>
    </row>
    <row r="12" spans="1:8" x14ac:dyDescent="0.2">
      <c r="A12" s="344">
        <f t="shared" ref="A12:A47" si="0">A11+1</f>
        <v>2</v>
      </c>
      <c r="B12" s="343"/>
      <c r="C12" s="344"/>
      <c r="D12" s="38"/>
      <c r="E12" s="38"/>
    </row>
    <row r="13" spans="1:8" x14ac:dyDescent="0.2">
      <c r="A13" s="344">
        <f t="shared" si="0"/>
        <v>3</v>
      </c>
      <c r="B13" s="343" t="s">
        <v>531</v>
      </c>
      <c r="C13" s="344" t="s">
        <v>15</v>
      </c>
      <c r="D13" s="191">
        <f>SUM('Schedule 12&amp;26'!C12:P12,'Schedule 12&amp;26'!C16:P16)</f>
        <v>4359610.0848236131</v>
      </c>
      <c r="E13" s="191">
        <f>SUM('Schedule 10&amp;31'!C12:P12,'Schedule 10&amp;31'!C16:P16)</f>
        <v>3101938.6657712581</v>
      </c>
    </row>
    <row r="14" spans="1:8" x14ac:dyDescent="0.2">
      <c r="A14" s="344">
        <f t="shared" si="0"/>
        <v>4</v>
      </c>
      <c r="B14" s="343"/>
      <c r="C14" s="344"/>
      <c r="D14" s="38"/>
      <c r="E14" s="38"/>
      <c r="G14" s="598"/>
      <c r="H14" s="598"/>
    </row>
    <row r="15" spans="1:8" x14ac:dyDescent="0.2">
      <c r="A15" s="344">
        <f t="shared" si="0"/>
        <v>5</v>
      </c>
      <c r="B15" s="343" t="s">
        <v>372</v>
      </c>
      <c r="C15" s="344" t="s">
        <v>15</v>
      </c>
      <c r="D15" s="51">
        <f>'2020 Weather Adj'!N21</f>
        <v>1745536863.4338923</v>
      </c>
      <c r="E15" s="51">
        <f>'2020 Weather Adj'!N25</f>
        <v>1231444388.8354437</v>
      </c>
    </row>
    <row r="16" spans="1:8" x14ac:dyDescent="0.2">
      <c r="A16" s="344">
        <f t="shared" si="0"/>
        <v>6</v>
      </c>
      <c r="B16" s="343"/>
      <c r="C16" s="344"/>
      <c r="D16" s="343"/>
      <c r="E16" s="343"/>
    </row>
    <row r="17" spans="1:5" x14ac:dyDescent="0.2">
      <c r="A17" s="344">
        <f t="shared" si="0"/>
        <v>7</v>
      </c>
      <c r="B17" s="343" t="s">
        <v>43</v>
      </c>
      <c r="C17" s="344" t="str">
        <f>"("&amp;A11&amp;") / ("&amp;A13&amp;")"</f>
        <v>(1) / (3)</v>
      </c>
      <c r="D17" s="52">
        <f>ROUND(D11/D13,2)</f>
        <v>36.96</v>
      </c>
      <c r="E17" s="52">
        <f>ROUND(E11/E13,2)</f>
        <v>36.130000000000003</v>
      </c>
    </row>
    <row r="18" spans="1:5" x14ac:dyDescent="0.2">
      <c r="A18" s="344">
        <f t="shared" si="0"/>
        <v>8</v>
      </c>
      <c r="B18" s="343"/>
      <c r="C18" s="344"/>
      <c r="D18" s="343"/>
      <c r="E18" s="343"/>
    </row>
    <row r="19" spans="1:5" x14ac:dyDescent="0.2">
      <c r="A19" s="344">
        <f t="shared" si="0"/>
        <v>9</v>
      </c>
      <c r="B19" s="343" t="s">
        <v>29</v>
      </c>
      <c r="C19" s="344" t="str">
        <f>"("&amp;A11&amp;") / ("&amp;A15&amp;")"</f>
        <v>(1) / (5)</v>
      </c>
      <c r="D19" s="43">
        <f>ROUND(D11/D15,6)</f>
        <v>9.2299000000000006E-2</v>
      </c>
      <c r="E19" s="43">
        <f>ROUND(E11/E15,6)</f>
        <v>9.1012999999999997E-2</v>
      </c>
    </row>
    <row r="20" spans="1:5" x14ac:dyDescent="0.2">
      <c r="A20" s="344">
        <f t="shared" si="0"/>
        <v>10</v>
      </c>
      <c r="B20" s="343"/>
      <c r="C20" s="344"/>
      <c r="D20" s="44"/>
      <c r="E20" s="44"/>
    </row>
    <row r="21" spans="1:5" x14ac:dyDescent="0.2">
      <c r="A21" s="344">
        <f t="shared" si="0"/>
        <v>11</v>
      </c>
      <c r="B21" s="343" t="s">
        <v>528</v>
      </c>
      <c r="C21" s="344" t="s">
        <v>30</v>
      </c>
      <c r="D21" s="239">
        <v>0</v>
      </c>
      <c r="E21" s="239">
        <v>0</v>
      </c>
    </row>
    <row r="22" spans="1:5" x14ac:dyDescent="0.2">
      <c r="A22" s="344">
        <f t="shared" si="0"/>
        <v>12</v>
      </c>
      <c r="B22" s="343"/>
      <c r="C22" s="344"/>
      <c r="D22" s="20"/>
      <c r="E22" s="20"/>
    </row>
    <row r="23" spans="1:5" x14ac:dyDescent="0.2">
      <c r="A23" s="344">
        <f t="shared" si="0"/>
        <v>13</v>
      </c>
      <c r="B23" s="343" t="s">
        <v>529</v>
      </c>
      <c r="C23" s="344" t="s">
        <v>30</v>
      </c>
      <c r="D23" s="54">
        <v>0</v>
      </c>
      <c r="E23" s="54">
        <v>0</v>
      </c>
    </row>
    <row r="24" spans="1:5" x14ac:dyDescent="0.2">
      <c r="A24" s="344">
        <f t="shared" si="0"/>
        <v>14</v>
      </c>
      <c r="B24" s="343"/>
      <c r="C24" s="344"/>
      <c r="D24" s="45"/>
      <c r="E24" s="45"/>
    </row>
    <row r="25" spans="1:5" x14ac:dyDescent="0.2">
      <c r="A25" s="344">
        <f t="shared" si="0"/>
        <v>15</v>
      </c>
      <c r="B25" s="343" t="s">
        <v>44</v>
      </c>
      <c r="C25" s="344" t="s">
        <v>15</v>
      </c>
      <c r="D25" s="20">
        <f>'Delivery Rate Change Calc 26&amp;31'!D24</f>
        <v>0.82</v>
      </c>
      <c r="E25" s="20">
        <f>'Delivery Rate Change Calc 26&amp;31'!E24</f>
        <v>0.64</v>
      </c>
    </row>
    <row r="26" spans="1:5" x14ac:dyDescent="0.2">
      <c r="A26" s="344">
        <f t="shared" si="0"/>
        <v>16</v>
      </c>
      <c r="B26" s="343"/>
      <c r="C26" s="344"/>
      <c r="D26" s="343"/>
      <c r="E26" s="343"/>
    </row>
    <row r="27" spans="1:5" x14ac:dyDescent="0.2">
      <c r="A27" s="344">
        <f t="shared" si="0"/>
        <v>17</v>
      </c>
      <c r="B27" s="343" t="s">
        <v>530</v>
      </c>
      <c r="C27" s="344" t="s">
        <v>15</v>
      </c>
      <c r="D27" s="54">
        <f>'FPC Rate Change Calc'!H24</f>
        <v>2.6359999999999999E-3</v>
      </c>
      <c r="E27" s="54">
        <f>'FPC Rate Change Calc'!I24</f>
        <v>2.7820000000000002E-3</v>
      </c>
    </row>
    <row r="28" spans="1:5" x14ac:dyDescent="0.2">
      <c r="A28" s="344">
        <f t="shared" si="0"/>
        <v>18</v>
      </c>
      <c r="B28" s="343"/>
      <c r="C28" s="344"/>
      <c r="D28" s="343"/>
      <c r="E28" s="343"/>
    </row>
    <row r="29" spans="1:5" x14ac:dyDescent="0.2">
      <c r="A29" s="344">
        <f t="shared" si="0"/>
        <v>19</v>
      </c>
      <c r="B29" s="343" t="s">
        <v>45</v>
      </c>
      <c r="C29" s="344" t="str">
        <f>"("&amp;A25&amp;") - ("&amp;A21&amp;")"</f>
        <v>(15) - (11)</v>
      </c>
      <c r="D29" s="52">
        <f>D25-D21</f>
        <v>0.82</v>
      </c>
      <c r="E29" s="52">
        <f>E25-E21</f>
        <v>0.64</v>
      </c>
    </row>
    <row r="30" spans="1:5" x14ac:dyDescent="0.2">
      <c r="A30" s="344">
        <f t="shared" si="0"/>
        <v>20</v>
      </c>
      <c r="B30" s="343"/>
      <c r="C30" s="344"/>
      <c r="D30" s="52"/>
      <c r="E30" s="52"/>
    </row>
    <row r="31" spans="1:5" x14ac:dyDescent="0.2">
      <c r="A31" s="344">
        <f t="shared" si="0"/>
        <v>21</v>
      </c>
      <c r="B31" s="343" t="s">
        <v>46</v>
      </c>
      <c r="C31" s="344" t="str">
        <f>"("&amp;A27&amp;") - ("&amp;A23&amp;")"</f>
        <v>(17) - (13)</v>
      </c>
      <c r="D31" s="43">
        <f>D27-D23</f>
        <v>2.6359999999999999E-3</v>
      </c>
      <c r="E31" s="43">
        <f>E27-E23</f>
        <v>2.7820000000000002E-3</v>
      </c>
    </row>
    <row r="32" spans="1:5" x14ac:dyDescent="0.2">
      <c r="A32" s="344">
        <f t="shared" si="0"/>
        <v>22</v>
      </c>
      <c r="B32" s="343"/>
      <c r="C32" s="344"/>
      <c r="D32" s="343"/>
      <c r="E32" s="343"/>
    </row>
    <row r="33" spans="1:10" x14ac:dyDescent="0.2">
      <c r="A33" s="344">
        <f t="shared" si="0"/>
        <v>23</v>
      </c>
      <c r="B33" s="343" t="s">
        <v>47</v>
      </c>
      <c r="C33" s="344" t="str">
        <f>"("&amp;A29&amp;") / ("&amp;A17&amp;")"</f>
        <v>(19) / (7)</v>
      </c>
      <c r="D33" s="47">
        <f>D29/D17</f>
        <v>2.2186147186147184E-2</v>
      </c>
      <c r="E33" s="47">
        <f>E29/E17</f>
        <v>1.7713811237199003E-2</v>
      </c>
      <c r="G33" s="539"/>
    </row>
    <row r="34" spans="1:10" x14ac:dyDescent="0.2">
      <c r="A34" s="344">
        <f t="shared" si="0"/>
        <v>24</v>
      </c>
      <c r="B34" s="343"/>
      <c r="C34" s="344"/>
      <c r="D34" s="343"/>
      <c r="E34" s="343"/>
    </row>
    <row r="35" spans="1:10" x14ac:dyDescent="0.2">
      <c r="A35" s="344">
        <f t="shared" si="0"/>
        <v>25</v>
      </c>
      <c r="B35" s="343" t="s">
        <v>48</v>
      </c>
      <c r="C35" s="344" t="str">
        <f>"("&amp;A31&amp;") / ("&amp;A19&amp;")"</f>
        <v>(21) / (9)</v>
      </c>
      <c r="D35" s="47">
        <f>D31/D19</f>
        <v>2.8559356006023898E-2</v>
      </c>
      <c r="E35" s="47">
        <f>E31/E19</f>
        <v>3.0567061848307389E-2</v>
      </c>
      <c r="G35" s="539"/>
    </row>
    <row r="36" spans="1:10" x14ac:dyDescent="0.2">
      <c r="A36" s="344">
        <f t="shared" si="0"/>
        <v>26</v>
      </c>
      <c r="B36" s="343"/>
      <c r="C36" s="344"/>
      <c r="D36" s="343"/>
      <c r="E36" s="343"/>
    </row>
    <row r="37" spans="1:10" x14ac:dyDescent="0.2">
      <c r="A37" s="344">
        <f t="shared" si="0"/>
        <v>27</v>
      </c>
      <c r="B37" s="343" t="s">
        <v>49</v>
      </c>
      <c r="C37" s="344" t="str">
        <f>"("&amp;A33&amp;") + ("&amp;A35&amp;")"</f>
        <v>(23) + (25)</v>
      </c>
      <c r="D37" s="47">
        <f>SUM(D33:D35)</f>
        <v>5.0745503192171082E-2</v>
      </c>
      <c r="E37" s="47">
        <f>SUM(E33:E35)</f>
        <v>4.8280873085506396E-2</v>
      </c>
    </row>
    <row r="38" spans="1:10" x14ac:dyDescent="0.2">
      <c r="A38" s="344">
        <f t="shared" si="0"/>
        <v>28</v>
      </c>
      <c r="B38" s="343"/>
      <c r="C38" s="344"/>
      <c r="D38" s="343"/>
      <c r="E38" s="343"/>
    </row>
    <row r="39" spans="1:10" x14ac:dyDescent="0.2">
      <c r="A39" s="344">
        <f t="shared" si="0"/>
        <v>29</v>
      </c>
      <c r="B39" s="343" t="s">
        <v>37</v>
      </c>
      <c r="C39" s="344" t="s">
        <v>21</v>
      </c>
      <c r="D39" s="48">
        <f>IF(D37&gt;3%,D37-3%,0)</f>
        <v>2.0745503192171083E-2</v>
      </c>
      <c r="E39" s="48">
        <f>IF(E37&gt;3%,E37-3%,0)</f>
        <v>1.8280873085506397E-2</v>
      </c>
    </row>
    <row r="40" spans="1:10" x14ac:dyDescent="0.2">
      <c r="A40" s="344">
        <f t="shared" si="0"/>
        <v>30</v>
      </c>
      <c r="B40" s="343"/>
      <c r="C40" s="344"/>
      <c r="D40" s="343"/>
      <c r="E40" s="343"/>
    </row>
    <row r="41" spans="1:10" x14ac:dyDescent="0.2">
      <c r="A41" s="344">
        <f t="shared" si="0"/>
        <v>31</v>
      </c>
      <c r="B41" s="343" t="s">
        <v>50</v>
      </c>
      <c r="C41" s="344" t="s">
        <v>21</v>
      </c>
      <c r="D41" s="55">
        <f>ROUND(IF(D25&lt;=0,0,(IF(D27&lt;0,D39*D17,(D39*(D33/D37))*D17))),2)</f>
        <v>0.34</v>
      </c>
      <c r="E41" s="55">
        <f>ROUND(IF(E25&lt;=0,0,(IF(E27&lt;0,E39*E17,(E39*(E33/E37))*E17))),2)</f>
        <v>0.24</v>
      </c>
      <c r="G41" s="540"/>
      <c r="H41" s="540"/>
      <c r="I41" s="541"/>
      <c r="J41" s="540"/>
    </row>
    <row r="42" spans="1:10" x14ac:dyDescent="0.2">
      <c r="A42" s="344">
        <f t="shared" si="0"/>
        <v>32</v>
      </c>
      <c r="B42" s="6"/>
      <c r="C42" s="6"/>
      <c r="D42" s="56"/>
      <c r="E42" s="56"/>
    </row>
    <row r="43" spans="1:10" x14ac:dyDescent="0.2">
      <c r="A43" s="344">
        <f t="shared" si="0"/>
        <v>33</v>
      </c>
      <c r="B43" s="343" t="s">
        <v>39</v>
      </c>
      <c r="C43" s="344" t="s">
        <v>21</v>
      </c>
      <c r="D43" s="46">
        <f>ROUND(IF(D27&lt;=0,0,(IF(D25&lt;0,D39*D19,(D39*(D35/D37))*D19))),6)</f>
        <v>1.078E-3</v>
      </c>
      <c r="E43" s="46">
        <f>ROUND(IF(E27&lt;=0,0,(IF(E25&lt;0,E39*E19,(E39*(E35/E37))*E19))),6)</f>
        <v>1.0529999999999999E-3</v>
      </c>
      <c r="G43" s="542"/>
      <c r="H43" s="542"/>
      <c r="I43" s="541"/>
      <c r="J43" s="542"/>
    </row>
    <row r="44" spans="1:10" x14ac:dyDescent="0.2">
      <c r="A44" s="344">
        <f t="shared" si="0"/>
        <v>34</v>
      </c>
      <c r="B44" s="6"/>
      <c r="C44" s="6"/>
      <c r="D44" s="50"/>
      <c r="E44" s="50"/>
    </row>
    <row r="45" spans="1:10" x14ac:dyDescent="0.2">
      <c r="A45" s="344">
        <f t="shared" si="0"/>
        <v>35</v>
      </c>
      <c r="B45" s="343" t="s">
        <v>51</v>
      </c>
      <c r="C45" s="344" t="str">
        <f>"("&amp;A25&amp;") - ("&amp;A41&amp;")"</f>
        <v>(15) - (31)</v>
      </c>
      <c r="D45" s="52">
        <f>D25-D41</f>
        <v>0.47999999999999993</v>
      </c>
      <c r="E45" s="52">
        <f>E25-E41</f>
        <v>0.4</v>
      </c>
    </row>
    <row r="46" spans="1:10" x14ac:dyDescent="0.2">
      <c r="A46" s="344">
        <f t="shared" si="0"/>
        <v>36</v>
      </c>
      <c r="B46" s="343"/>
      <c r="C46" s="344"/>
      <c r="D46" s="52"/>
      <c r="E46" s="52"/>
    </row>
    <row r="47" spans="1:10" x14ac:dyDescent="0.2">
      <c r="A47" s="344">
        <f t="shared" si="0"/>
        <v>37</v>
      </c>
      <c r="B47" s="343" t="s">
        <v>52</v>
      </c>
      <c r="C47" s="344" t="str">
        <f>"("&amp;A27&amp;") - ("&amp;A43&amp;")"</f>
        <v>(17) - (33)</v>
      </c>
      <c r="D47" s="43">
        <f>D27-D43</f>
        <v>1.5579999999999999E-3</v>
      </c>
      <c r="E47" s="43">
        <f>E27-E43</f>
        <v>1.7290000000000003E-3</v>
      </c>
    </row>
    <row r="49" spans="2:4" x14ac:dyDescent="0.2">
      <c r="B49" s="343" t="s">
        <v>525</v>
      </c>
      <c r="D49" s="543"/>
    </row>
    <row r="50" spans="2:4" x14ac:dyDescent="0.2">
      <c r="D50" s="543"/>
    </row>
  </sheetData>
  <mergeCells count="4">
    <mergeCell ref="A1:E1"/>
    <mergeCell ref="A2:E2"/>
    <mergeCell ref="A3:E3"/>
    <mergeCell ref="A4:E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T31"/>
  <sheetViews>
    <sheetView workbookViewId="0">
      <selection activeCell="J12" sqref="J12"/>
    </sheetView>
  </sheetViews>
  <sheetFormatPr defaultColWidth="9.140625" defaultRowHeight="11.25" x14ac:dyDescent="0.2"/>
  <cols>
    <col min="1" max="1" width="4.5703125" style="343" customWidth="1"/>
    <col min="2" max="2" width="23.28515625" style="343" bestFit="1" customWidth="1"/>
    <col min="3" max="3" width="13.5703125" style="343" customWidth="1"/>
    <col min="4" max="4" width="10.42578125" style="343" customWidth="1"/>
    <col min="5" max="5" width="0.7109375" style="343" customWidth="1"/>
    <col min="6" max="6" width="4.140625" style="343" customWidth="1"/>
    <col min="7" max="7" width="33" style="343" bestFit="1" customWidth="1"/>
    <col min="8" max="8" width="8.42578125" style="343" bestFit="1" customWidth="1"/>
    <col min="9" max="12" width="11.5703125" style="343" bestFit="1" customWidth="1"/>
    <col min="13" max="13" width="9.85546875" style="343" bestFit="1" customWidth="1"/>
    <col min="14" max="15" width="10.7109375" style="343" bestFit="1" customWidth="1"/>
    <col min="16" max="16384" width="9.140625" style="343"/>
  </cols>
  <sheetData>
    <row r="1" spans="1:20" ht="15" x14ac:dyDescent="0.25">
      <c r="A1" s="605" t="s">
        <v>0</v>
      </c>
      <c r="B1" s="605"/>
      <c r="C1" s="605"/>
      <c r="D1" s="605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25"/>
      <c r="Q1" s="25"/>
      <c r="R1" s="25"/>
      <c r="S1" s="25"/>
      <c r="T1" s="25"/>
    </row>
    <row r="2" spans="1:20" ht="15" x14ac:dyDescent="0.25">
      <c r="A2" s="605" t="s">
        <v>1</v>
      </c>
      <c r="B2" s="605"/>
      <c r="C2" s="605"/>
      <c r="D2" s="605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25"/>
      <c r="Q2" s="25"/>
      <c r="R2" s="25"/>
      <c r="S2" s="25"/>
      <c r="T2" s="25"/>
    </row>
    <row r="3" spans="1:20" ht="15" x14ac:dyDescent="0.25">
      <c r="A3" s="605" t="s">
        <v>338</v>
      </c>
      <c r="B3" s="605"/>
      <c r="C3" s="605"/>
      <c r="D3" s="605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25"/>
      <c r="Q3" s="25"/>
      <c r="R3" s="25"/>
      <c r="S3" s="25"/>
      <c r="T3" s="25"/>
    </row>
    <row r="4" spans="1:20" ht="15" x14ac:dyDescent="0.25">
      <c r="A4" s="607" t="str">
        <f>'Delivery Rate Change Calc'!A4:G4</f>
        <v>Proposed Effective May 1, 2021</v>
      </c>
      <c r="B4" s="607"/>
      <c r="C4" s="607"/>
      <c r="D4" s="607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25"/>
      <c r="Q4" s="25"/>
      <c r="R4" s="25"/>
      <c r="S4" s="25"/>
      <c r="T4" s="25"/>
    </row>
    <row r="6" spans="1:20" x14ac:dyDescent="0.2">
      <c r="K6" s="427"/>
      <c r="L6" s="427"/>
      <c r="M6" s="427"/>
    </row>
    <row r="7" spans="1:20" x14ac:dyDescent="0.2">
      <c r="A7" s="73" t="s">
        <v>2</v>
      </c>
      <c r="D7" s="427"/>
      <c r="E7" s="427"/>
      <c r="F7" s="73" t="s">
        <v>2</v>
      </c>
      <c r="J7" s="427" t="s">
        <v>3</v>
      </c>
      <c r="K7" s="427" t="s">
        <v>4</v>
      </c>
      <c r="L7" s="427" t="s">
        <v>4</v>
      </c>
      <c r="M7" s="427" t="s">
        <v>3</v>
      </c>
      <c r="N7" s="427" t="s">
        <v>4</v>
      </c>
      <c r="O7" s="427" t="s">
        <v>4</v>
      </c>
    </row>
    <row r="8" spans="1:20" ht="22.5" x14ac:dyDescent="0.2">
      <c r="A8" s="242" t="s">
        <v>5</v>
      </c>
      <c r="B8" s="243"/>
      <c r="C8" s="242" t="s">
        <v>71</v>
      </c>
      <c r="D8" s="244" t="s">
        <v>333</v>
      </c>
      <c r="E8" s="244"/>
      <c r="F8" s="242" t="s">
        <v>5</v>
      </c>
      <c r="G8" s="243"/>
      <c r="H8" s="242" t="s">
        <v>6</v>
      </c>
      <c r="I8" s="242" t="s">
        <v>71</v>
      </c>
      <c r="J8" s="244">
        <v>7</v>
      </c>
      <c r="K8" s="244" t="s">
        <v>7</v>
      </c>
      <c r="L8" s="284" t="s">
        <v>8</v>
      </c>
      <c r="M8" s="244" t="s">
        <v>349</v>
      </c>
      <c r="N8" s="244" t="s">
        <v>24</v>
      </c>
      <c r="O8" s="244" t="s">
        <v>25</v>
      </c>
    </row>
    <row r="9" spans="1:20" x14ac:dyDescent="0.2">
      <c r="B9" s="344" t="s">
        <v>9</v>
      </c>
      <c r="C9" s="344" t="s">
        <v>10</v>
      </c>
      <c r="D9" s="344" t="s">
        <v>11</v>
      </c>
      <c r="E9" s="344"/>
      <c r="G9" s="344" t="s">
        <v>12</v>
      </c>
      <c r="H9" s="344" t="s">
        <v>13</v>
      </c>
      <c r="I9" s="344" t="s">
        <v>14</v>
      </c>
      <c r="J9" s="344" t="s">
        <v>60</v>
      </c>
      <c r="K9" s="344" t="s">
        <v>61</v>
      </c>
      <c r="L9" s="344" t="s">
        <v>62</v>
      </c>
      <c r="M9" s="344" t="s">
        <v>63</v>
      </c>
      <c r="N9" s="344" t="s">
        <v>344</v>
      </c>
      <c r="O9" s="344" t="s">
        <v>345</v>
      </c>
    </row>
    <row r="10" spans="1:20" x14ac:dyDescent="0.2">
      <c r="A10" s="344">
        <v>1</v>
      </c>
      <c r="B10" s="348"/>
      <c r="C10" s="344"/>
      <c r="D10" s="344"/>
      <c r="E10" s="344"/>
      <c r="F10" s="344">
        <v>1</v>
      </c>
      <c r="G10" s="348"/>
      <c r="H10" s="344"/>
      <c r="I10" s="344"/>
      <c r="J10" s="344"/>
      <c r="K10" s="344"/>
      <c r="L10" s="344"/>
      <c r="M10" s="344"/>
      <c r="N10" s="344"/>
      <c r="O10" s="344"/>
    </row>
    <row r="11" spans="1:20" x14ac:dyDescent="0.2">
      <c r="A11" s="344">
        <f t="shared" ref="A11:A28" si="0">A10+1</f>
        <v>2</v>
      </c>
      <c r="B11" s="95" t="s">
        <v>76</v>
      </c>
      <c r="C11" s="245">
        <f>'Electric Earnings Test'!L19</f>
        <v>0</v>
      </c>
      <c r="D11" s="344"/>
      <c r="E11" s="344"/>
      <c r="F11" s="344">
        <f t="shared" ref="F11:F28" si="1">F10+1</f>
        <v>2</v>
      </c>
      <c r="G11" s="74" t="s">
        <v>78</v>
      </c>
      <c r="H11" s="344"/>
      <c r="I11" s="344"/>
      <c r="J11" s="344"/>
      <c r="K11" s="344"/>
      <c r="L11" s="344"/>
      <c r="M11" s="344"/>
      <c r="N11" s="344"/>
      <c r="O11" s="344"/>
    </row>
    <row r="12" spans="1:20" x14ac:dyDescent="0.2">
      <c r="A12" s="344">
        <f t="shared" si="0"/>
        <v>3</v>
      </c>
      <c r="B12" s="348"/>
      <c r="C12" s="344"/>
      <c r="D12" s="344"/>
      <c r="E12" s="344"/>
      <c r="F12" s="344">
        <f t="shared" si="1"/>
        <v>3</v>
      </c>
      <c r="G12" s="343" t="s">
        <v>77</v>
      </c>
      <c r="H12" s="75" t="s">
        <v>15</v>
      </c>
      <c r="I12" s="76">
        <f>SUM(J12:O12)</f>
        <v>867309364</v>
      </c>
      <c r="J12" s="42">
        <f>'2020 Elec Margin Calc'!D27</f>
        <v>533954190</v>
      </c>
      <c r="K12" s="42">
        <f>'2020 Elec Margin Calc'!D28</f>
        <v>118136338</v>
      </c>
      <c r="L12" s="42">
        <f>'2020 Elec Margin Calc'!D29</f>
        <v>113514369</v>
      </c>
      <c r="M12" s="42">
        <f>'2020 Elec Margin Calc'!D30</f>
        <v>3856892</v>
      </c>
      <c r="N12" s="42">
        <f>'2020 Elec Margin Calc'!D31</f>
        <v>55514000</v>
      </c>
      <c r="O12" s="42">
        <f>'2020 Elec Margin Calc'!D32</f>
        <v>42333575</v>
      </c>
    </row>
    <row r="13" spans="1:20" x14ac:dyDescent="0.2">
      <c r="A13" s="344">
        <f t="shared" si="0"/>
        <v>4</v>
      </c>
      <c r="B13" s="74" t="s">
        <v>334</v>
      </c>
      <c r="C13" s="344"/>
      <c r="D13" s="344"/>
      <c r="E13" s="344"/>
      <c r="F13" s="344">
        <f t="shared" si="1"/>
        <v>4</v>
      </c>
      <c r="H13" s="344"/>
      <c r="I13" s="344"/>
    </row>
    <row r="14" spans="1:20" x14ac:dyDescent="0.2">
      <c r="A14" s="344">
        <f t="shared" si="0"/>
        <v>5</v>
      </c>
      <c r="B14" s="95" t="s">
        <v>77</v>
      </c>
      <c r="C14" s="252">
        <f>I12</f>
        <v>867309364</v>
      </c>
      <c r="D14" s="246">
        <f>C14/C16</f>
        <v>0.65121171553422685</v>
      </c>
      <c r="E14" s="246"/>
      <c r="F14" s="344">
        <f t="shared" si="1"/>
        <v>5</v>
      </c>
      <c r="G14" s="343" t="s">
        <v>79</v>
      </c>
      <c r="H14" s="75" t="s">
        <v>80</v>
      </c>
      <c r="I14" s="77">
        <f>SUM(J14:O14)</f>
        <v>0.99999999999999989</v>
      </c>
      <c r="J14" s="48">
        <f t="shared" ref="J14:O14" si="2">ROUND(J12/$I$12,5)</f>
        <v>0.61563999999999997</v>
      </c>
      <c r="K14" s="48">
        <f t="shared" si="2"/>
        <v>0.13621</v>
      </c>
      <c r="L14" s="48">
        <f t="shared" si="2"/>
        <v>0.13088</v>
      </c>
      <c r="M14" s="48">
        <f t="shared" si="2"/>
        <v>4.45E-3</v>
      </c>
      <c r="N14" s="48">
        <f t="shared" si="2"/>
        <v>6.4009999999999997E-2</v>
      </c>
      <c r="O14" s="48">
        <f t="shared" si="2"/>
        <v>4.8809999999999999E-2</v>
      </c>
    </row>
    <row r="15" spans="1:20" x14ac:dyDescent="0.2">
      <c r="A15" s="344">
        <f t="shared" si="0"/>
        <v>6</v>
      </c>
      <c r="B15" s="95" t="s">
        <v>335</v>
      </c>
      <c r="C15" s="280">
        <f>I22</f>
        <v>464529949.25390196</v>
      </c>
      <c r="D15" s="247">
        <f>C15/C16</f>
        <v>0.3487882844657732</v>
      </c>
      <c r="E15" s="250"/>
      <c r="F15" s="344">
        <f t="shared" si="1"/>
        <v>6</v>
      </c>
      <c r="H15" s="75"/>
      <c r="I15" s="75"/>
      <c r="J15" s="19"/>
      <c r="K15" s="19"/>
      <c r="L15" s="19"/>
      <c r="M15" s="19"/>
      <c r="N15" s="19"/>
      <c r="O15" s="19"/>
    </row>
    <row r="16" spans="1:20" x14ac:dyDescent="0.2">
      <c r="A16" s="344">
        <f t="shared" si="0"/>
        <v>7</v>
      </c>
      <c r="B16" s="95" t="s">
        <v>336</v>
      </c>
      <c r="C16" s="248">
        <f>SUM(C14:C15)</f>
        <v>1331839313.253902</v>
      </c>
      <c r="D16" s="246">
        <f>SUM(D14:D15)</f>
        <v>1</v>
      </c>
      <c r="E16" s="246"/>
      <c r="F16" s="344">
        <f t="shared" si="1"/>
        <v>7</v>
      </c>
      <c r="G16" s="343" t="s">
        <v>76</v>
      </c>
      <c r="H16" s="344" t="s">
        <v>15</v>
      </c>
      <c r="I16" s="252">
        <f>C19</f>
        <v>0</v>
      </c>
      <c r="J16" s="19"/>
      <c r="K16" s="19"/>
      <c r="L16" s="19"/>
      <c r="M16" s="19"/>
      <c r="N16" s="19"/>
      <c r="O16" s="19"/>
    </row>
    <row r="17" spans="1:15" x14ac:dyDescent="0.2">
      <c r="A17" s="344">
        <f t="shared" si="0"/>
        <v>8</v>
      </c>
      <c r="B17" s="95"/>
      <c r="C17" s="248"/>
      <c r="D17" s="246"/>
      <c r="E17" s="246"/>
      <c r="F17" s="344">
        <f t="shared" si="1"/>
        <v>8</v>
      </c>
      <c r="H17" s="75"/>
      <c r="I17" s="75"/>
    </row>
    <row r="18" spans="1:15" x14ac:dyDescent="0.2">
      <c r="A18" s="344">
        <f t="shared" si="0"/>
        <v>9</v>
      </c>
      <c r="B18" s="74" t="s">
        <v>337</v>
      </c>
      <c r="C18" s="344"/>
      <c r="D18" s="344"/>
      <c r="E18" s="344"/>
      <c r="F18" s="344">
        <f t="shared" si="1"/>
        <v>9</v>
      </c>
      <c r="G18" s="343" t="s">
        <v>81</v>
      </c>
      <c r="H18" s="75" t="s">
        <v>82</v>
      </c>
      <c r="I18" s="76">
        <f>SUM(J18:O18)</f>
        <v>0</v>
      </c>
      <c r="J18" s="76">
        <f t="shared" ref="J18:O18" si="3">IF($I$16&gt;0,$I$16*J14,0)</f>
        <v>0</v>
      </c>
      <c r="K18" s="76">
        <f t="shared" si="3"/>
        <v>0</v>
      </c>
      <c r="L18" s="76">
        <f t="shared" si="3"/>
        <v>0</v>
      </c>
      <c r="M18" s="76">
        <f t="shared" si="3"/>
        <v>0</v>
      </c>
      <c r="N18" s="76">
        <f t="shared" si="3"/>
        <v>0</v>
      </c>
      <c r="O18" s="76">
        <f t="shared" si="3"/>
        <v>0</v>
      </c>
    </row>
    <row r="19" spans="1:15" x14ac:dyDescent="0.2">
      <c r="A19" s="344">
        <f t="shared" si="0"/>
        <v>10</v>
      </c>
      <c r="B19" s="95" t="s">
        <v>77</v>
      </c>
      <c r="C19" s="249">
        <f>C11*D14</f>
        <v>0</v>
      </c>
      <c r="D19" s="246"/>
      <c r="E19" s="246"/>
      <c r="F19" s="344">
        <f t="shared" si="1"/>
        <v>10</v>
      </c>
    </row>
    <row r="20" spans="1:15" x14ac:dyDescent="0.2">
      <c r="A20" s="344">
        <f t="shared" si="0"/>
        <v>11</v>
      </c>
      <c r="B20" s="95" t="s">
        <v>335</v>
      </c>
      <c r="C20" s="544">
        <f>C11*D15</f>
        <v>0</v>
      </c>
      <c r="D20" s="250"/>
      <c r="E20" s="250"/>
      <c r="F20" s="344">
        <f t="shared" si="1"/>
        <v>11</v>
      </c>
      <c r="G20" s="348"/>
      <c r="H20" s="344"/>
      <c r="I20" s="344"/>
      <c r="J20" s="344"/>
      <c r="K20" s="344"/>
      <c r="L20" s="344"/>
      <c r="M20" s="344"/>
      <c r="N20" s="344"/>
      <c r="O20" s="344"/>
    </row>
    <row r="21" spans="1:15" x14ac:dyDescent="0.2">
      <c r="A21" s="344">
        <f t="shared" si="0"/>
        <v>12</v>
      </c>
      <c r="B21" s="95" t="s">
        <v>336</v>
      </c>
      <c r="C21" s="249">
        <f>SUM(C19:C20)</f>
        <v>0</v>
      </c>
      <c r="D21" s="246"/>
      <c r="E21" s="246"/>
      <c r="F21" s="344">
        <f t="shared" si="1"/>
        <v>12</v>
      </c>
      <c r="G21" s="74" t="s">
        <v>342</v>
      </c>
      <c r="H21" s="344"/>
      <c r="I21" s="344"/>
      <c r="J21" s="344"/>
      <c r="K21" s="344"/>
      <c r="L21" s="344"/>
      <c r="M21" s="344"/>
      <c r="N21" s="344"/>
      <c r="O21" s="344"/>
    </row>
    <row r="22" spans="1:15" x14ac:dyDescent="0.2">
      <c r="A22" s="344">
        <f t="shared" si="0"/>
        <v>13</v>
      </c>
      <c r="B22" s="348"/>
      <c r="C22" s="344"/>
      <c r="D22" s="344"/>
      <c r="E22" s="344"/>
      <c r="F22" s="344">
        <f t="shared" si="1"/>
        <v>13</v>
      </c>
      <c r="G22" s="343" t="s">
        <v>343</v>
      </c>
      <c r="H22" s="75" t="s">
        <v>15</v>
      </c>
      <c r="I22" s="76">
        <f>SUM(J22:O22)</f>
        <v>464529949.25390196</v>
      </c>
      <c r="J22" s="42">
        <f>'2020 Elec Margin Calc'!I25</f>
        <v>256003035.370049</v>
      </c>
      <c r="K22" s="42">
        <f>'2020 Elec Margin Calc'!I26</f>
        <v>63423324.517358586</v>
      </c>
      <c r="L22" s="42">
        <f>'2020 Elec Margin Calc'!I27</f>
        <v>72010320.867317453</v>
      </c>
      <c r="M22" s="545">
        <v>0</v>
      </c>
      <c r="N22" s="42">
        <f>'2020 Elec Margin Calc'!I28</f>
        <v>43047634.969345108</v>
      </c>
      <c r="O22" s="42">
        <f>'2020 Elec Margin Calc'!I29</f>
        <v>30045633.529831827</v>
      </c>
    </row>
    <row r="23" spans="1:15" x14ac:dyDescent="0.2">
      <c r="A23" s="344">
        <f t="shared" si="0"/>
        <v>14</v>
      </c>
      <c r="F23" s="344">
        <f t="shared" si="1"/>
        <v>14</v>
      </c>
      <c r="H23" s="344"/>
      <c r="I23" s="344"/>
    </row>
    <row r="24" spans="1:15" x14ac:dyDescent="0.2">
      <c r="A24" s="344">
        <f t="shared" si="0"/>
        <v>15</v>
      </c>
      <c r="F24" s="344">
        <f t="shared" si="1"/>
        <v>15</v>
      </c>
      <c r="G24" s="343" t="s">
        <v>79</v>
      </c>
      <c r="H24" s="75" t="s">
        <v>80</v>
      </c>
      <c r="I24" s="77">
        <f>SUM(J24:O24)</f>
        <v>0.53559999999999997</v>
      </c>
      <c r="J24" s="48">
        <f t="shared" ref="J24:O24" si="4">ROUND(J22/$I$12,5)</f>
        <v>0.29516999999999999</v>
      </c>
      <c r="K24" s="48">
        <f t="shared" si="4"/>
        <v>7.3130000000000001E-2</v>
      </c>
      <c r="L24" s="48">
        <f t="shared" si="4"/>
        <v>8.3030000000000007E-2</v>
      </c>
      <c r="M24" s="48">
        <f t="shared" si="4"/>
        <v>0</v>
      </c>
      <c r="N24" s="48">
        <f t="shared" si="4"/>
        <v>4.9630000000000001E-2</v>
      </c>
      <c r="O24" s="48">
        <f t="shared" si="4"/>
        <v>3.4639999999999997E-2</v>
      </c>
    </row>
    <row r="25" spans="1:15" x14ac:dyDescent="0.2">
      <c r="A25" s="344">
        <f t="shared" si="0"/>
        <v>16</v>
      </c>
      <c r="F25" s="344">
        <f t="shared" si="1"/>
        <v>16</v>
      </c>
      <c r="H25" s="75"/>
      <c r="I25" s="75"/>
      <c r="J25" s="19"/>
      <c r="K25" s="19"/>
      <c r="L25" s="19"/>
      <c r="M25" s="19"/>
      <c r="N25" s="19"/>
      <c r="O25" s="19"/>
    </row>
    <row r="26" spans="1:15" x14ac:dyDescent="0.2">
      <c r="A26" s="344">
        <f t="shared" si="0"/>
        <v>17</v>
      </c>
      <c r="F26" s="344">
        <f t="shared" si="1"/>
        <v>17</v>
      </c>
      <c r="G26" s="343" t="s">
        <v>76</v>
      </c>
      <c r="H26" s="344" t="s">
        <v>15</v>
      </c>
      <c r="I26" s="252">
        <f>C20</f>
        <v>0</v>
      </c>
      <c r="J26" s="19"/>
      <c r="K26" s="19"/>
      <c r="L26" s="19"/>
      <c r="M26" s="19"/>
      <c r="N26" s="19"/>
      <c r="O26" s="19"/>
    </row>
    <row r="27" spans="1:15" x14ac:dyDescent="0.2">
      <c r="A27" s="344">
        <f t="shared" si="0"/>
        <v>18</v>
      </c>
      <c r="F27" s="344">
        <f t="shared" si="1"/>
        <v>18</v>
      </c>
      <c r="H27" s="75"/>
      <c r="I27" s="75"/>
    </row>
    <row r="28" spans="1:15" x14ac:dyDescent="0.2">
      <c r="A28" s="344">
        <f t="shared" si="0"/>
        <v>19</v>
      </c>
      <c r="F28" s="344">
        <f t="shared" si="1"/>
        <v>19</v>
      </c>
      <c r="G28" s="343" t="s">
        <v>81</v>
      </c>
      <c r="H28" s="75" t="s">
        <v>82</v>
      </c>
      <c r="I28" s="76">
        <f>SUM(J28:O28)</f>
        <v>0</v>
      </c>
      <c r="J28" s="76">
        <f t="shared" ref="J28:O28" si="5">IF($I$16&gt;0,$I$16*J24,0)</f>
        <v>0</v>
      </c>
      <c r="K28" s="76">
        <f t="shared" si="5"/>
        <v>0</v>
      </c>
      <c r="L28" s="76">
        <f t="shared" si="5"/>
        <v>0</v>
      </c>
      <c r="M28" s="76">
        <f t="shared" si="5"/>
        <v>0</v>
      </c>
      <c r="N28" s="76">
        <f t="shared" si="5"/>
        <v>0</v>
      </c>
      <c r="O28" s="76">
        <f t="shared" si="5"/>
        <v>0</v>
      </c>
    </row>
    <row r="31" spans="1:15" x14ac:dyDescent="0.2">
      <c r="G31" s="343" t="s">
        <v>359</v>
      </c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70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 tint="0.59999389629810485"/>
    <pageSetUpPr fitToPage="1"/>
  </sheetPr>
  <dimension ref="A1"/>
  <sheetViews>
    <sheetView workbookViewId="0">
      <selection activeCell="J45" sqref="J45"/>
    </sheetView>
  </sheetViews>
  <sheetFormatPr defaultRowHeight="15" x14ac:dyDescent="0.25"/>
  <sheetData/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D40"/>
  <sheetViews>
    <sheetView zoomScaleNormal="100" workbookViewId="0">
      <pane xSplit="4" ySplit="7" topLeftCell="R8" activePane="bottomRight" state="frozen"/>
      <selection activeCell="J45" sqref="J45"/>
      <selection pane="topRight" activeCell="J45" sqref="J45"/>
      <selection pane="bottomLeft" activeCell="J45" sqref="J45"/>
      <selection pane="bottomRight" activeCell="V42" sqref="V42"/>
    </sheetView>
  </sheetViews>
  <sheetFormatPr defaultColWidth="3.7109375" defaultRowHeight="11.25" x14ac:dyDescent="0.2"/>
  <cols>
    <col min="1" max="1" width="3.42578125" style="337" bestFit="1" customWidth="1"/>
    <col min="2" max="2" width="18.28515625" style="338" customWidth="1"/>
    <col min="3" max="3" width="13.28515625" style="338" bestFit="1" customWidth="1"/>
    <col min="4" max="4" width="13.85546875" style="214" bestFit="1" customWidth="1"/>
    <col min="5" max="5" width="10.85546875" style="214" bestFit="1" customWidth="1"/>
    <col min="6" max="6" width="8.7109375" style="214" bestFit="1" customWidth="1"/>
    <col min="7" max="7" width="13.5703125" style="214" bestFit="1" customWidth="1"/>
    <col min="8" max="9" width="11.7109375" style="214" bestFit="1" customWidth="1"/>
    <col min="10" max="10" width="9.140625" style="214" bestFit="1" customWidth="1"/>
    <col min="11" max="11" width="11.7109375" style="214" bestFit="1" customWidth="1"/>
    <col min="12" max="12" width="12.7109375" style="214" bestFit="1" customWidth="1"/>
    <col min="13" max="14" width="11.85546875" style="214" bestFit="1" customWidth="1"/>
    <col min="15" max="15" width="8.7109375" style="214" bestFit="1" customWidth="1"/>
    <col min="16" max="16" width="11.85546875" style="214" bestFit="1" customWidth="1"/>
    <col min="17" max="17" width="13.7109375" style="214" bestFit="1" customWidth="1"/>
    <col min="18" max="19" width="14.7109375" style="338" bestFit="1" customWidth="1"/>
    <col min="20" max="20" width="1.140625" style="337" customWidth="1"/>
    <col min="21" max="21" width="11.28515625" style="337" bestFit="1" customWidth="1"/>
    <col min="22" max="23" width="10.7109375" style="337" bestFit="1" customWidth="1"/>
    <col min="24" max="24" width="0.5703125" style="337" customWidth="1"/>
    <col min="25" max="25" width="12.85546875" style="337" bestFit="1" customWidth="1"/>
    <col min="26" max="26" width="7" style="337" bestFit="1" customWidth="1"/>
    <col min="27" max="27" width="1.140625" style="337" customWidth="1"/>
    <col min="28" max="28" width="10.85546875" style="337" customWidth="1"/>
    <col min="29" max="29" width="12.85546875" style="337" bestFit="1" customWidth="1"/>
    <col min="30" max="30" width="14.85546875" style="337" customWidth="1"/>
    <col min="31" max="16384" width="3.7109375" style="337"/>
  </cols>
  <sheetData>
    <row r="1" spans="1:30" x14ac:dyDescent="0.2">
      <c r="A1" s="608" t="s">
        <v>0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</row>
    <row r="2" spans="1:30" x14ac:dyDescent="0.2">
      <c r="A2" s="609" t="str">
        <f>'Delivery Rate Change Calc'!A2:G2</f>
        <v>2021 Electric Decoupling Filing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</row>
    <row r="3" spans="1:30" x14ac:dyDescent="0.2">
      <c r="A3" s="608" t="s">
        <v>283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  <c r="Z3" s="608"/>
    </row>
    <row r="4" spans="1:30" x14ac:dyDescent="0.2">
      <c r="A4" s="610" t="str">
        <f>'Delivery Rate Change Calc'!A4:G4</f>
        <v>Proposed Effective May 1, 2021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0"/>
      <c r="Y4" s="610"/>
      <c r="Z4" s="610"/>
    </row>
    <row r="5" spans="1:30" x14ac:dyDescent="0.2">
      <c r="A5" s="128"/>
      <c r="B5" s="428"/>
      <c r="C5" s="428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428"/>
    </row>
    <row r="6" spans="1:30" x14ac:dyDescent="0.2">
      <c r="A6" s="128"/>
      <c r="B6" s="428"/>
      <c r="C6" s="428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428"/>
      <c r="S6" s="129"/>
      <c r="U6" s="565" t="s">
        <v>264</v>
      </c>
      <c r="V6" s="557" t="s">
        <v>265</v>
      </c>
      <c r="W6" s="338"/>
      <c r="X6" s="551"/>
      <c r="Y6" s="338"/>
      <c r="Z6" s="338"/>
    </row>
    <row r="7" spans="1:30" s="340" customFormat="1" ht="56.25" x14ac:dyDescent="0.2">
      <c r="A7" s="373" t="s">
        <v>53</v>
      </c>
      <c r="B7" s="373" t="s">
        <v>30</v>
      </c>
      <c r="C7" s="546" t="s">
        <v>590</v>
      </c>
      <c r="D7" s="547" t="s">
        <v>591</v>
      </c>
      <c r="E7" s="355" t="s">
        <v>387</v>
      </c>
      <c r="F7" s="355" t="s">
        <v>54</v>
      </c>
      <c r="G7" s="355" t="s">
        <v>55</v>
      </c>
      <c r="H7" s="355" t="s">
        <v>56</v>
      </c>
      <c r="I7" s="355" t="s">
        <v>57</v>
      </c>
      <c r="J7" s="355" t="s">
        <v>327</v>
      </c>
      <c r="K7" s="355" t="s">
        <v>58</v>
      </c>
      <c r="L7" s="355" t="s">
        <v>353</v>
      </c>
      <c r="M7" s="355" t="s">
        <v>354</v>
      </c>
      <c r="N7" s="355" t="s">
        <v>388</v>
      </c>
      <c r="O7" s="355" t="s">
        <v>328</v>
      </c>
      <c r="P7" s="355" t="s">
        <v>389</v>
      </c>
      <c r="Q7" s="355" t="s">
        <v>59</v>
      </c>
      <c r="R7" s="354" t="s">
        <v>329</v>
      </c>
      <c r="S7" s="548" t="s">
        <v>592</v>
      </c>
      <c r="U7" s="566" t="s">
        <v>330</v>
      </c>
      <c r="V7" s="558" t="s">
        <v>330</v>
      </c>
      <c r="W7" s="278" t="s">
        <v>266</v>
      </c>
      <c r="X7" s="552"/>
      <c r="Y7" s="278" t="s">
        <v>352</v>
      </c>
      <c r="Z7" s="278" t="s">
        <v>267</v>
      </c>
      <c r="AB7" s="372" t="s">
        <v>395</v>
      </c>
      <c r="AC7" s="371" t="s">
        <v>390</v>
      </c>
      <c r="AD7" s="294" t="s">
        <v>391</v>
      </c>
    </row>
    <row r="8" spans="1:30" x14ac:dyDescent="0.2">
      <c r="A8" s="350">
        <v>1</v>
      </c>
      <c r="B8" s="428">
        <v>7</v>
      </c>
      <c r="C8" s="51">
        <v>10836904000</v>
      </c>
      <c r="D8" s="51">
        <v>1196144000</v>
      </c>
      <c r="E8" s="549">
        <v>23133000</v>
      </c>
      <c r="F8" s="549">
        <v>0</v>
      </c>
      <c r="G8" s="549">
        <v>-15605000</v>
      </c>
      <c r="H8" s="549">
        <v>50489000</v>
      </c>
      <c r="I8" s="549">
        <v>11530000</v>
      </c>
      <c r="J8" s="549">
        <v>-466000</v>
      </c>
      <c r="K8" s="549">
        <v>34776000</v>
      </c>
      <c r="L8" s="549">
        <v>-32684000</v>
      </c>
      <c r="M8" s="549">
        <v>-661000</v>
      </c>
      <c r="N8" s="549">
        <v>-9580000</v>
      </c>
      <c r="O8" s="549">
        <v>0</v>
      </c>
      <c r="P8" s="549">
        <v>3403000</v>
      </c>
      <c r="Q8" s="549">
        <v>-80043000</v>
      </c>
      <c r="R8" s="346">
        <f>SUM(E8:Q8)</f>
        <v>-15708000</v>
      </c>
      <c r="S8" s="346">
        <f>SUM(D8:Q8)</f>
        <v>1180436000</v>
      </c>
      <c r="U8" s="567">
        <f>-O8</f>
        <v>0</v>
      </c>
      <c r="V8" s="559">
        <f>+'Sch 142 Revenue Impacts'!K9</f>
        <v>-4519000</v>
      </c>
      <c r="W8" s="346">
        <f>SUM(U8:V8)</f>
        <v>-4519000</v>
      </c>
      <c r="X8" s="132"/>
      <c r="Y8" s="346">
        <f>SUM(W8,S8)</f>
        <v>1175917000</v>
      </c>
      <c r="Z8" s="553">
        <f>+W8/S8</f>
        <v>-3.8282465123056228E-3</v>
      </c>
      <c r="AB8" s="370">
        <f>S8/C8</f>
        <v>0.10892742059909362</v>
      </c>
      <c r="AC8" s="369">
        <f>'2020 Weather Adj'!$N$8</f>
        <v>11175241361.849541</v>
      </c>
      <c r="AD8" s="296">
        <f>AB8*AC8</f>
        <v>1217290216.1185727</v>
      </c>
    </row>
    <row r="9" spans="1:30" x14ac:dyDescent="0.2">
      <c r="A9" s="350">
        <f t="shared" ref="A9:A40" si="0">+A8+1</f>
        <v>2</v>
      </c>
      <c r="B9" s="428" t="s">
        <v>64</v>
      </c>
      <c r="C9" s="134">
        <f t="shared" ref="C9:S9" si="1">SUM(C8:C8)</f>
        <v>10836904000</v>
      </c>
      <c r="D9" s="213">
        <f t="shared" si="1"/>
        <v>1196144000</v>
      </c>
      <c r="E9" s="213">
        <f t="shared" si="1"/>
        <v>23133000</v>
      </c>
      <c r="F9" s="213">
        <f t="shared" si="1"/>
        <v>0</v>
      </c>
      <c r="G9" s="213">
        <f t="shared" si="1"/>
        <v>-15605000</v>
      </c>
      <c r="H9" s="213">
        <f t="shared" si="1"/>
        <v>50489000</v>
      </c>
      <c r="I9" s="213">
        <f t="shared" si="1"/>
        <v>11530000</v>
      </c>
      <c r="J9" s="213">
        <f t="shared" si="1"/>
        <v>-466000</v>
      </c>
      <c r="K9" s="213">
        <f t="shared" si="1"/>
        <v>34776000</v>
      </c>
      <c r="L9" s="213">
        <f t="shared" si="1"/>
        <v>-32684000</v>
      </c>
      <c r="M9" s="213">
        <f t="shared" si="1"/>
        <v>-661000</v>
      </c>
      <c r="N9" s="213">
        <f t="shared" si="1"/>
        <v>-9580000</v>
      </c>
      <c r="O9" s="213">
        <f t="shared" si="1"/>
        <v>0</v>
      </c>
      <c r="P9" s="213">
        <f t="shared" si="1"/>
        <v>3403000</v>
      </c>
      <c r="Q9" s="213">
        <f t="shared" si="1"/>
        <v>-80043000</v>
      </c>
      <c r="R9" s="135">
        <f t="shared" si="1"/>
        <v>-15708000</v>
      </c>
      <c r="S9" s="135">
        <f t="shared" si="1"/>
        <v>1180436000</v>
      </c>
      <c r="U9" s="568">
        <f>SUM(U8:U8)</f>
        <v>0</v>
      </c>
      <c r="V9" s="560">
        <f>SUM(V8:V8)</f>
        <v>-4519000</v>
      </c>
      <c r="W9" s="135">
        <f>SUM(W8:W8)</f>
        <v>-4519000</v>
      </c>
      <c r="X9" s="132"/>
      <c r="Y9" s="135">
        <f>SUM(Y8:Y8)</f>
        <v>1175917000</v>
      </c>
      <c r="Z9" s="554">
        <f>+W9/S9</f>
        <v>-3.8282465123056228E-3</v>
      </c>
      <c r="AB9" s="314"/>
      <c r="AC9" s="369"/>
      <c r="AD9" s="296"/>
    </row>
    <row r="10" spans="1:30" x14ac:dyDescent="0.2">
      <c r="A10" s="350">
        <f t="shared" si="0"/>
        <v>3</v>
      </c>
      <c r="B10" s="428"/>
      <c r="C10" s="113"/>
      <c r="R10" s="346"/>
      <c r="S10" s="346"/>
      <c r="U10" s="567"/>
      <c r="V10" s="561"/>
      <c r="W10" s="346"/>
      <c r="X10" s="132"/>
      <c r="Y10" s="346"/>
      <c r="Z10" s="553"/>
      <c r="AB10" s="314"/>
      <c r="AC10" s="369"/>
      <c r="AD10" s="296"/>
    </row>
    <row r="11" spans="1:30" x14ac:dyDescent="0.2">
      <c r="A11" s="350">
        <f t="shared" si="0"/>
        <v>4</v>
      </c>
      <c r="B11" s="428">
        <v>8</v>
      </c>
      <c r="C11" s="51">
        <v>228323000</v>
      </c>
      <c r="D11" s="51">
        <v>23613000</v>
      </c>
      <c r="E11" s="549">
        <v>492000</v>
      </c>
      <c r="F11" s="549">
        <v>0</v>
      </c>
      <c r="G11" s="549">
        <v>-331000</v>
      </c>
      <c r="H11" s="549">
        <v>986000</v>
      </c>
      <c r="I11" s="549">
        <v>232000</v>
      </c>
      <c r="J11" s="549">
        <v>-10000</v>
      </c>
      <c r="K11" s="549">
        <v>603000</v>
      </c>
      <c r="L11" s="549">
        <v>-556000</v>
      </c>
      <c r="M11" s="549">
        <v>-11000</v>
      </c>
      <c r="N11" s="549">
        <v>-163000</v>
      </c>
      <c r="O11" s="549">
        <v>0</v>
      </c>
      <c r="P11" s="549">
        <v>274000</v>
      </c>
      <c r="Q11" s="549">
        <v>-1686000</v>
      </c>
      <c r="R11" s="346">
        <f t="shared" ref="R11:R18" si="2">SUM(E11:Q11)</f>
        <v>-170000</v>
      </c>
      <c r="S11" s="346">
        <f t="shared" ref="S11:S18" si="3">SUM(D11:Q11)</f>
        <v>23443000</v>
      </c>
      <c r="U11" s="567">
        <f t="shared" ref="U11:U18" si="4">-O11</f>
        <v>0</v>
      </c>
      <c r="V11" s="559">
        <f>+'Sch 142 Revenue Impacts'!K13</f>
        <v>749000</v>
      </c>
      <c r="W11" s="346">
        <f t="shared" ref="W11:W18" si="5">SUM(U11:V11)</f>
        <v>749000</v>
      </c>
      <c r="X11" s="132"/>
      <c r="Y11" s="346">
        <f t="shared" ref="Y11:Y18" si="6">SUM(W11,S11)</f>
        <v>24192000</v>
      </c>
      <c r="Z11" s="553">
        <f t="shared" ref="Z11:Z19" si="7">+W11/S11</f>
        <v>3.1949835771872201E-2</v>
      </c>
      <c r="AB11" s="370">
        <f>S11/C11</f>
        <v>0.10267471958584987</v>
      </c>
      <c r="AC11" s="369">
        <f>'2020 Weather Adj'!$N$11</f>
        <v>255213654.94673315</v>
      </c>
      <c r="AD11" s="296">
        <f>AB11*AC11</f>
        <v>26203990.456135672</v>
      </c>
    </row>
    <row r="12" spans="1:30" x14ac:dyDescent="0.2">
      <c r="A12" s="350">
        <f t="shared" si="0"/>
        <v>5</v>
      </c>
      <c r="B12" s="428">
        <v>24</v>
      </c>
      <c r="C12" s="51">
        <v>2447622000</v>
      </c>
      <c r="D12" s="51">
        <v>253128000</v>
      </c>
      <c r="E12" s="549">
        <v>5274000</v>
      </c>
      <c r="F12" s="549">
        <v>0</v>
      </c>
      <c r="G12" s="549">
        <v>-3551000</v>
      </c>
      <c r="H12" s="549">
        <v>10571000</v>
      </c>
      <c r="I12" s="549">
        <v>2484000</v>
      </c>
      <c r="J12" s="549">
        <v>-108000</v>
      </c>
      <c r="K12" s="549">
        <v>6467000</v>
      </c>
      <c r="L12" s="549">
        <v>-5955000</v>
      </c>
      <c r="M12" s="549">
        <v>-122000</v>
      </c>
      <c r="N12" s="549">
        <v>-1745000</v>
      </c>
      <c r="O12" s="549">
        <v>0</v>
      </c>
      <c r="P12" s="549">
        <v>2940000</v>
      </c>
      <c r="Q12" s="549">
        <v>0</v>
      </c>
      <c r="R12" s="346">
        <f t="shared" si="2"/>
        <v>16255000</v>
      </c>
      <c r="S12" s="346">
        <f t="shared" si="3"/>
        <v>269383000</v>
      </c>
      <c r="U12" s="567">
        <f t="shared" si="4"/>
        <v>0</v>
      </c>
      <c r="V12" s="559">
        <f>+'Sch 142 Revenue Impacts'!K14</f>
        <v>8028000</v>
      </c>
      <c r="W12" s="346">
        <f t="shared" si="5"/>
        <v>8028000</v>
      </c>
      <c r="X12" s="132"/>
      <c r="Y12" s="346">
        <f t="shared" si="6"/>
        <v>277411000</v>
      </c>
      <c r="Z12" s="553">
        <f t="shared" si="7"/>
        <v>2.9801435131392849E-2</v>
      </c>
      <c r="AB12" s="370">
        <f>S12/C12</f>
        <v>0.1100590695785542</v>
      </c>
      <c r="AC12" s="369">
        <f>'2020 Weather Adj'!$N$12</f>
        <v>2328734682.8145452</v>
      </c>
      <c r="AD12" s="296">
        <f>AB12*AC12</f>
        <v>256298372.48587838</v>
      </c>
    </row>
    <row r="13" spans="1:30" x14ac:dyDescent="0.2">
      <c r="A13" s="350">
        <f t="shared" si="0"/>
        <v>6</v>
      </c>
      <c r="B13" s="128">
        <v>11</v>
      </c>
      <c r="C13" s="51">
        <v>140459000</v>
      </c>
      <c r="D13" s="51">
        <v>13230000</v>
      </c>
      <c r="E13" s="549">
        <v>312000</v>
      </c>
      <c r="F13" s="549">
        <v>0</v>
      </c>
      <c r="G13" s="549">
        <v>-210000</v>
      </c>
      <c r="H13" s="549">
        <v>575000</v>
      </c>
      <c r="I13" s="549">
        <v>129000</v>
      </c>
      <c r="J13" s="549">
        <v>-6000</v>
      </c>
      <c r="K13" s="549">
        <v>322000</v>
      </c>
      <c r="L13" s="549">
        <v>-321000</v>
      </c>
      <c r="M13" s="549">
        <v>-6000</v>
      </c>
      <c r="N13" s="549">
        <v>-94000</v>
      </c>
      <c r="O13" s="549">
        <v>0</v>
      </c>
      <c r="P13" s="549">
        <v>-9000</v>
      </c>
      <c r="Q13" s="549">
        <v>-1037000</v>
      </c>
      <c r="R13" s="346">
        <f t="shared" si="2"/>
        <v>-345000</v>
      </c>
      <c r="S13" s="346">
        <f t="shared" si="3"/>
        <v>12885000</v>
      </c>
      <c r="U13" s="567">
        <f t="shared" si="4"/>
        <v>0</v>
      </c>
      <c r="V13" s="559">
        <f>+'Sch 142 Revenue Impacts'!K15</f>
        <v>415000</v>
      </c>
      <c r="W13" s="346">
        <f t="shared" si="5"/>
        <v>415000</v>
      </c>
      <c r="X13" s="132"/>
      <c r="Y13" s="346">
        <f t="shared" si="6"/>
        <v>13300000</v>
      </c>
      <c r="Z13" s="553">
        <f t="shared" si="7"/>
        <v>3.2207993791230113E-2</v>
      </c>
      <c r="AB13" s="370">
        <f>S13/C13</f>
        <v>9.1734954684285094E-2</v>
      </c>
      <c r="AC13" s="369">
        <f>'2020 Weather Adj'!$N$15</f>
        <v>133918933.05907442</v>
      </c>
      <c r="AD13" s="296">
        <f>AB13*AC13</f>
        <v>12285047.255542001</v>
      </c>
    </row>
    <row r="14" spans="1:30" x14ac:dyDescent="0.2">
      <c r="A14" s="350">
        <f t="shared" si="0"/>
        <v>7</v>
      </c>
      <c r="B14" s="128" t="s">
        <v>153</v>
      </c>
      <c r="C14" s="51">
        <v>2595000</v>
      </c>
      <c r="D14" s="51">
        <v>244000</v>
      </c>
      <c r="E14" s="549">
        <v>6000</v>
      </c>
      <c r="F14" s="549">
        <v>0</v>
      </c>
      <c r="G14" s="549">
        <v>-4000</v>
      </c>
      <c r="H14" s="549">
        <v>11000</v>
      </c>
      <c r="I14" s="549">
        <v>2000</v>
      </c>
      <c r="J14" s="549">
        <v>0</v>
      </c>
      <c r="K14" s="549">
        <v>6000</v>
      </c>
      <c r="L14" s="549">
        <v>-6000</v>
      </c>
      <c r="M14" s="549">
        <v>0</v>
      </c>
      <c r="N14" s="549">
        <v>-2000</v>
      </c>
      <c r="O14" s="549">
        <v>0</v>
      </c>
      <c r="P14" s="549">
        <v>0</v>
      </c>
      <c r="Q14" s="549">
        <v>-19000</v>
      </c>
      <c r="R14" s="346">
        <f t="shared" si="2"/>
        <v>-6000</v>
      </c>
      <c r="S14" s="346">
        <f t="shared" si="3"/>
        <v>238000</v>
      </c>
      <c r="U14" s="567">
        <f t="shared" si="4"/>
        <v>0</v>
      </c>
      <c r="V14" s="559">
        <f>'Sch 142 Revenue Impacts'!$K$10</f>
        <v>8000</v>
      </c>
      <c r="W14" s="346">
        <f t="shared" si="5"/>
        <v>8000</v>
      </c>
      <c r="X14" s="132"/>
      <c r="Y14" s="346">
        <f t="shared" si="6"/>
        <v>246000</v>
      </c>
      <c r="Z14" s="553">
        <f t="shared" si="7"/>
        <v>3.3613445378151259E-2</v>
      </c>
      <c r="AB14" s="370"/>
      <c r="AC14" s="369"/>
      <c r="AD14" s="296"/>
    </row>
    <row r="15" spans="1:30" x14ac:dyDescent="0.2">
      <c r="A15" s="350">
        <f t="shared" si="0"/>
        <v>8</v>
      </c>
      <c r="B15" s="128">
        <v>25</v>
      </c>
      <c r="C15" s="51">
        <v>2698389000</v>
      </c>
      <c r="D15" s="51">
        <v>254174000</v>
      </c>
      <c r="E15" s="549">
        <v>6000000</v>
      </c>
      <c r="F15" s="549">
        <v>0</v>
      </c>
      <c r="G15" s="549">
        <v>-4042000</v>
      </c>
      <c r="H15" s="549">
        <v>11055000</v>
      </c>
      <c r="I15" s="549">
        <v>2469000</v>
      </c>
      <c r="J15" s="549">
        <v>-121000</v>
      </c>
      <c r="K15" s="549">
        <v>6187000</v>
      </c>
      <c r="L15" s="549">
        <v>-6158000</v>
      </c>
      <c r="M15" s="549">
        <v>-121000</v>
      </c>
      <c r="N15" s="549">
        <v>-1805000</v>
      </c>
      <c r="O15" s="549">
        <v>0</v>
      </c>
      <c r="P15" s="549">
        <v>-165000</v>
      </c>
      <c r="Q15" s="549">
        <v>0</v>
      </c>
      <c r="R15" s="346">
        <f t="shared" si="2"/>
        <v>13299000</v>
      </c>
      <c r="S15" s="346">
        <f t="shared" si="3"/>
        <v>267473000</v>
      </c>
      <c r="U15" s="567">
        <f t="shared" si="4"/>
        <v>0</v>
      </c>
      <c r="V15" s="559">
        <f>'Sch 142 Revenue Impacts'!$K$16</f>
        <v>7976000</v>
      </c>
      <c r="W15" s="346">
        <f t="shared" si="5"/>
        <v>7976000</v>
      </c>
      <c r="X15" s="132"/>
      <c r="Y15" s="346">
        <f t="shared" si="6"/>
        <v>275449000</v>
      </c>
      <c r="Z15" s="553">
        <f t="shared" si="7"/>
        <v>2.9819832282136888E-2</v>
      </c>
      <c r="AB15" s="370">
        <f>(S15+S14)/(C15+C14)</f>
        <v>9.9116099910254926E-2</v>
      </c>
      <c r="AC15" s="369">
        <f>'2020 Weather Adj'!$N$16</f>
        <v>2672873140.9300313</v>
      </c>
      <c r="AD15" s="296">
        <f>AB15*AC15</f>
        <v>264924761.28385788</v>
      </c>
    </row>
    <row r="16" spans="1:30" x14ac:dyDescent="0.2">
      <c r="A16" s="350">
        <f t="shared" si="0"/>
        <v>9</v>
      </c>
      <c r="B16" s="428">
        <v>12</v>
      </c>
      <c r="C16" s="51">
        <v>16963000</v>
      </c>
      <c r="D16" s="51">
        <v>1464000</v>
      </c>
      <c r="E16" s="549">
        <v>39000</v>
      </c>
      <c r="F16" s="549">
        <v>0</v>
      </c>
      <c r="G16" s="549">
        <v>-27000</v>
      </c>
      <c r="H16" s="549">
        <v>77000</v>
      </c>
      <c r="I16" s="549">
        <v>14000</v>
      </c>
      <c r="J16" s="549">
        <v>-1000</v>
      </c>
      <c r="K16" s="549">
        <v>38000</v>
      </c>
      <c r="L16" s="549">
        <v>-33000</v>
      </c>
      <c r="M16" s="549">
        <v>-1000</v>
      </c>
      <c r="N16" s="549">
        <v>-10000</v>
      </c>
      <c r="O16" s="549">
        <v>0</v>
      </c>
      <c r="P16" s="549">
        <v>5000</v>
      </c>
      <c r="Q16" s="549">
        <v>-125000</v>
      </c>
      <c r="R16" s="346">
        <f t="shared" si="2"/>
        <v>-24000</v>
      </c>
      <c r="S16" s="346">
        <f t="shared" si="3"/>
        <v>1440000</v>
      </c>
      <c r="U16" s="567">
        <f t="shared" si="4"/>
        <v>0</v>
      </c>
      <c r="V16" s="559">
        <f>'Sch 142 Revenue Impacts'!$K$17+'Sch 142 Revenue Impacts'!$K$19</f>
        <v>47000</v>
      </c>
      <c r="W16" s="346">
        <f t="shared" si="5"/>
        <v>47000</v>
      </c>
      <c r="X16" s="132"/>
      <c r="Y16" s="346">
        <f t="shared" si="6"/>
        <v>1487000</v>
      </c>
      <c r="Z16" s="553">
        <f t="shared" si="7"/>
        <v>3.2638888888888891E-2</v>
      </c>
      <c r="AB16" s="370">
        <f>S16/C16</f>
        <v>8.4890644343571298E-2</v>
      </c>
      <c r="AC16" s="369">
        <f>'2020 Weather Adj'!$N$19</f>
        <v>16541006.933394253</v>
      </c>
      <c r="AD16" s="296">
        <f>AB16*AC16</f>
        <v>1404176.7366673185</v>
      </c>
    </row>
    <row r="17" spans="1:30" x14ac:dyDescent="0.2">
      <c r="A17" s="350">
        <f t="shared" si="0"/>
        <v>10</v>
      </c>
      <c r="B17" s="428" t="s">
        <v>65</v>
      </c>
      <c r="C17" s="51">
        <v>1656617000</v>
      </c>
      <c r="D17" s="51">
        <v>142991000</v>
      </c>
      <c r="E17" s="549">
        <v>3855000</v>
      </c>
      <c r="F17" s="549">
        <v>0</v>
      </c>
      <c r="G17" s="549">
        <v>-2599000</v>
      </c>
      <c r="H17" s="549">
        <v>7491000</v>
      </c>
      <c r="I17" s="549">
        <v>1406000</v>
      </c>
      <c r="J17" s="549">
        <v>-78000</v>
      </c>
      <c r="K17" s="549">
        <v>3751000</v>
      </c>
      <c r="L17" s="549">
        <v>-3262000</v>
      </c>
      <c r="M17" s="549">
        <v>-75000</v>
      </c>
      <c r="N17" s="549">
        <v>-956000</v>
      </c>
      <c r="O17" s="549">
        <v>0</v>
      </c>
      <c r="P17" s="549">
        <v>497000</v>
      </c>
      <c r="Q17" s="549">
        <v>0</v>
      </c>
      <c r="R17" s="346">
        <f t="shared" si="2"/>
        <v>10030000</v>
      </c>
      <c r="S17" s="346">
        <f t="shared" si="3"/>
        <v>153021000</v>
      </c>
      <c r="U17" s="567">
        <f t="shared" si="4"/>
        <v>0</v>
      </c>
      <c r="V17" s="559">
        <f>+'Sch 142 Revenue Impacts'!K18+'Sch 142 Revenue Impacts'!K20</f>
        <v>4523000</v>
      </c>
      <c r="W17" s="346">
        <f t="shared" si="5"/>
        <v>4523000</v>
      </c>
      <c r="X17" s="132"/>
      <c r="Y17" s="346">
        <f t="shared" si="6"/>
        <v>157544000</v>
      </c>
      <c r="Z17" s="553">
        <f t="shared" si="7"/>
        <v>2.9558034518138033E-2</v>
      </c>
      <c r="AB17" s="370">
        <f>S17/C17</f>
        <v>9.2369570033387319E-2</v>
      </c>
      <c r="AC17" s="369">
        <f>'2020 Weather Adj'!$N$20</f>
        <v>1728995856.5004981</v>
      </c>
      <c r="AD17" s="296">
        <f>AB17*AC17</f>
        <v>159706603.85445926</v>
      </c>
    </row>
    <row r="18" spans="1:30" x14ac:dyDescent="0.2">
      <c r="A18" s="350">
        <f t="shared" si="0"/>
        <v>11</v>
      </c>
      <c r="B18" s="428">
        <v>29</v>
      </c>
      <c r="C18" s="51">
        <v>14601000</v>
      </c>
      <c r="D18" s="51">
        <v>1195000</v>
      </c>
      <c r="E18" s="549">
        <v>27000</v>
      </c>
      <c r="F18" s="549">
        <v>0</v>
      </c>
      <c r="G18" s="549">
        <v>-18000</v>
      </c>
      <c r="H18" s="549">
        <v>49000</v>
      </c>
      <c r="I18" s="549">
        <v>12000</v>
      </c>
      <c r="J18" s="549">
        <v>-1000</v>
      </c>
      <c r="K18" s="549">
        <v>33000</v>
      </c>
      <c r="L18" s="549">
        <v>-33000</v>
      </c>
      <c r="M18" s="549">
        <v>-1000</v>
      </c>
      <c r="N18" s="549">
        <v>-10000</v>
      </c>
      <c r="O18" s="549">
        <v>0</v>
      </c>
      <c r="P18" s="549">
        <v>-1000</v>
      </c>
      <c r="Q18" s="549">
        <v>-108000</v>
      </c>
      <c r="R18" s="346">
        <f t="shared" si="2"/>
        <v>-51000</v>
      </c>
      <c r="S18" s="346">
        <f t="shared" si="3"/>
        <v>1144000</v>
      </c>
      <c r="U18" s="567">
        <f t="shared" si="4"/>
        <v>0</v>
      </c>
      <c r="V18" s="559">
        <f>+'Sch 142 Revenue Impacts'!K21</f>
        <v>43000</v>
      </c>
      <c r="W18" s="346">
        <f t="shared" si="5"/>
        <v>43000</v>
      </c>
      <c r="X18" s="132"/>
      <c r="Y18" s="346">
        <f t="shared" si="6"/>
        <v>1187000</v>
      </c>
      <c r="Z18" s="553">
        <f t="shared" si="7"/>
        <v>3.7587412587412584E-2</v>
      </c>
      <c r="AB18" s="370">
        <f>S18/C18</f>
        <v>7.8350797890555435E-2</v>
      </c>
      <c r="AC18" s="369">
        <f>'2020 Weather Adj'!$N$27</f>
        <v>13106876.116</v>
      </c>
      <c r="AD18" s="296">
        <f>AB18*AC18</f>
        <v>1026934.2015412642</v>
      </c>
    </row>
    <row r="19" spans="1:30" x14ac:dyDescent="0.2">
      <c r="A19" s="350">
        <f t="shared" si="0"/>
        <v>12</v>
      </c>
      <c r="B19" s="128" t="s">
        <v>66</v>
      </c>
      <c r="C19" s="134">
        <f t="shared" ref="C19:S19" si="8">SUM(C11:C18)</f>
        <v>7205569000</v>
      </c>
      <c r="D19" s="213">
        <f t="shared" si="8"/>
        <v>690039000</v>
      </c>
      <c r="E19" s="213">
        <f t="shared" si="8"/>
        <v>16005000</v>
      </c>
      <c r="F19" s="213">
        <f t="shared" si="8"/>
        <v>0</v>
      </c>
      <c r="G19" s="213">
        <f t="shared" si="8"/>
        <v>-10782000</v>
      </c>
      <c r="H19" s="213">
        <f t="shared" si="8"/>
        <v>30815000</v>
      </c>
      <c r="I19" s="213">
        <f t="shared" si="8"/>
        <v>6748000</v>
      </c>
      <c r="J19" s="213">
        <f t="shared" si="8"/>
        <v>-325000</v>
      </c>
      <c r="K19" s="213">
        <f t="shared" si="8"/>
        <v>17407000</v>
      </c>
      <c r="L19" s="213">
        <f t="shared" si="8"/>
        <v>-16324000</v>
      </c>
      <c r="M19" s="213">
        <f t="shared" si="8"/>
        <v>-337000</v>
      </c>
      <c r="N19" s="213">
        <f t="shared" si="8"/>
        <v>-4785000</v>
      </c>
      <c r="O19" s="213">
        <f t="shared" si="8"/>
        <v>0</v>
      </c>
      <c r="P19" s="213">
        <f t="shared" si="8"/>
        <v>3541000</v>
      </c>
      <c r="Q19" s="213">
        <f t="shared" si="8"/>
        <v>-2975000</v>
      </c>
      <c r="R19" s="135">
        <f t="shared" si="8"/>
        <v>38988000</v>
      </c>
      <c r="S19" s="135">
        <f t="shared" si="8"/>
        <v>729027000</v>
      </c>
      <c r="U19" s="568">
        <f>SUM(U11:U18)</f>
        <v>0</v>
      </c>
      <c r="V19" s="560">
        <f>SUM(V11:V18)</f>
        <v>21789000</v>
      </c>
      <c r="W19" s="135">
        <f>SUM(W11:W18)</f>
        <v>21789000</v>
      </c>
      <c r="X19" s="132"/>
      <c r="Y19" s="135">
        <f>SUM(Y11:Y18)</f>
        <v>750816000</v>
      </c>
      <c r="Z19" s="554">
        <f t="shared" si="7"/>
        <v>2.9887781934002444E-2</v>
      </c>
      <c r="AB19" s="314"/>
      <c r="AC19" s="369"/>
      <c r="AD19" s="296"/>
    </row>
    <row r="20" spans="1:30" x14ac:dyDescent="0.2">
      <c r="A20" s="350">
        <f t="shared" si="0"/>
        <v>13</v>
      </c>
      <c r="B20" s="428"/>
      <c r="C20" s="113"/>
      <c r="R20" s="346"/>
      <c r="S20" s="346"/>
      <c r="U20" s="567"/>
      <c r="V20" s="561"/>
      <c r="W20" s="346"/>
      <c r="X20" s="132"/>
      <c r="Y20" s="346"/>
      <c r="Z20" s="553"/>
      <c r="AB20" s="314"/>
      <c r="AC20" s="369"/>
      <c r="AD20" s="296"/>
    </row>
    <row r="21" spans="1:30" x14ac:dyDescent="0.2">
      <c r="A21" s="350">
        <f t="shared" si="0"/>
        <v>14</v>
      </c>
      <c r="B21" s="428">
        <v>10</v>
      </c>
      <c r="C21" s="51">
        <v>31788000</v>
      </c>
      <c r="D21" s="51">
        <v>2711000</v>
      </c>
      <c r="E21" s="549">
        <v>68000</v>
      </c>
      <c r="F21" s="549">
        <v>0</v>
      </c>
      <c r="G21" s="549">
        <v>-46000</v>
      </c>
      <c r="H21" s="549">
        <v>129000</v>
      </c>
      <c r="I21" s="549">
        <v>27000</v>
      </c>
      <c r="J21" s="549">
        <v>-1000</v>
      </c>
      <c r="K21" s="549">
        <v>67000</v>
      </c>
      <c r="L21" s="549">
        <v>-64000</v>
      </c>
      <c r="M21" s="549">
        <v>-1000</v>
      </c>
      <c r="N21" s="549">
        <v>-19000</v>
      </c>
      <c r="O21" s="549">
        <v>0</v>
      </c>
      <c r="P21" s="549">
        <v>26000</v>
      </c>
      <c r="Q21" s="549">
        <v>-235000</v>
      </c>
      <c r="R21" s="346">
        <f>SUM(E21:Q21)</f>
        <v>-49000</v>
      </c>
      <c r="S21" s="346">
        <f>SUM(D21:Q21)</f>
        <v>2662000</v>
      </c>
      <c r="U21" s="567">
        <f>-O21</f>
        <v>0</v>
      </c>
      <c r="V21" s="559">
        <f>+'Sch 142 Revenue Impacts'!K24+'Sch 142 Revenue Impacts'!K26</f>
        <v>84000</v>
      </c>
      <c r="W21" s="346">
        <f>SUM(U21:V21)</f>
        <v>84000</v>
      </c>
      <c r="X21" s="132"/>
      <c r="Y21" s="346">
        <f>SUM(W21,S21)</f>
        <v>2746000</v>
      </c>
      <c r="Z21" s="553">
        <f>+W21/S21</f>
        <v>3.1555221637866268E-2</v>
      </c>
      <c r="AB21" s="370">
        <f>S21/C21</f>
        <v>8.3742292689065051E-2</v>
      </c>
      <c r="AC21" s="369">
        <f>'2020 Weather Adj'!$N$23</f>
        <v>25826034.391348436</v>
      </c>
      <c r="AD21" s="296">
        <f>AB21*AC21</f>
        <v>2162731.3309981609</v>
      </c>
    </row>
    <row r="22" spans="1:30" x14ac:dyDescent="0.2">
      <c r="A22" s="350">
        <f t="shared" si="0"/>
        <v>15</v>
      </c>
      <c r="B22" s="428">
        <v>31</v>
      </c>
      <c r="C22" s="51">
        <v>1247605000</v>
      </c>
      <c r="D22" s="51">
        <v>106404000</v>
      </c>
      <c r="E22" s="549">
        <v>2657000</v>
      </c>
      <c r="F22" s="549">
        <v>0</v>
      </c>
      <c r="G22" s="549">
        <v>-1790000</v>
      </c>
      <c r="H22" s="549">
        <v>5054000</v>
      </c>
      <c r="I22" s="549">
        <v>1050000</v>
      </c>
      <c r="J22" s="549">
        <v>-54000</v>
      </c>
      <c r="K22" s="549">
        <v>2642000</v>
      </c>
      <c r="L22" s="549">
        <v>-2513000</v>
      </c>
      <c r="M22" s="549">
        <v>-52000</v>
      </c>
      <c r="N22" s="549">
        <v>-736000</v>
      </c>
      <c r="O22" s="549">
        <v>0</v>
      </c>
      <c r="P22" s="549">
        <v>1081000</v>
      </c>
      <c r="Q22" s="549">
        <v>0</v>
      </c>
      <c r="R22" s="346">
        <f>SUM(E22:Q22)</f>
        <v>7339000</v>
      </c>
      <c r="S22" s="346">
        <f>SUM(D22:Q22)</f>
        <v>113743000</v>
      </c>
      <c r="U22" s="567">
        <f>-O22</f>
        <v>0</v>
      </c>
      <c r="V22" s="559">
        <f>+'Sch 142 Revenue Impacts'!K25+'Sch 142 Revenue Impacts'!K27</f>
        <v>3394000</v>
      </c>
      <c r="W22" s="346">
        <f>SUM(U22:V22)</f>
        <v>3394000</v>
      </c>
      <c r="X22" s="132"/>
      <c r="Y22" s="346">
        <f>SUM(W22,S22)</f>
        <v>117137000</v>
      </c>
      <c r="Z22" s="553">
        <f>+W22/S22</f>
        <v>2.9839198895756223E-2</v>
      </c>
      <c r="AB22" s="370">
        <f>S22/C22</f>
        <v>9.1169079957197988E-2</v>
      </c>
      <c r="AC22" s="369">
        <f>'2020 Weather Adj'!$N$24</f>
        <v>1205618354.4440954</v>
      </c>
      <c r="AD22" s="296">
        <f>AB22*AC22</f>
        <v>109915116.1541792</v>
      </c>
    </row>
    <row r="23" spans="1:30" x14ac:dyDescent="0.2">
      <c r="A23" s="350">
        <f t="shared" si="0"/>
        <v>16</v>
      </c>
      <c r="B23" s="428">
        <v>35</v>
      </c>
      <c r="C23" s="51">
        <v>4334000</v>
      </c>
      <c r="D23" s="51">
        <v>285000</v>
      </c>
      <c r="E23" s="549">
        <v>7000</v>
      </c>
      <c r="F23" s="549">
        <v>0</v>
      </c>
      <c r="G23" s="549">
        <v>-5000</v>
      </c>
      <c r="H23" s="549">
        <v>14000</v>
      </c>
      <c r="I23" s="549">
        <v>3000</v>
      </c>
      <c r="J23" s="549">
        <v>0</v>
      </c>
      <c r="K23" s="549">
        <v>9000</v>
      </c>
      <c r="L23" s="549">
        <v>-14000</v>
      </c>
      <c r="M23" s="549">
        <v>0</v>
      </c>
      <c r="N23" s="549">
        <v>-4000</v>
      </c>
      <c r="O23" s="549">
        <v>0</v>
      </c>
      <c r="P23" s="549">
        <v>0</v>
      </c>
      <c r="Q23" s="549">
        <v>-32000</v>
      </c>
      <c r="R23" s="346">
        <f>SUM(E23:Q23)</f>
        <v>-22000</v>
      </c>
      <c r="S23" s="346">
        <f>SUM(D23:Q23)</f>
        <v>263000</v>
      </c>
      <c r="U23" s="567">
        <f>-O23</f>
        <v>0</v>
      </c>
      <c r="V23" s="559">
        <f>+'Sch 142 Revenue Impacts'!K28</f>
        <v>13000</v>
      </c>
      <c r="W23" s="346">
        <f>SUM(U23:V23)</f>
        <v>13000</v>
      </c>
      <c r="X23" s="132"/>
      <c r="Y23" s="346">
        <f>SUM(W23,S23)</f>
        <v>276000</v>
      </c>
      <c r="Z23" s="553">
        <f>+W23/S23</f>
        <v>4.9429657794676805E-2</v>
      </c>
      <c r="AB23" s="370">
        <f>S23/C23</f>
        <v>6.0682971850484539E-2</v>
      </c>
      <c r="AC23" s="369">
        <f>'2020 Weather Adj'!$N$40</f>
        <v>4781779.2</v>
      </c>
      <c r="AD23" s="296">
        <f>AB23*AC23</f>
        <v>290172.57258883247</v>
      </c>
    </row>
    <row r="24" spans="1:30" x14ac:dyDescent="0.2">
      <c r="A24" s="350">
        <f t="shared" si="0"/>
        <v>17</v>
      </c>
      <c r="B24" s="428">
        <v>43</v>
      </c>
      <c r="C24" s="51">
        <v>110092000</v>
      </c>
      <c r="D24" s="51">
        <v>10166000</v>
      </c>
      <c r="E24" s="549">
        <v>187000</v>
      </c>
      <c r="F24" s="549">
        <v>0</v>
      </c>
      <c r="G24" s="549">
        <v>-126000</v>
      </c>
      <c r="H24" s="549">
        <v>370000</v>
      </c>
      <c r="I24" s="549">
        <v>98000</v>
      </c>
      <c r="J24" s="549">
        <v>-4000</v>
      </c>
      <c r="K24" s="549">
        <v>332000</v>
      </c>
      <c r="L24" s="549">
        <v>-305000</v>
      </c>
      <c r="M24" s="549">
        <v>-6000</v>
      </c>
      <c r="N24" s="549">
        <v>-90000</v>
      </c>
      <c r="O24" s="549">
        <v>0</v>
      </c>
      <c r="P24" s="549">
        <v>-7000</v>
      </c>
      <c r="Q24" s="549">
        <v>0</v>
      </c>
      <c r="R24" s="346">
        <f>SUM(E24:Q24)</f>
        <v>449000</v>
      </c>
      <c r="S24" s="346">
        <f>SUM(D24:Q24)</f>
        <v>10615000</v>
      </c>
      <c r="U24" s="567">
        <f>-O24</f>
        <v>0</v>
      </c>
      <c r="V24" s="559">
        <f>+'Sch 142 Revenue Impacts'!K29</f>
        <v>325000</v>
      </c>
      <c r="W24" s="346">
        <f>SUM(U24:V24)</f>
        <v>325000</v>
      </c>
      <c r="X24" s="132"/>
      <c r="Y24" s="346">
        <f>SUM(W24,S24)</f>
        <v>10940000</v>
      </c>
      <c r="Z24" s="553">
        <f>+W24/S24</f>
        <v>3.0617051342439944E-2</v>
      </c>
      <c r="AB24" s="370">
        <f>S24/C24</f>
        <v>9.6419358354830509E-2</v>
      </c>
      <c r="AC24" s="369">
        <f>'2020 Weather Adj'!$N$29</f>
        <v>113785037.93850037</v>
      </c>
      <c r="AD24" s="296">
        <f>AB24*AC24</f>
        <v>10971080.348410252</v>
      </c>
    </row>
    <row r="25" spans="1:30" x14ac:dyDescent="0.2">
      <c r="A25" s="350">
        <f t="shared" si="0"/>
        <v>18</v>
      </c>
      <c r="B25" s="428" t="s">
        <v>67</v>
      </c>
      <c r="C25" s="134">
        <f t="shared" ref="C25:S25" si="9">SUM(C21:C24)</f>
        <v>1393819000</v>
      </c>
      <c r="D25" s="213">
        <f t="shared" si="9"/>
        <v>119566000</v>
      </c>
      <c r="E25" s="213">
        <f t="shared" si="9"/>
        <v>2919000</v>
      </c>
      <c r="F25" s="213">
        <f t="shared" si="9"/>
        <v>0</v>
      </c>
      <c r="G25" s="213">
        <f t="shared" si="9"/>
        <v>-1967000</v>
      </c>
      <c r="H25" s="213">
        <f t="shared" si="9"/>
        <v>5567000</v>
      </c>
      <c r="I25" s="213">
        <f t="shared" si="9"/>
        <v>1178000</v>
      </c>
      <c r="J25" s="213">
        <f t="shared" si="9"/>
        <v>-59000</v>
      </c>
      <c r="K25" s="213">
        <f t="shared" si="9"/>
        <v>3050000</v>
      </c>
      <c r="L25" s="213">
        <f t="shared" si="9"/>
        <v>-2896000</v>
      </c>
      <c r="M25" s="213">
        <f t="shared" si="9"/>
        <v>-59000</v>
      </c>
      <c r="N25" s="213">
        <f t="shared" si="9"/>
        <v>-849000</v>
      </c>
      <c r="O25" s="213">
        <f t="shared" si="9"/>
        <v>0</v>
      </c>
      <c r="P25" s="213">
        <f t="shared" si="9"/>
        <v>1100000</v>
      </c>
      <c r="Q25" s="213">
        <f t="shared" si="9"/>
        <v>-267000</v>
      </c>
      <c r="R25" s="135">
        <f t="shared" si="9"/>
        <v>7717000</v>
      </c>
      <c r="S25" s="135">
        <f t="shared" si="9"/>
        <v>127283000</v>
      </c>
      <c r="U25" s="568">
        <f>SUM(U21:U24)</f>
        <v>0</v>
      </c>
      <c r="V25" s="560">
        <f>SUM(V21:V24)</f>
        <v>3816000</v>
      </c>
      <c r="W25" s="135">
        <f>SUM(W21:W24)</f>
        <v>3816000</v>
      </c>
      <c r="X25" s="132"/>
      <c r="Y25" s="135">
        <f>SUM(Y21:Y24)</f>
        <v>131099000</v>
      </c>
      <c r="Z25" s="554">
        <f>+W25/S25</f>
        <v>2.9980437293275614E-2</v>
      </c>
      <c r="AB25" s="314"/>
      <c r="AC25" s="369"/>
      <c r="AD25" s="296"/>
    </row>
    <row r="26" spans="1:30" x14ac:dyDescent="0.2">
      <c r="A26" s="350">
        <f t="shared" si="0"/>
        <v>19</v>
      </c>
      <c r="B26" s="428"/>
      <c r="C26" s="113"/>
      <c r="R26" s="346"/>
      <c r="S26" s="346"/>
      <c r="U26" s="567"/>
      <c r="V26" s="561"/>
      <c r="W26" s="346"/>
      <c r="X26" s="132"/>
      <c r="Y26" s="346"/>
      <c r="Z26" s="553"/>
      <c r="AB26" s="370"/>
      <c r="AC26" s="369"/>
      <c r="AD26" s="296"/>
    </row>
    <row r="27" spans="1:30" x14ac:dyDescent="0.2">
      <c r="A27" s="350">
        <f t="shared" si="0"/>
        <v>20</v>
      </c>
      <c r="B27" s="428">
        <v>46</v>
      </c>
      <c r="C27" s="51">
        <v>64495000</v>
      </c>
      <c r="D27" s="51">
        <v>4464000</v>
      </c>
      <c r="E27" s="549">
        <v>117000</v>
      </c>
      <c r="F27" s="549">
        <v>0</v>
      </c>
      <c r="G27" s="549">
        <v>-79000</v>
      </c>
      <c r="H27" s="549">
        <v>164000</v>
      </c>
      <c r="I27" s="549">
        <v>44000</v>
      </c>
      <c r="J27" s="549">
        <v>-2000</v>
      </c>
      <c r="K27" s="549">
        <v>108000</v>
      </c>
      <c r="L27" s="549">
        <v>-99000</v>
      </c>
      <c r="M27" s="549">
        <v>-2000</v>
      </c>
      <c r="N27" s="549">
        <v>-29000</v>
      </c>
      <c r="O27" s="549">
        <v>0</v>
      </c>
      <c r="P27" s="549">
        <v>0</v>
      </c>
      <c r="Q27" s="549">
        <v>0</v>
      </c>
      <c r="R27" s="346">
        <f>SUM(E27:Q27)</f>
        <v>222000</v>
      </c>
      <c r="S27" s="346">
        <f>SUM(D27:Q27)</f>
        <v>4686000</v>
      </c>
      <c r="U27" s="567">
        <f>-O27</f>
        <v>0</v>
      </c>
      <c r="V27" s="562">
        <v>0</v>
      </c>
      <c r="W27" s="346">
        <f>SUM(U27:V27)</f>
        <v>0</v>
      </c>
      <c r="X27" s="132"/>
      <c r="Y27" s="346">
        <f>SUM(W27,S27)</f>
        <v>4686000</v>
      </c>
      <c r="Z27" s="553">
        <f>+W27/S27</f>
        <v>0</v>
      </c>
      <c r="AB27" s="370"/>
      <c r="AC27" s="369"/>
      <c r="AD27" s="296"/>
    </row>
    <row r="28" spans="1:30" x14ac:dyDescent="0.2">
      <c r="A28" s="350">
        <f t="shared" si="0"/>
        <v>21</v>
      </c>
      <c r="B28" s="428">
        <v>49</v>
      </c>
      <c r="C28" s="51">
        <v>512961000</v>
      </c>
      <c r="D28" s="51">
        <v>34543000</v>
      </c>
      <c r="E28" s="549">
        <v>1009000</v>
      </c>
      <c r="F28" s="549">
        <v>0</v>
      </c>
      <c r="G28" s="549">
        <v>-680000</v>
      </c>
      <c r="H28" s="549">
        <v>2052000</v>
      </c>
      <c r="I28" s="549">
        <v>342000</v>
      </c>
      <c r="J28" s="549">
        <v>-21000</v>
      </c>
      <c r="K28" s="549">
        <v>861000</v>
      </c>
      <c r="L28" s="549">
        <v>-787000</v>
      </c>
      <c r="M28" s="549">
        <v>-17000</v>
      </c>
      <c r="N28" s="549">
        <v>-231000</v>
      </c>
      <c r="O28" s="549">
        <v>0</v>
      </c>
      <c r="P28" s="549">
        <v>0</v>
      </c>
      <c r="Q28" s="549">
        <v>0</v>
      </c>
      <c r="R28" s="346">
        <f>SUM(E28:Q28)</f>
        <v>2528000</v>
      </c>
      <c r="S28" s="346">
        <f>SUM(D28:Q28)</f>
        <v>37071000</v>
      </c>
      <c r="U28" s="567">
        <f>-O28</f>
        <v>0</v>
      </c>
      <c r="V28" s="562">
        <v>0</v>
      </c>
      <c r="W28" s="346">
        <f>SUM(U28:V28)</f>
        <v>0</v>
      </c>
      <c r="X28" s="132"/>
      <c r="Y28" s="346">
        <f>SUM(W28,S28)</f>
        <v>37071000</v>
      </c>
      <c r="Z28" s="553">
        <f>+W28/S28</f>
        <v>0</v>
      </c>
      <c r="AB28" s="370"/>
      <c r="AC28" s="369"/>
      <c r="AD28" s="296"/>
    </row>
    <row r="29" spans="1:30" x14ac:dyDescent="0.2">
      <c r="A29" s="350">
        <f t="shared" si="0"/>
        <v>22</v>
      </c>
      <c r="B29" s="428" t="s">
        <v>68</v>
      </c>
      <c r="C29" s="134">
        <f t="shared" ref="C29:S29" si="10">SUM(C27:C28)</f>
        <v>577456000</v>
      </c>
      <c r="D29" s="213">
        <f t="shared" si="10"/>
        <v>39007000</v>
      </c>
      <c r="E29" s="213">
        <f t="shared" si="10"/>
        <v>1126000</v>
      </c>
      <c r="F29" s="213">
        <f t="shared" si="10"/>
        <v>0</v>
      </c>
      <c r="G29" s="213">
        <f t="shared" si="10"/>
        <v>-759000</v>
      </c>
      <c r="H29" s="213">
        <f t="shared" si="10"/>
        <v>2216000</v>
      </c>
      <c r="I29" s="213">
        <f t="shared" si="10"/>
        <v>386000</v>
      </c>
      <c r="J29" s="213">
        <f t="shared" si="10"/>
        <v>-23000</v>
      </c>
      <c r="K29" s="213">
        <f t="shared" si="10"/>
        <v>969000</v>
      </c>
      <c r="L29" s="213">
        <f t="shared" si="10"/>
        <v>-886000</v>
      </c>
      <c r="M29" s="213">
        <f t="shared" si="10"/>
        <v>-19000</v>
      </c>
      <c r="N29" s="213">
        <f t="shared" si="10"/>
        <v>-260000</v>
      </c>
      <c r="O29" s="213">
        <f t="shared" si="10"/>
        <v>0</v>
      </c>
      <c r="P29" s="213">
        <f t="shared" si="10"/>
        <v>0</v>
      </c>
      <c r="Q29" s="213">
        <f t="shared" si="10"/>
        <v>0</v>
      </c>
      <c r="R29" s="135">
        <f t="shared" si="10"/>
        <v>2750000</v>
      </c>
      <c r="S29" s="135">
        <f t="shared" si="10"/>
        <v>41757000</v>
      </c>
      <c r="U29" s="568">
        <f>SUM(U27:U28)</f>
        <v>0</v>
      </c>
      <c r="V29" s="560">
        <f>SUM(V27:V28)</f>
        <v>0</v>
      </c>
      <c r="W29" s="135">
        <f>SUM(W27:W28)</f>
        <v>0</v>
      </c>
      <c r="X29" s="132"/>
      <c r="Y29" s="135">
        <f>SUM(Y27:Y28)</f>
        <v>41757000</v>
      </c>
      <c r="Z29" s="554">
        <f>+W29/S29</f>
        <v>0</v>
      </c>
      <c r="AB29" s="370"/>
      <c r="AC29" s="369"/>
      <c r="AD29" s="296"/>
    </row>
    <row r="30" spans="1:30" x14ac:dyDescent="0.2">
      <c r="A30" s="350">
        <f t="shared" si="0"/>
        <v>23</v>
      </c>
      <c r="B30" s="428"/>
      <c r="C30" s="113"/>
      <c r="R30" s="346"/>
      <c r="S30" s="346"/>
      <c r="U30" s="567"/>
      <c r="V30" s="561"/>
      <c r="W30" s="346"/>
      <c r="X30" s="132"/>
      <c r="Y30" s="346"/>
      <c r="Z30" s="553"/>
      <c r="AB30" s="314"/>
      <c r="AC30" s="369"/>
      <c r="AD30" s="296"/>
    </row>
    <row r="31" spans="1:30" s="351" customFormat="1" ht="12.75" customHeight="1" x14ac:dyDescent="0.2">
      <c r="A31" s="350">
        <f t="shared" si="0"/>
        <v>24</v>
      </c>
      <c r="B31" s="29" t="s">
        <v>69</v>
      </c>
      <c r="C31" s="191">
        <v>62835000</v>
      </c>
      <c r="D31" s="191">
        <v>15672000</v>
      </c>
      <c r="E31" s="550">
        <v>134000</v>
      </c>
      <c r="F31" s="550">
        <v>0</v>
      </c>
      <c r="G31" s="550">
        <v>-90000</v>
      </c>
      <c r="H31" s="550">
        <v>315000</v>
      </c>
      <c r="I31" s="550">
        <v>150000</v>
      </c>
      <c r="J31" s="550">
        <v>-3000</v>
      </c>
      <c r="K31" s="550">
        <v>599000</v>
      </c>
      <c r="L31" s="550">
        <v>-536000</v>
      </c>
      <c r="M31" s="550">
        <v>-11000</v>
      </c>
      <c r="N31" s="550">
        <v>-157000</v>
      </c>
      <c r="O31" s="550">
        <v>0</v>
      </c>
      <c r="P31" s="550">
        <v>0</v>
      </c>
      <c r="Q31" s="550">
        <v>-12000</v>
      </c>
      <c r="R31" s="132">
        <f>SUM(E31:Q31)</f>
        <v>389000</v>
      </c>
      <c r="S31" s="132">
        <f>SUM(D31:Q31)</f>
        <v>16061000</v>
      </c>
      <c r="U31" s="567">
        <f>-O31</f>
        <v>0</v>
      </c>
      <c r="V31" s="562">
        <v>0</v>
      </c>
      <c r="W31" s="132">
        <f>SUM(U31:V31)</f>
        <v>0</v>
      </c>
      <c r="X31" s="132"/>
      <c r="Y31" s="132">
        <f>SUM(W31,S31)</f>
        <v>16061000</v>
      </c>
      <c r="Z31" s="555">
        <f>+W31/S31</f>
        <v>0</v>
      </c>
      <c r="AB31" s="370"/>
      <c r="AC31" s="369"/>
      <c r="AD31" s="296"/>
    </row>
    <row r="32" spans="1:30" s="351" customFormat="1" x14ac:dyDescent="0.2">
      <c r="A32" s="350">
        <f t="shared" si="0"/>
        <v>25</v>
      </c>
      <c r="B32" s="29" t="s">
        <v>70</v>
      </c>
      <c r="C32" s="191">
        <v>1999367000</v>
      </c>
      <c r="D32" s="191">
        <v>10005000</v>
      </c>
      <c r="E32" s="550">
        <v>0</v>
      </c>
      <c r="F32" s="550">
        <v>0</v>
      </c>
      <c r="G32" s="550">
        <v>0</v>
      </c>
      <c r="H32" s="550">
        <v>2093000</v>
      </c>
      <c r="I32" s="550">
        <v>86000</v>
      </c>
      <c r="J32" s="550">
        <v>0</v>
      </c>
      <c r="K32" s="550">
        <v>50000</v>
      </c>
      <c r="L32" s="550">
        <v>-32000</v>
      </c>
      <c r="M32" s="550">
        <v>-14000</v>
      </c>
      <c r="N32" s="550">
        <v>-10000</v>
      </c>
      <c r="O32" s="550">
        <v>0</v>
      </c>
      <c r="P32" s="550">
        <v>0</v>
      </c>
      <c r="Q32" s="550">
        <v>0</v>
      </c>
      <c r="R32" s="132">
        <f>SUM(E32:Q32)</f>
        <v>2173000</v>
      </c>
      <c r="S32" s="132">
        <f>SUM(D32:Q32)</f>
        <v>12178000</v>
      </c>
      <c r="U32" s="567">
        <f>-O32</f>
        <v>0</v>
      </c>
      <c r="V32" s="562">
        <v>0</v>
      </c>
      <c r="W32" s="132">
        <f>SUM(U32:V32)</f>
        <v>0</v>
      </c>
      <c r="X32" s="132"/>
      <c r="Y32" s="132">
        <f>SUM(W32,S32)</f>
        <v>12178000</v>
      </c>
      <c r="Z32" s="555">
        <f>+W32/S32</f>
        <v>0</v>
      </c>
      <c r="AB32" s="370"/>
      <c r="AC32" s="369"/>
      <c r="AD32" s="296"/>
    </row>
    <row r="33" spans="1:30" s="351" customFormat="1" x14ac:dyDescent="0.2">
      <c r="A33" s="269">
        <f t="shared" si="0"/>
        <v>26</v>
      </c>
      <c r="B33" s="29" t="s">
        <v>349</v>
      </c>
      <c r="C33" s="191">
        <v>480416000</v>
      </c>
      <c r="D33" s="191">
        <v>6159000</v>
      </c>
      <c r="E33" s="550">
        <v>0</v>
      </c>
      <c r="F33" s="550">
        <v>0</v>
      </c>
      <c r="G33" s="550">
        <v>0</v>
      </c>
      <c r="H33" s="550">
        <v>1972000</v>
      </c>
      <c r="I33" s="550">
        <v>295000</v>
      </c>
      <c r="J33" s="550">
        <v>0</v>
      </c>
      <c r="K33" s="550">
        <v>999000</v>
      </c>
      <c r="L33" s="550">
        <v>-460000</v>
      </c>
      <c r="M33" s="550">
        <v>-19000</v>
      </c>
      <c r="N33" s="550">
        <v>-135000</v>
      </c>
      <c r="O33" s="550">
        <v>0</v>
      </c>
      <c r="P33" s="550">
        <v>1238000</v>
      </c>
      <c r="Q33" s="550">
        <v>0</v>
      </c>
      <c r="R33" s="132">
        <f>SUM(E33:Q33)</f>
        <v>3890000</v>
      </c>
      <c r="S33" s="132">
        <f>SUM(D33:Q33)</f>
        <v>10049000</v>
      </c>
      <c r="U33" s="567">
        <f>-O33</f>
        <v>0</v>
      </c>
      <c r="V33" s="559">
        <f>+'Sch 142 Revenue Impacts'!K32</f>
        <v>302000</v>
      </c>
      <c r="W33" s="132">
        <f>SUM(U33:V33)</f>
        <v>302000</v>
      </c>
      <c r="X33" s="132"/>
      <c r="Y33" s="132">
        <f>SUM(W33,S33)</f>
        <v>10351000</v>
      </c>
      <c r="Z33" s="555">
        <f>+W33/S33</f>
        <v>3.0052741566325009E-2</v>
      </c>
      <c r="AB33" s="370">
        <f>S33/C33</f>
        <v>2.0917288350096583E-2</v>
      </c>
      <c r="AC33" s="369">
        <f>'2020 Weather Adj'!$N$41</f>
        <v>316593245.93700004</v>
      </c>
      <c r="AD33" s="296">
        <f>AB33*AC33</f>
        <v>6622272.2149572736</v>
      </c>
    </row>
    <row r="34" spans="1:30" x14ac:dyDescent="0.2">
      <c r="A34" s="350">
        <f t="shared" si="0"/>
        <v>27</v>
      </c>
      <c r="B34" s="428"/>
      <c r="C34" s="113"/>
      <c r="R34" s="346"/>
      <c r="S34" s="346"/>
      <c r="U34" s="567"/>
      <c r="V34" s="561"/>
      <c r="W34" s="346"/>
      <c r="X34" s="132"/>
      <c r="Y34" s="346"/>
      <c r="Z34" s="553"/>
      <c r="AB34" s="314"/>
      <c r="AC34" s="369"/>
      <c r="AD34" s="296"/>
    </row>
    <row r="35" spans="1:30" ht="12" thickBot="1" x14ac:dyDescent="0.25">
      <c r="A35" s="350">
        <f t="shared" si="0"/>
        <v>28</v>
      </c>
      <c r="B35" s="428" t="s">
        <v>356</v>
      </c>
      <c r="C35" s="136">
        <f t="shared" ref="C35:S35" si="11">SUM(C9,C19,C25,C29,C31,C32,C33)</f>
        <v>22556366000</v>
      </c>
      <c r="D35" s="136">
        <f t="shared" si="11"/>
        <v>2076592000</v>
      </c>
      <c r="E35" s="356">
        <f t="shared" si="11"/>
        <v>43317000</v>
      </c>
      <c r="F35" s="356">
        <f t="shared" si="11"/>
        <v>0</v>
      </c>
      <c r="G35" s="356">
        <f t="shared" si="11"/>
        <v>-29203000</v>
      </c>
      <c r="H35" s="356">
        <f t="shared" si="11"/>
        <v>93467000</v>
      </c>
      <c r="I35" s="356">
        <f t="shared" si="11"/>
        <v>20373000</v>
      </c>
      <c r="J35" s="356">
        <f t="shared" si="11"/>
        <v>-876000</v>
      </c>
      <c r="K35" s="356">
        <f t="shared" si="11"/>
        <v>57850000</v>
      </c>
      <c r="L35" s="356">
        <f t="shared" si="11"/>
        <v>-53818000</v>
      </c>
      <c r="M35" s="356">
        <f t="shared" si="11"/>
        <v>-1120000</v>
      </c>
      <c r="N35" s="356">
        <f t="shared" si="11"/>
        <v>-15776000</v>
      </c>
      <c r="O35" s="356">
        <f t="shared" si="11"/>
        <v>0</v>
      </c>
      <c r="P35" s="356">
        <f t="shared" si="11"/>
        <v>9282000</v>
      </c>
      <c r="Q35" s="356">
        <f t="shared" si="11"/>
        <v>-83297000</v>
      </c>
      <c r="R35" s="136">
        <f t="shared" si="11"/>
        <v>40199000</v>
      </c>
      <c r="S35" s="136">
        <f t="shared" si="11"/>
        <v>2116791000</v>
      </c>
      <c r="U35" s="569">
        <f t="shared" ref="U35:Y35" si="12">SUM(U9,U19,U25,U29,U31,U32,U33)</f>
        <v>0</v>
      </c>
      <c r="V35" s="563">
        <f t="shared" si="12"/>
        <v>21388000</v>
      </c>
      <c r="W35" s="136">
        <f t="shared" si="12"/>
        <v>21388000</v>
      </c>
      <c r="X35" s="136">
        <f t="shared" si="12"/>
        <v>0</v>
      </c>
      <c r="Y35" s="136">
        <f t="shared" si="12"/>
        <v>2138179000</v>
      </c>
      <c r="Z35" s="579">
        <f>+W35/S35</f>
        <v>1.0103973420143983E-2</v>
      </c>
      <c r="AB35" s="314"/>
      <c r="AC35" s="369"/>
      <c r="AD35" s="296"/>
    </row>
    <row r="36" spans="1:30" ht="12" thickTop="1" x14ac:dyDescent="0.2">
      <c r="A36" s="350">
        <f t="shared" si="0"/>
        <v>29</v>
      </c>
      <c r="U36" s="150"/>
      <c r="V36" s="151"/>
      <c r="W36" s="338"/>
      <c r="X36" s="132"/>
      <c r="Y36" s="338"/>
      <c r="Z36" s="338"/>
      <c r="AB36" s="314"/>
      <c r="AC36" s="369"/>
      <c r="AD36" s="296"/>
    </row>
    <row r="37" spans="1:30" x14ac:dyDescent="0.2">
      <c r="A37" s="350">
        <f t="shared" si="0"/>
        <v>30</v>
      </c>
      <c r="B37" s="428">
        <v>5</v>
      </c>
      <c r="C37" s="191">
        <v>7435000</v>
      </c>
      <c r="D37" s="191">
        <v>719000</v>
      </c>
      <c r="E37" s="550">
        <v>0</v>
      </c>
      <c r="F37" s="550">
        <v>0</v>
      </c>
      <c r="G37" s="550">
        <v>0</v>
      </c>
      <c r="H37" s="550">
        <v>0</v>
      </c>
      <c r="I37" s="550">
        <v>0</v>
      </c>
      <c r="J37" s="550">
        <v>0</v>
      </c>
      <c r="K37" s="550">
        <v>0</v>
      </c>
      <c r="L37" s="550">
        <v>0</v>
      </c>
      <c r="M37" s="550">
        <v>0</v>
      </c>
      <c r="N37" s="550">
        <v>0</v>
      </c>
      <c r="O37" s="550">
        <v>0</v>
      </c>
      <c r="P37" s="550">
        <v>0</v>
      </c>
      <c r="Q37" s="550">
        <v>0</v>
      </c>
      <c r="R37" s="132">
        <f>SUM(E37:Q37)</f>
        <v>0</v>
      </c>
      <c r="S37" s="132">
        <f>SUM(D37:Q37)</f>
        <v>719000</v>
      </c>
      <c r="U37" s="567">
        <f>-O37</f>
        <v>0</v>
      </c>
      <c r="V37" s="562">
        <v>0</v>
      </c>
      <c r="W37" s="132">
        <f>SUM(U37:V37)</f>
        <v>0</v>
      </c>
      <c r="X37" s="338"/>
      <c r="Y37" s="132">
        <f>SUM(W37,S37)</f>
        <v>719000</v>
      </c>
      <c r="Z37" s="555">
        <f>+W37/S37</f>
        <v>0</v>
      </c>
      <c r="AB37" s="370"/>
      <c r="AC37" s="369"/>
      <c r="AD37" s="296"/>
    </row>
    <row r="38" spans="1:30" x14ac:dyDescent="0.2">
      <c r="A38" s="350">
        <f t="shared" si="0"/>
        <v>31</v>
      </c>
      <c r="B38" s="428"/>
      <c r="U38" s="150"/>
      <c r="V38" s="151"/>
      <c r="W38" s="338"/>
      <c r="X38" s="338"/>
      <c r="Y38" s="338"/>
      <c r="Z38" s="338"/>
      <c r="AB38" s="314"/>
      <c r="AC38" s="281"/>
      <c r="AD38" s="296"/>
    </row>
    <row r="39" spans="1:30" ht="12" thickBot="1" x14ac:dyDescent="0.25">
      <c r="A39" s="350">
        <f t="shared" si="0"/>
        <v>32</v>
      </c>
      <c r="B39" s="428" t="s">
        <v>357</v>
      </c>
      <c r="C39" s="136">
        <f t="shared" ref="C39:Y39" si="13">C35+C37</f>
        <v>22563801000</v>
      </c>
      <c r="D39" s="136">
        <f t="shared" si="13"/>
        <v>2077311000</v>
      </c>
      <c r="E39" s="356">
        <f t="shared" si="13"/>
        <v>43317000</v>
      </c>
      <c r="F39" s="356">
        <f t="shared" si="13"/>
        <v>0</v>
      </c>
      <c r="G39" s="356">
        <f t="shared" si="13"/>
        <v>-29203000</v>
      </c>
      <c r="H39" s="356">
        <f t="shared" si="13"/>
        <v>93467000</v>
      </c>
      <c r="I39" s="356">
        <f t="shared" si="13"/>
        <v>20373000</v>
      </c>
      <c r="J39" s="356">
        <f t="shared" si="13"/>
        <v>-876000</v>
      </c>
      <c r="K39" s="356">
        <f t="shared" si="13"/>
        <v>57850000</v>
      </c>
      <c r="L39" s="356">
        <f t="shared" si="13"/>
        <v>-53818000</v>
      </c>
      <c r="M39" s="356">
        <f t="shared" si="13"/>
        <v>-1120000</v>
      </c>
      <c r="N39" s="356">
        <f t="shared" si="13"/>
        <v>-15776000</v>
      </c>
      <c r="O39" s="356">
        <f t="shared" si="13"/>
        <v>0</v>
      </c>
      <c r="P39" s="356">
        <f t="shared" si="13"/>
        <v>9282000</v>
      </c>
      <c r="Q39" s="356">
        <f t="shared" si="13"/>
        <v>-83297000</v>
      </c>
      <c r="R39" s="136">
        <f t="shared" si="13"/>
        <v>40199000</v>
      </c>
      <c r="S39" s="136">
        <f t="shared" si="13"/>
        <v>2117510000</v>
      </c>
      <c r="T39" s="136">
        <f t="shared" si="13"/>
        <v>0</v>
      </c>
      <c r="U39" s="570">
        <f t="shared" si="13"/>
        <v>0</v>
      </c>
      <c r="V39" s="564">
        <f t="shared" si="13"/>
        <v>21388000</v>
      </c>
      <c r="W39" s="136">
        <f t="shared" si="13"/>
        <v>21388000</v>
      </c>
      <c r="X39" s="136">
        <f t="shared" si="13"/>
        <v>0</v>
      </c>
      <c r="Y39" s="136">
        <f t="shared" si="13"/>
        <v>2138898000</v>
      </c>
      <c r="Z39" s="556">
        <f>+W39/S39</f>
        <v>1.0100542618452805E-2</v>
      </c>
      <c r="AB39" s="314"/>
      <c r="AC39" s="281"/>
      <c r="AD39" s="296"/>
    </row>
    <row r="40" spans="1:30" ht="12" thickTop="1" x14ac:dyDescent="0.2">
      <c r="A40" s="350">
        <f t="shared" si="0"/>
        <v>33</v>
      </c>
    </row>
  </sheetData>
  <mergeCells count="4">
    <mergeCell ref="A1:Z1"/>
    <mergeCell ref="A2:Z2"/>
    <mergeCell ref="A3:Z3"/>
    <mergeCell ref="A4:Z4"/>
  </mergeCells>
  <printOptions horizontalCentered="1"/>
  <pageMargins left="0.45" right="0.45" top="0.75" bottom="0.75" header="0.3" footer="0.3"/>
  <pageSetup scale="58" orientation="landscape" blackAndWhite="1" r:id="rId1"/>
  <headerFooter>
    <oddFooter>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F8FC08F8AF63B44903C06F91AB97AF3" ma:contentTypeVersion="36" ma:contentTypeDescription="" ma:contentTypeScope="" ma:versionID="46007ef122779c3aeb65d8a2f208b9d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F700362-47A0-4100-8E70-75B1B80986E1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4D3C073A-4279-48DA-B4A0-F3DAA45A8B4A}"/>
</file>

<file path=customXml/itemProps3.xml><?xml version="1.0" encoding="utf-8"?>
<ds:datastoreItem xmlns:ds="http://schemas.openxmlformats.org/officeDocument/2006/customXml" ds:itemID="{2A78B97B-33C4-4826-8D0E-C2B31654F7F1}"/>
</file>

<file path=customXml/itemProps4.xml><?xml version="1.0" encoding="utf-8"?>
<ds:datastoreItem xmlns:ds="http://schemas.openxmlformats.org/officeDocument/2006/customXml" ds:itemID="{95D47EED-D2DD-4EA3-B5EB-3484ADBA290F}"/>
</file>

<file path=customXml/itemProps5.xml><?xml version="1.0" encoding="utf-8"?>
<ds:datastoreItem xmlns:ds="http://schemas.openxmlformats.org/officeDocument/2006/customXml" ds:itemID="{98EE714A-75E5-416C-BE96-93A758F410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Delivery Rate Change Calc</vt:lpstr>
      <vt:lpstr>Delivery Rate Change Calc 26&amp;31</vt:lpstr>
      <vt:lpstr>FPC Rate Change Calc</vt:lpstr>
      <vt:lpstr>Summary of Rates</vt:lpstr>
      <vt:lpstr>Rate Test</vt:lpstr>
      <vt:lpstr>Rate Test 26&amp;31</vt:lpstr>
      <vt:lpstr>Earn Test Alloc</vt:lpstr>
      <vt:lpstr>Rate Impacts--&gt;</vt:lpstr>
      <vt:lpstr>Rate Sch Impacts Sch142</vt:lpstr>
      <vt:lpstr>Sch 142 Revenue Impacts</vt:lpstr>
      <vt:lpstr>Typical Res Bill SCH 142</vt:lpstr>
      <vt:lpstr>Balances--&gt;</vt:lpstr>
      <vt:lpstr>Delivery Deferral Balance</vt:lpstr>
      <vt:lpstr>FPC Deferral Balance</vt:lpstr>
      <vt:lpstr>Historic Account Balances</vt:lpstr>
      <vt:lpstr>Amort Estimate</vt:lpstr>
      <vt:lpstr>2019 GRC - SCH 40 Re-class</vt:lpstr>
      <vt:lpstr>Work Papers--&gt;</vt:lpstr>
      <vt:lpstr>Schedule 7</vt:lpstr>
      <vt:lpstr>Schedule 8&amp;24</vt:lpstr>
      <vt:lpstr>Schedule 7A,11,25,29,35,43</vt:lpstr>
      <vt:lpstr>Schedule SC</vt:lpstr>
      <vt:lpstr>Schedule 12&amp;26</vt:lpstr>
      <vt:lpstr>Schedule 10&amp;31</vt:lpstr>
      <vt:lpstr>Schedule 46&amp;49</vt:lpstr>
      <vt:lpstr>FPC Sch 7</vt:lpstr>
      <vt:lpstr>FPC Sch 8&amp;24</vt:lpstr>
      <vt:lpstr>FPC Sch 7A,11,25,29,35,43</vt:lpstr>
      <vt:lpstr>FPC Sch 40</vt:lpstr>
      <vt:lpstr>FPC Sch SC</vt:lpstr>
      <vt:lpstr>FPC Sch 12&amp;26</vt:lpstr>
      <vt:lpstr>FPC Sch 10&amp;31</vt:lpstr>
      <vt:lpstr>F2020 Forecast</vt:lpstr>
      <vt:lpstr>2020 Weather Adj</vt:lpstr>
      <vt:lpstr>2020 Elec Margin Calc</vt:lpstr>
      <vt:lpstr>2019 GRC Conversion Factor</vt:lpstr>
      <vt:lpstr>Electric Earnings Test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Puget Sound Energy</cp:lastModifiedBy>
  <cp:lastPrinted>2019-03-27T19:08:55Z</cp:lastPrinted>
  <dcterms:created xsi:type="dcterms:W3CDTF">2018-03-16T22:40:08Z</dcterms:created>
  <dcterms:modified xsi:type="dcterms:W3CDTF">2021-03-26T16:16:21Z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0x0101006E56B4D1795A2E4DB2F0B01679ED314A00DF8FC08F8AF63B44903C06F91AB97AF3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