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0\To File 2020 CBR WP\"/>
    </mc:Choice>
  </mc:AlternateContent>
  <bookViews>
    <workbookView xWindow="14505" yWindow="-15" windowWidth="14310" windowHeight="13170" tabRatio="918"/>
  </bookViews>
  <sheets>
    <sheet name="3.02E" sheetId="1" r:id="rId1"/>
    <sheet name="SOE" sheetId="57" r:id="rId2"/>
    <sheet name="Elec Oth Oper Rev" sheetId="58" r:id="rId3"/>
    <sheet name="TGrants" sheetId="59" r:id="rId4"/>
    <sheet name="TGrant" sheetId="49" r:id="rId5"/>
    <sheet name="PTC" sheetId="60" r:id="rId6"/>
  </sheets>
  <externalReferences>
    <externalReference r:id="rId7"/>
  </externalReferences>
  <definedNames>
    <definedName name="_xlnm.Print_Titles" localSheetId="2">'Elec Oth Oper Rev'!$1:$3</definedName>
    <definedName name="SAPCrosstab3">#REF!</definedName>
    <definedName name="SAPCrosstab4">'Elec Oth Oper Rev'!$A$1:$C$110</definedName>
    <definedName name="SAPCrosstab6">#REF!</definedName>
    <definedName name="SAPCrosstab7">#REF!</definedName>
    <definedName name="SAPCrosstab8">#REF!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MARGIN_WO_QTR." hidden="1">{#N/A,#N/A,FALSE,"Month ";#N/A,#N/A,FALSE,"YTD";#N/A,#N/A,FALSE,"12 mo ended"}</definedName>
  </definedNames>
  <calcPr calcId="162913"/>
</workbook>
</file>

<file path=xl/calcChain.xml><?xml version="1.0" encoding="utf-8"?>
<calcChain xmlns="http://schemas.openxmlformats.org/spreadsheetml/2006/main">
  <c r="C42" i="1" l="1"/>
  <c r="C28" i="1" l="1"/>
  <c r="C25" i="1"/>
  <c r="C24" i="1"/>
  <c r="D18" i="1" l="1"/>
  <c r="D17" i="1" l="1"/>
  <c r="D37" i="1" l="1"/>
  <c r="B29" i="60"/>
  <c r="D15" i="1" l="1"/>
  <c r="C17" i="59"/>
  <c r="D34" i="1" s="1"/>
  <c r="E111" i="58"/>
  <c r="F111" i="58"/>
  <c r="D111" i="58"/>
  <c r="Q19" i="57" l="1"/>
  <c r="L59" i="57"/>
  <c r="N59" i="57" s="1"/>
  <c r="F58" i="57"/>
  <c r="L55" i="57"/>
  <c r="N55" i="57" s="1"/>
  <c r="D14" i="1"/>
  <c r="D16" i="1"/>
  <c r="F25" i="57"/>
  <c r="H25" i="57" s="1"/>
  <c r="H24" i="57"/>
  <c r="D27" i="57"/>
  <c r="R19" i="57"/>
  <c r="Q18" i="57"/>
  <c r="F18" i="57"/>
  <c r="H18" i="57" s="1"/>
  <c r="P15" i="57"/>
  <c r="P14" i="57"/>
  <c r="L13" i="57"/>
  <c r="N13" i="57" s="1"/>
  <c r="R13" i="57"/>
  <c r="F13" i="57"/>
  <c r="H13" i="57" s="1"/>
  <c r="L12" i="57"/>
  <c r="N12" i="57" s="1"/>
  <c r="Q12" i="57"/>
  <c r="P11" i="57"/>
  <c r="R11" i="57"/>
  <c r="L11" i="57"/>
  <c r="F12" i="57" l="1"/>
  <c r="H12" i="57" s="1"/>
  <c r="F54" i="57"/>
  <c r="H54" i="57" s="1"/>
  <c r="J27" i="57"/>
  <c r="L52" i="57"/>
  <c r="N52" i="57" s="1"/>
  <c r="R14" i="57"/>
  <c r="R18" i="57"/>
  <c r="F23" i="57"/>
  <c r="L26" i="57"/>
  <c r="N26" i="57" s="1"/>
  <c r="R12" i="57"/>
  <c r="P13" i="57"/>
  <c r="P12" i="57"/>
  <c r="H23" i="57"/>
  <c r="Q13" i="57"/>
  <c r="H58" i="57"/>
  <c r="J17" i="57"/>
  <c r="J21" i="57" s="1"/>
  <c r="J29" i="57" s="1"/>
  <c r="Q14" i="57"/>
  <c r="L15" i="57"/>
  <c r="R15" i="57"/>
  <c r="L18" i="57"/>
  <c r="N18" i="57" s="1"/>
  <c r="F26" i="57"/>
  <c r="H26" i="57" s="1"/>
  <c r="L51" i="57"/>
  <c r="N51" i="57" s="1"/>
  <c r="D57" i="57"/>
  <c r="F55" i="57"/>
  <c r="H55" i="57" s="1"/>
  <c r="J57" i="57"/>
  <c r="J61" i="57" s="1"/>
  <c r="L58" i="57"/>
  <c r="N58" i="57" s="1"/>
  <c r="D61" i="57"/>
  <c r="N15" i="57"/>
  <c r="Q11" i="57"/>
  <c r="F14" i="57"/>
  <c r="Q15" i="57"/>
  <c r="F19" i="57"/>
  <c r="H19" i="57" s="1"/>
  <c r="F24" i="57"/>
  <c r="F53" i="57"/>
  <c r="H53" i="57" s="1"/>
  <c r="L25" i="57"/>
  <c r="N25" i="57" s="1"/>
  <c r="F51" i="57"/>
  <c r="L54" i="57"/>
  <c r="N54" i="57" s="1"/>
  <c r="F15" i="57"/>
  <c r="H15" i="57" s="1"/>
  <c r="L14" i="57"/>
  <c r="N14" i="57" s="1"/>
  <c r="D17" i="57"/>
  <c r="P18" i="57"/>
  <c r="L19" i="57"/>
  <c r="N19" i="57" s="1"/>
  <c r="L24" i="57"/>
  <c r="N24" i="57" s="1"/>
  <c r="B27" i="57"/>
  <c r="L53" i="57"/>
  <c r="N53" i="57" s="1"/>
  <c r="B57" i="57"/>
  <c r="F59" i="57"/>
  <c r="F52" i="57"/>
  <c r="H52" i="57" s="1"/>
  <c r="F11" i="57"/>
  <c r="B17" i="57"/>
  <c r="B21" i="57" s="1"/>
  <c r="L23" i="57"/>
  <c r="H59" i="57"/>
  <c r="P19" i="57"/>
  <c r="H14" i="57"/>
  <c r="N11" i="57"/>
  <c r="F27" i="57" l="1"/>
  <c r="L57" i="57"/>
  <c r="L61" i="57" s="1"/>
  <c r="N61" i="57" s="1"/>
  <c r="B29" i="57"/>
  <c r="R17" i="57"/>
  <c r="L17" i="57"/>
  <c r="L21" i="57" s="1"/>
  <c r="N21" i="57" s="1"/>
  <c r="H27" i="57"/>
  <c r="F57" i="57"/>
  <c r="P17" i="57"/>
  <c r="B61" i="57"/>
  <c r="N57" i="57"/>
  <c r="D21" i="57"/>
  <c r="Q17" i="57"/>
  <c r="H51" i="57"/>
  <c r="N23" i="57"/>
  <c r="L27" i="57"/>
  <c r="F17" i="57"/>
  <c r="F21" i="57" s="1"/>
  <c r="F29" i="57" s="1"/>
  <c r="H11" i="57"/>
  <c r="N17" i="57" l="1"/>
  <c r="H17" i="57"/>
  <c r="H21" i="57"/>
  <c r="D29" i="57"/>
  <c r="H29" i="57" s="1"/>
  <c r="F61" i="57"/>
  <c r="H61" i="57" s="1"/>
  <c r="H57" i="57"/>
  <c r="L29" i="57"/>
  <c r="N29" i="57" s="1"/>
  <c r="N27" i="57"/>
  <c r="B17" i="49" l="1"/>
  <c r="D20" i="1" l="1"/>
  <c r="A12" i="1" l="1"/>
  <c r="A13" i="1" s="1"/>
  <c r="E22" i="1"/>
  <c r="D28" i="1" l="1"/>
  <c r="D24" i="1"/>
  <c r="A14" i="1"/>
  <c r="A15" i="1" s="1"/>
  <c r="A16" i="1" s="1"/>
  <c r="A17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6" i="1" s="1"/>
  <c r="A37" i="1" s="1"/>
  <c r="A38" i="1" s="1"/>
  <c r="A39" i="1" s="1"/>
  <c r="A40" i="1" s="1"/>
  <c r="A41" i="1" s="1"/>
  <c r="A42" i="1" s="1"/>
  <c r="A43" i="1" s="1"/>
  <c r="A44" i="1" s="1"/>
  <c r="D25" i="1"/>
  <c r="E38" i="1"/>
  <c r="E26" i="1" l="1"/>
  <c r="E29" i="1" l="1"/>
  <c r="E40" i="1" l="1"/>
  <c r="E42" i="1" l="1"/>
  <c r="E44" i="1" s="1"/>
</calcChain>
</file>

<file path=xl/sharedStrings.xml><?xml version="1.0" encoding="utf-8"?>
<sst xmlns="http://schemas.openxmlformats.org/spreadsheetml/2006/main" count="391" uniqueCount="347">
  <si>
    <t>PUGET SOUND ENERGY-ELECTRIC</t>
  </si>
  <si>
    <t>LINE</t>
  </si>
  <si>
    <t>NO.</t>
  </si>
  <si>
    <t>DESCRIPTION</t>
  </si>
  <si>
    <t>ADJUSTMENT</t>
  </si>
  <si>
    <t xml:space="preserve"> </t>
  </si>
  <si>
    <t>UNCOLLECTIBLES @</t>
  </si>
  <si>
    <t>ANNUAL FILING FEE @</t>
  </si>
  <si>
    <t>STATE UTILITY TAX @</t>
  </si>
  <si>
    <t>INCREASE (DECREASE) TAXES OTHER</t>
  </si>
  <si>
    <t>INCREASE (DECREASE) FIT @</t>
  </si>
  <si>
    <t>INCREASE (DECREASE) NOI</t>
  </si>
  <si>
    <t>SALES TO CUSTOMERS:</t>
  </si>
  <si>
    <t xml:space="preserve">  RESTATING ADJUSTMENTS:</t>
  </si>
  <si>
    <t>COMMISSION BASIS REPORT</t>
  </si>
  <si>
    <t>PUGET SOUND ENERGY</t>
  </si>
  <si>
    <t>SUMMARY OF ELECTRIC OPERATING REVENUE &amp; KWH SALES</t>
  </si>
  <si>
    <t>INCREASE (DECREASE)</t>
  </si>
  <si>
    <t>VARIANCE FROM BUDGET</t>
  </si>
  <si>
    <t>ACTUAL</t>
  </si>
  <si>
    <t>SALE OF ELECTRICITY - REVENUE</t>
  </si>
  <si>
    <t>BUDGET</t>
  </si>
  <si>
    <t>AMOUNT</t>
  </si>
  <si>
    <t>%</t>
  </si>
  <si>
    <t>Residential</t>
  </si>
  <si>
    <t>Commercial</t>
  </si>
  <si>
    <t>Industrial</t>
  </si>
  <si>
    <t>Public street &amp; hwy lighting</t>
  </si>
  <si>
    <t>Sales for resale firm</t>
  </si>
  <si>
    <t>Total retail sales</t>
  </si>
  <si>
    <t>Transportation (Billed plus Change in Unbilled)</t>
  </si>
  <si>
    <t>Total electric revenues</t>
  </si>
  <si>
    <t>Total electric sales</t>
  </si>
  <si>
    <t>SALE OF ELECTRICITY - KWH</t>
  </si>
  <si>
    <t>INCREASE (DECREASE) SALES TO CUSTOMERS</t>
  </si>
  <si>
    <t>Sales to other utilities and marketers</t>
  </si>
  <si>
    <t>REVENUES AND EXPENSES</t>
  </si>
  <si>
    <t>INCREASE (DECREASE) OPERATING INCOME</t>
  </si>
  <si>
    <t>INCREASE (DECREASE) EXPENSE</t>
  </si>
  <si>
    <t>INCREASE (DECREASE) REVENUES</t>
  </si>
  <si>
    <t/>
  </si>
  <si>
    <t>REVENUE PER KWH</t>
  </si>
  <si>
    <t>Transmission Revenue</t>
  </si>
  <si>
    <t xml:space="preserve">    Other operating revenues</t>
  </si>
  <si>
    <t>REMOVE SCHEDULE 95A TREASURY GRANTS</t>
  </si>
  <si>
    <t>OTHER OPERATING EXPENSES:</t>
  </si>
  <si>
    <t xml:space="preserve">REMOVE ACCRUAL FOR FUTURE PTC LIABILITY </t>
  </si>
  <si>
    <t>(ACTUAL PTC'S REMOVED IN FIT ADJUSTMENT NO. 3.06)</t>
  </si>
  <si>
    <t>INCREASE (DECREASE) OPERATING EXPENSES</t>
  </si>
  <si>
    <t>Non-Core Gas Sales</t>
  </si>
  <si>
    <t>Other Misc Operating Revenue</t>
  </si>
  <si>
    <t>REMOVE SCHEDULE 95A TREASURY GRANTS AMORTIZATION OF INTEREST AND GRANTS</t>
  </si>
  <si>
    <t>Total</t>
  </si>
  <si>
    <t>Decoupling Revenue</t>
  </si>
  <si>
    <t>REMOVE TEST YEAR EARNINGS SHARING ACCRUAL</t>
  </si>
  <si>
    <t>REMOVE MERGER RATE CREDIT SCH 132</t>
  </si>
  <si>
    <t>Total kWh</t>
  </si>
  <si>
    <t>Act. Costs</t>
  </si>
  <si>
    <t>40730021  Amort to Repurposed PTC Reg Liability</t>
  </si>
  <si>
    <t>Orders</t>
  </si>
  <si>
    <t>40730171  1143 - PTC Deferral Post June 2010</t>
  </si>
  <si>
    <t>Reference 3.02</t>
  </si>
  <si>
    <t>Puget Sound Energy</t>
  </si>
  <si>
    <t>12 Month Ended Order Report</t>
  </si>
  <si>
    <t>Report:  Ord: 12 M End by Ord                Report Group:  ZO12</t>
  </si>
  <si>
    <t>Order Group: 4074</t>
  </si>
  <si>
    <t>From:  1/2019  To: 12/2019      Report Executed: 01/22/2020 @ 14:35:40</t>
  </si>
  <si>
    <t>40740081  WH US Treasury Grants Amort UE</t>
  </si>
  <si>
    <t>40740082  LSR US Treasury Grant Amort UE</t>
  </si>
  <si>
    <t>40740121  WH US Treasury Interest Amort</t>
  </si>
  <si>
    <t>40740122  LSR US Treasury Interest Amort</t>
  </si>
  <si>
    <t>Revenue &amp; Expense Restating</t>
  </si>
  <si>
    <t>Pass-Through Revenue &amp; Expense</t>
  </si>
  <si>
    <t>Total CBR</t>
  </si>
  <si>
    <t>Fiscal year/period</t>
  </si>
  <si>
    <t>Overall Result</t>
  </si>
  <si>
    <t>CO Order</t>
  </si>
  <si>
    <t>$</t>
  </si>
  <si>
    <t>45600139</t>
  </si>
  <si>
    <t>E Decoup Amort of Sch 142 - Sch 8 &amp; 24</t>
  </si>
  <si>
    <t>45600141</t>
  </si>
  <si>
    <t>E Dcp Amort Sch 142-Sc 7A,11,25,29,35,43</t>
  </si>
  <si>
    <t>45600142</t>
  </si>
  <si>
    <t>E Decoup Amort of Sch 142 - Sch 40 in Ra</t>
  </si>
  <si>
    <t>45600143</t>
  </si>
  <si>
    <t>E FPC Decoup Amort Sch 142  - Sch 7 in R</t>
  </si>
  <si>
    <t>45600144</t>
  </si>
  <si>
    <t>E FPC Decoup Amort Sch 142 - Sch 8 &amp; 24</t>
  </si>
  <si>
    <t>45600145</t>
  </si>
  <si>
    <t>E FPC Dcp Amrt Sc 142-7A,11,25,29,35,43</t>
  </si>
  <si>
    <t>45600146</t>
  </si>
  <si>
    <t>E FPC Decoup Amort Sch 142 - Sch 40 in R</t>
  </si>
  <si>
    <t>45600147</t>
  </si>
  <si>
    <t>E FPC Decoup Amort Sch 142 - Sch 12 &amp; 26</t>
  </si>
  <si>
    <t>45600148</t>
  </si>
  <si>
    <t>E FPC Decoup Amort Sch 142 - Sch 10 &amp; 31</t>
  </si>
  <si>
    <t>45600149</t>
  </si>
  <si>
    <t>E Decoup Amort Sch 142 - Sch 46 &amp; 49 in</t>
  </si>
  <si>
    <t>45600335</t>
  </si>
  <si>
    <t>Amort of Sch 142 Electric Sch26 in Rates</t>
  </si>
  <si>
    <t>45600336</t>
  </si>
  <si>
    <t>Amort of Sch 142 Electric Sch31 in Rates</t>
  </si>
  <si>
    <t>45600361</t>
  </si>
  <si>
    <t>9900-Amort of Sch 142 Elec Resid in rate</t>
  </si>
  <si>
    <t>Result</t>
  </si>
  <si>
    <t>FOR THE TWELVE MONTHS ENDED DECEMBER 31, 2020</t>
  </si>
  <si>
    <t>Electric</t>
  </si>
  <si>
    <t>44910001</t>
  </si>
  <si>
    <t>Provision for rate refunds - Electric</t>
  </si>
  <si>
    <t>45000011</t>
  </si>
  <si>
    <t>Late Pay Fees -Electric</t>
  </si>
  <si>
    <t>45000021</t>
  </si>
  <si>
    <t>Disconnect Visit Fees -Electric</t>
  </si>
  <si>
    <t>45100002</t>
  </si>
  <si>
    <t>9900 - Misc. SD Revenue - Electric</t>
  </si>
  <si>
    <t>45100003</t>
  </si>
  <si>
    <t>9900 - SD Line Extension Revenue - Elec</t>
  </si>
  <si>
    <t>45100011</t>
  </si>
  <si>
    <t>Temporary Service Charge -Electric</t>
  </si>
  <si>
    <t>45100012</t>
  </si>
  <si>
    <t>Residential Disconnect/Reconnect</t>
  </si>
  <si>
    <t>45100013</t>
  </si>
  <si>
    <t>Non-Residential Disconnect/Reconnect</t>
  </si>
  <si>
    <t>45100025</t>
  </si>
  <si>
    <t>4210 DBU-Misc. Elect Service Revenues</t>
  </si>
  <si>
    <t>45100031</t>
  </si>
  <si>
    <t>Reconnection Charge -Electric</t>
  </si>
  <si>
    <t>45100073</t>
  </si>
  <si>
    <t>9900 - Conversion Sch 73 Revenue - Elec</t>
  </si>
  <si>
    <t>45100074</t>
  </si>
  <si>
    <t>9900 - Conversion Sch 74 Revenue - Elec</t>
  </si>
  <si>
    <t>45100081</t>
  </si>
  <si>
    <t>Acct. Service Charges -Electric</t>
  </si>
  <si>
    <t>45100091</t>
  </si>
  <si>
    <t>NSF Check Charge -Electric</t>
  </si>
  <si>
    <t>45100101</t>
  </si>
  <si>
    <t>Modified Svc Chrg-Misc Svc Revenues-Elec</t>
  </si>
  <si>
    <t>45100108</t>
  </si>
  <si>
    <t>Treble Damages - Electric Diversion</t>
  </si>
  <si>
    <t>45100111</t>
  </si>
  <si>
    <t>Schedule 87 Tax Surcharge - Electric</t>
  </si>
  <si>
    <t>45100121</t>
  </si>
  <si>
    <t>Wireless Applctn Fee Rvnue- Modification</t>
  </si>
  <si>
    <t>45100131</t>
  </si>
  <si>
    <t>Wireless Application Fee Revenue - New</t>
  </si>
  <si>
    <t>45100151</t>
  </si>
  <si>
    <t>Non-Consumption Utility Taxes - Electric</t>
  </si>
  <si>
    <t>45400003</t>
  </si>
  <si>
    <t>Rent from Electric Property -Transformer</t>
  </si>
  <si>
    <t>45400004</t>
  </si>
  <si>
    <t>Rent from Electric Property - Land &amp; Bui</t>
  </si>
  <si>
    <t>45400007</t>
  </si>
  <si>
    <t>1255- Rent from Common Prop-Land &amp; Build</t>
  </si>
  <si>
    <t>45400008</t>
  </si>
  <si>
    <t>5300 - Rent Revenue frm Colstrip #1 &amp; #2</t>
  </si>
  <si>
    <t>45400009</t>
  </si>
  <si>
    <t>5300 - Rent Revenue frm Colstrip #3 &amp; #4</t>
  </si>
  <si>
    <t>45400015</t>
  </si>
  <si>
    <t>Rent from Pole Contacts - Wireline</t>
  </si>
  <si>
    <t>45400016</t>
  </si>
  <si>
    <t>Rent from Pole Contacts - Wireless</t>
  </si>
  <si>
    <t>45600055</t>
  </si>
  <si>
    <t>4050 - Substation JO Revenue</t>
  </si>
  <si>
    <t>45600073</t>
  </si>
  <si>
    <t>3545 - Green Energy Option</t>
  </si>
  <si>
    <t>45600077</t>
  </si>
  <si>
    <t>3515- Other Revenue- Wireless</t>
  </si>
  <si>
    <t>45600078</t>
  </si>
  <si>
    <t>Other Elect Revenue-Maintenance Contract</t>
  </si>
  <si>
    <t>45600080</t>
  </si>
  <si>
    <t>Othr Elect Rev - Sale of Non-Core Gas</t>
  </si>
  <si>
    <t>45600081</t>
  </si>
  <si>
    <t>Othr Elect Rev - Cost Non-Core Gas sold</t>
  </si>
  <si>
    <t>45600082</t>
  </si>
  <si>
    <t>Oth Elec Rev- Cedar Hills Facility Fee</t>
  </si>
  <si>
    <t>45600088</t>
  </si>
  <si>
    <t>1143 - Other Electric Rev -Summit Buyout</t>
  </si>
  <si>
    <t>45600089</t>
  </si>
  <si>
    <t>1143 - REC Revenue per Tariff Schedule-E</t>
  </si>
  <si>
    <t>45600102</t>
  </si>
  <si>
    <t>E Decoup Rev Sch 8 &amp; 24</t>
  </si>
  <si>
    <t>45600103</t>
  </si>
  <si>
    <t>E Decoup Rev Sch 7A, 11, 25, 29, 35 &amp; 43</t>
  </si>
  <si>
    <t>45600104</t>
  </si>
  <si>
    <t>E Decoup Rev Sch 40</t>
  </si>
  <si>
    <t>45600105</t>
  </si>
  <si>
    <t>E Decoup Rev Sch 7 FPC</t>
  </si>
  <si>
    <t>45600106</t>
  </si>
  <si>
    <t>E Decoup Rev Sch 8 &amp; 24 FPC</t>
  </si>
  <si>
    <t>45600107</t>
  </si>
  <si>
    <t>E Dcp Rev Sc 7A, 11, 25, 29, 35 &amp; 43 FPC</t>
  </si>
  <si>
    <t>45600108</t>
  </si>
  <si>
    <t>E Decoup Rev Sch 40 FPC</t>
  </si>
  <si>
    <t>45600109</t>
  </si>
  <si>
    <t>E Decoup Rev Sch 12 &amp; 26 FPC</t>
  </si>
  <si>
    <t>45600110</t>
  </si>
  <si>
    <t>E Decoup Rev Sch 10 &amp; 31 FPC</t>
  </si>
  <si>
    <t>45600138</t>
  </si>
  <si>
    <t>Sch 139 Green Direct LD Amort UE-200865</t>
  </si>
  <si>
    <t>45600152</t>
  </si>
  <si>
    <t>24M GAAP-E Non-Res 7A, 11, 25, 29, 35&amp;43</t>
  </si>
  <si>
    <t>45600153</t>
  </si>
  <si>
    <t>24M GAAP - E Non-Res 8&amp;24</t>
  </si>
  <si>
    <t>45600154</t>
  </si>
  <si>
    <t>24M GAAP - E Non-Res Sch 40</t>
  </si>
  <si>
    <t>45600155</t>
  </si>
  <si>
    <t>AMI Return Deferral - Electric</t>
  </si>
  <si>
    <t>45600156</t>
  </si>
  <si>
    <t>EV Other Revenues Sch 551 deferral</t>
  </si>
  <si>
    <t>45600201</t>
  </si>
  <si>
    <t>EV One time Incentive Credit</t>
  </si>
  <si>
    <t>45600321</t>
  </si>
  <si>
    <t>9900-Electric Residential Decoupling Rev</t>
  </si>
  <si>
    <t>45600324</t>
  </si>
  <si>
    <t>9900-Elec Resid Decoupl GAAP UnearnedRev</t>
  </si>
  <si>
    <t>45600325</t>
  </si>
  <si>
    <t>Electric Schedule 26 Decoupling Revenue</t>
  </si>
  <si>
    <t>45600326</t>
  </si>
  <si>
    <t>Electric Schedule 31 Decoupling Revenue</t>
  </si>
  <si>
    <t>45600327</t>
  </si>
  <si>
    <t>9900 - Sch12 &amp; 26 GAAP Unearned Rev</t>
  </si>
  <si>
    <t>45600328</t>
  </si>
  <si>
    <t>9900 - Sch 10 &amp; 31 GAAP Unearned Rev</t>
  </si>
  <si>
    <t>45600329</t>
  </si>
  <si>
    <t>9900 - Other Elec Rev - QRE Annual Fees</t>
  </si>
  <si>
    <t>45600351</t>
  </si>
  <si>
    <t>9900-Lifetime O&amp;M Revenue - Elec</t>
  </si>
  <si>
    <t>45600382</t>
  </si>
  <si>
    <t>3515 - Wireline Non-Rent Revenue</t>
  </si>
  <si>
    <t>45600383</t>
  </si>
  <si>
    <t>3515 - Street Light Non-Reg Revenue</t>
  </si>
  <si>
    <t>45610002</t>
  </si>
  <si>
    <t>4310 - Other Elec Rev - Transm Snohomish</t>
  </si>
  <si>
    <t>45610005</t>
  </si>
  <si>
    <t>4310-Elec Trans Rev -OASIS-Cols,SI ,NI</t>
  </si>
  <si>
    <t>45610010</t>
  </si>
  <si>
    <t>4310 - Other Elec Rev - Transm Seattle</t>
  </si>
  <si>
    <t>45610011</t>
  </si>
  <si>
    <t>4310 - Other Elec Rev -Transm Tacoma</t>
  </si>
  <si>
    <t>45610015</t>
  </si>
  <si>
    <t>4310- Elec Transm Rev - WA ST Tax -OASIS</t>
  </si>
  <si>
    <t>45610050</t>
  </si>
  <si>
    <t>4310-Transm Rev-Ancillary Svcs Sch. 1</t>
  </si>
  <si>
    <t>45610051</t>
  </si>
  <si>
    <t>4310-Transm Rev-Ancillary Svcs Sch.1-Oth</t>
  </si>
  <si>
    <t>45610052</t>
  </si>
  <si>
    <t>4310-Transm Rev-Ancillary Svcs Sch. 2</t>
  </si>
  <si>
    <t>45610053</t>
  </si>
  <si>
    <t>4310-Transm Rev-Ancillary Svcs Sch.2-Oth</t>
  </si>
  <si>
    <t>45610054</t>
  </si>
  <si>
    <t>4310-Transm Rev-Ancillary Svcs Sch. 3</t>
  </si>
  <si>
    <t>45610055</t>
  </si>
  <si>
    <t>4310-Transm Rev-Ancillary Svcs Sch.3-Oth</t>
  </si>
  <si>
    <t>45610056</t>
  </si>
  <si>
    <t>4310-Transm Rev-Ancillary Svcs Sch. 5</t>
  </si>
  <si>
    <t>45610057</t>
  </si>
  <si>
    <t>4310-Transm Rev-Ancillary Svcs Sch.5-Oth</t>
  </si>
  <si>
    <t>45610058</t>
  </si>
  <si>
    <t>4310-Transm Rev-Ancillary Svcs Sch. 6</t>
  </si>
  <si>
    <t>45610059</t>
  </si>
  <si>
    <t>4310-Transm Rev-Ancillary Svcs Sch.6-Oth</t>
  </si>
  <si>
    <t>45610060</t>
  </si>
  <si>
    <t>4310-Elec Trans Rev - Network 449 Transm</t>
  </si>
  <si>
    <t>45610077</t>
  </si>
  <si>
    <t>4310 - Unreserved Use Penalty-Refundable</t>
  </si>
  <si>
    <t>45610080</t>
  </si>
  <si>
    <t>4310 - Elec Trans Rev-BPA NT OATT-T-Elec</t>
  </si>
  <si>
    <t>45610081</t>
  </si>
  <si>
    <t>4310 -Elec Trans Rev-BPA NT Ded Fac-Elec</t>
  </si>
  <si>
    <t>45610089</t>
  </si>
  <si>
    <t>4310 - Elec Trans Rev-Transmission Other</t>
  </si>
  <si>
    <t>45610090</t>
  </si>
  <si>
    <t>5360 - Elec Trans Rev.  Losses</t>
  </si>
  <si>
    <t>45610093</t>
  </si>
  <si>
    <t>4310-Transm Rev-Ancillary Svcs Sch. 13</t>
  </si>
  <si>
    <t>45610121</t>
  </si>
  <si>
    <t>Elec Trans Rev-Ancillary Svcs Sch. 1 449</t>
  </si>
  <si>
    <t>45610122</t>
  </si>
  <si>
    <t>Elec Trans Rev-Ancillary Svcs Sch. 2 449</t>
  </si>
  <si>
    <t>45610123</t>
  </si>
  <si>
    <t>Elec Trans Rev-Ancillary Svcs Sch. 3 449</t>
  </si>
  <si>
    <t>45610124</t>
  </si>
  <si>
    <t>Elec Trans Rev-Ancillary Svcs Sch. 5 449</t>
  </si>
  <si>
    <t>45610125</t>
  </si>
  <si>
    <t>Elec Trans Rev-Ancillary Svcs Sch. 6 449</t>
  </si>
  <si>
    <t>45610126</t>
  </si>
  <si>
    <t>Unreserved Use Penalty-Refundable 449</t>
  </si>
  <si>
    <t>45610127</t>
  </si>
  <si>
    <t>Elec Trans Rev - WA ST Tax - OASIS 449</t>
  </si>
  <si>
    <t>45610128</t>
  </si>
  <si>
    <t>Elec Trans Rev - Transm Losses 449</t>
  </si>
  <si>
    <t>99999999</t>
  </si>
  <si>
    <t>GPI in MWhs Electric Outlook/Plan</t>
  </si>
  <si>
    <t>No earnings refunds</t>
  </si>
  <si>
    <t xml:space="preserve">  ZO12                      Orders: Actual 12 Month Ended</t>
  </si>
  <si>
    <t xml:space="preserve">  Date:                     02/03/2021</t>
  </si>
  <si>
    <t xml:space="preserve">  Pages:                      0</t>
  </si>
  <si>
    <t xml:space="preserve">  Requested by:             NCHAR</t>
  </si>
  <si>
    <t>40740081  WH US Treasury Grants Amort UE-120277</t>
  </si>
  <si>
    <t>40740082  LSR US Treasury Grant Amort UE-122001</t>
  </si>
  <si>
    <t>40740121  WH US Treasury Interest Amort UE-120277</t>
  </si>
  <si>
    <t>40740122  LSR US Treasury Interest Amort UE-122001</t>
  </si>
  <si>
    <t>40740211  AMI Depreciation Expense Deferral - Elec</t>
  </si>
  <si>
    <t>40740221  EV Net Expense Deferral</t>
  </si>
  <si>
    <t>40740231  9800–MSFT Transition Fee Amort UE-161123</t>
  </si>
  <si>
    <t>40740241  AMI Deprec Exp Deferral-Elec-Post 7/2019</t>
  </si>
  <si>
    <t>Electric Regulatory Credits</t>
  </si>
  <si>
    <t>40740402  AMI Depreciation Expense Deferral - Gas</t>
  </si>
  <si>
    <t>40740403  Tacoma LNG Upgrades Dep Def &lt; 10/2020</t>
  </si>
  <si>
    <t>40740404  Tacoma LNG Upgrades Dep Def &gt; 9/2020</t>
  </si>
  <si>
    <t>40740405  Tacoma LNG Upgrades Dep Def &gt; 9/2020</t>
  </si>
  <si>
    <t>40740412  AMI Deprec Exp Deferral-Gas Post 7/2019</t>
  </si>
  <si>
    <t>Gas Regulatory Credits</t>
  </si>
  <si>
    <t>40740602  9800 - GTZ Depr Exp Deferral</t>
  </si>
  <si>
    <t>Common Regulatory Credits</t>
  </si>
  <si>
    <t>Debit</t>
  </si>
  <si>
    <t xml:space="preserve">  Date:                     02/04/2021</t>
  </si>
  <si>
    <t>40730302  Amort Env Costs UG-170034</t>
  </si>
  <si>
    <t>40730303  Amort Env Recovery UG-170034</t>
  </si>
  <si>
    <t>40730306  GTZ Depr Amort T1 (Gas)</t>
  </si>
  <si>
    <t>40730307  GTZ Cryg Chg Amort T1 (Gas)</t>
  </si>
  <si>
    <t>Gas Regulatory Debit</t>
  </si>
  <si>
    <t>40730022  Amort Env Costs UE-170033</t>
  </si>
  <si>
    <t>40730023  Amort Env Recovery UE-170033</t>
  </si>
  <si>
    <t>40730025  GTZ Depr Amort T1 (Elec)</t>
  </si>
  <si>
    <t>40730026  GTZ Cryg Chg Amort T1 (Elec)</t>
  </si>
  <si>
    <t>40730051  1143 - Amortization Mint Farm UE-090704</t>
  </si>
  <si>
    <t>40730101  1143 - Amortization LSR UE-100882 - E</t>
  </si>
  <si>
    <t>Electric Regulatory Debit</t>
  </si>
  <si>
    <t>REMOVE SCHEDULE 141X PROTECTED EDIT (OFFSET IN FIT %)</t>
  </si>
  <si>
    <t>REMOVE SCHEDULE 141Z UNPROTECTED EDIT (OFFSET IN FIT %)</t>
  </si>
  <si>
    <t>TWELVE MONTHS ENDED DECEMBER 31, 2020</t>
  </si>
  <si>
    <t>VARIANCE FROM 2019</t>
  </si>
  <si>
    <t>SCH. 81 (B&amp;O tax) in above-billed</t>
  </si>
  <si>
    <t>SCH. 94 (Res/farm credit) in above</t>
  </si>
  <si>
    <t>SCH. 120 (Cons. Rider rev) in above</t>
  </si>
  <si>
    <t>SCH. 95A (Fed Incentive) in above</t>
  </si>
  <si>
    <t>Low Income Surcharge included in above</t>
  </si>
  <si>
    <t>SCH. 132 (Merger Rate Credit) in above</t>
  </si>
  <si>
    <t>SCH. 133 (JPUD Gain on Sale Cr) in above</t>
  </si>
  <si>
    <t>SCH. 137 (REC Proceeds Credit) in above</t>
  </si>
  <si>
    <t>SCH. 140 (Prop Tax in BillEngy) in above</t>
  </si>
  <si>
    <t>SCH. 141 (Expedt in BillEngy) in above</t>
  </si>
  <si>
    <t>SCH. 141Y (TCJA Overcollection) in above</t>
  </si>
  <si>
    <t>SCH. 141X (Protected-Plus EDIT) in above</t>
  </si>
  <si>
    <t>SCH. 141Z (Unprotected EDIT) in above</t>
  </si>
  <si>
    <t>REMOVE SCHEDULE 141Z UNPROTECTED EDIT AMORTIZATION (removed in FIT)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</si>
</sst>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0"/>
    <numFmt numFmtId="165" formatCode="_(* #,##0_);_(* \(#,##0\);_(* &quot;-&quot;??_);_(@_)"/>
    <numFmt numFmtId="166" formatCode="0.0%_);\(0.0%\)"/>
    <numFmt numFmtId="167" formatCode="_(&quot;$&quot;* #,##0.000_);_(&quot;$&quot;* \(#,##0.000\);_(&quot;$&quot;* &quot;-&quot;???_);_(@_)"/>
    <numFmt numFmtId="168" formatCode="_(* #,##0.000_);_(* \(#,##0.000\);_(* &quot;-&quot;???_);_(@_)"/>
    <numFmt numFmtId="169" formatCode="0.000000%"/>
    <numFmt numFmtId="170" formatCode="_(#,##0.0%_);\(#,##0.0%\);_(#,##0.0%_);_(@_)"/>
    <numFmt numFmtId="171" formatCode="_-* #,##0.00\ &quot;DM&quot;_-;\-* #,##0.00\ &quot;DM&quot;_-;_-* &quot;-&quot;??\ &quot;DM&quot;_-;_-@_-"/>
    <numFmt numFmtId="172" formatCode="#,##0.0000"/>
    <numFmt numFmtId="173" formatCode="_-* #,##0.00\ _D_M_-;\-* #,##0.00\ _D_M_-;_-* &quot;-&quot;??\ _D_M_-;_-@_-"/>
    <numFmt numFmtId="174" formatCode="00000"/>
    <numFmt numFmtId="175" formatCode="0.00_)"/>
    <numFmt numFmtId="176" formatCode="###,000"/>
    <numFmt numFmtId="177" formatCode="#,##0;\-#,##0;#,##0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0"/>
      <name val="Arial"/>
    </font>
  </fonts>
  <fills count="57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66FFCC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CC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1">
    <xf numFmtId="0" fontId="0" fillId="0" borderId="0"/>
    <xf numFmtId="0" fontId="7" fillId="0" borderId="0"/>
    <xf numFmtId="171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0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3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20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174" fontId="7" fillId="0" borderId="0"/>
    <xf numFmtId="38" fontId="13" fillId="16" borderId="0" applyNumberFormat="0" applyBorder="0" applyAlignment="0" applyProtection="0"/>
    <xf numFmtId="10" fontId="13" fillId="17" borderId="1" applyNumberFormat="0" applyBorder="0" applyAlignment="0" applyProtection="0"/>
    <xf numFmtId="175" fontId="22" fillId="0" borderId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23" fillId="18" borderId="6" applyNumberFormat="0" applyProtection="0">
      <alignment vertical="center"/>
    </xf>
    <xf numFmtId="4" fontId="24" fillId="18" borderId="6" applyNumberFormat="0" applyProtection="0">
      <alignment vertical="center"/>
    </xf>
    <xf numFmtId="4" fontId="23" fillId="18" borderId="6" applyNumberFormat="0" applyProtection="0">
      <alignment horizontal="left" vertical="center" indent="1"/>
    </xf>
    <xf numFmtId="0" fontId="23" fillId="18" borderId="6" applyNumberFormat="0" applyProtection="0">
      <alignment horizontal="left" vertical="top" indent="1"/>
    </xf>
    <xf numFmtId="4" fontId="23" fillId="19" borderId="0" applyNumberFormat="0" applyProtection="0">
      <alignment horizontal="left" vertical="center" indent="1"/>
    </xf>
    <xf numFmtId="4" fontId="25" fillId="20" borderId="6" applyNumberFormat="0" applyProtection="0">
      <alignment horizontal="right" vertical="center"/>
    </xf>
    <xf numFmtId="4" fontId="25" fillId="21" borderId="6" applyNumberFormat="0" applyProtection="0">
      <alignment horizontal="right" vertical="center"/>
    </xf>
    <xf numFmtId="4" fontId="25" fillId="22" borderId="6" applyNumberFormat="0" applyProtection="0">
      <alignment horizontal="right" vertical="center"/>
    </xf>
    <xf numFmtId="4" fontId="25" fillId="23" borderId="6" applyNumberFormat="0" applyProtection="0">
      <alignment horizontal="right" vertical="center"/>
    </xf>
    <xf numFmtId="4" fontId="25" fillId="24" borderId="6" applyNumberFormat="0" applyProtection="0">
      <alignment horizontal="right" vertical="center"/>
    </xf>
    <xf numFmtId="4" fontId="25" fillId="25" borderId="6" applyNumberFormat="0" applyProtection="0">
      <alignment horizontal="right" vertical="center"/>
    </xf>
    <xf numFmtId="4" fontId="25" fillId="26" borderId="6" applyNumberFormat="0" applyProtection="0">
      <alignment horizontal="right" vertical="center"/>
    </xf>
    <xf numFmtId="4" fontId="25" fillId="27" borderId="6" applyNumberFormat="0" applyProtection="0">
      <alignment horizontal="right" vertical="center"/>
    </xf>
    <xf numFmtId="4" fontId="25" fillId="28" borderId="6" applyNumberFormat="0" applyProtection="0">
      <alignment horizontal="right" vertical="center"/>
    </xf>
    <xf numFmtId="4" fontId="23" fillId="29" borderId="7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6" fillId="31" borderId="0" applyNumberFormat="0" applyProtection="0">
      <alignment horizontal="left" vertical="center" indent="1"/>
    </xf>
    <xf numFmtId="4" fontId="25" fillId="19" borderId="6" applyNumberFormat="0" applyProtection="0">
      <alignment horizontal="right" vertical="center"/>
    </xf>
    <xf numFmtId="4" fontId="25" fillId="30" borderId="0" applyNumberFormat="0" applyProtection="0">
      <alignment horizontal="left" vertical="center" indent="1"/>
    </xf>
    <xf numFmtId="4" fontId="25" fillId="19" borderId="0" applyNumberFormat="0" applyProtection="0">
      <alignment horizontal="left" vertical="center" indent="1"/>
    </xf>
    <xf numFmtId="0" fontId="7" fillId="31" borderId="6" applyNumberFormat="0" applyProtection="0">
      <alignment horizontal="left" vertical="center" indent="1"/>
    </xf>
    <xf numFmtId="0" fontId="7" fillId="31" borderId="6" applyNumberFormat="0" applyProtection="0">
      <alignment horizontal="left" vertical="top" indent="1"/>
    </xf>
    <xf numFmtId="0" fontId="7" fillId="19" borderId="6" applyNumberFormat="0" applyProtection="0">
      <alignment horizontal="left" vertical="center" indent="1"/>
    </xf>
    <xf numFmtId="0" fontId="7" fillId="19" borderId="6" applyNumberFormat="0" applyProtection="0">
      <alignment horizontal="left" vertical="top" indent="1"/>
    </xf>
    <xf numFmtId="0" fontId="7" fillId="32" borderId="6" applyNumberFormat="0" applyProtection="0">
      <alignment horizontal="left" vertical="center" indent="1"/>
    </xf>
    <xf numFmtId="0" fontId="7" fillId="32" borderId="6" applyNumberFormat="0" applyProtection="0">
      <alignment horizontal="left" vertical="top" indent="1"/>
    </xf>
    <xf numFmtId="0" fontId="7" fillId="30" borderId="6" applyNumberFormat="0" applyProtection="0">
      <alignment horizontal="left" vertical="center" indent="1"/>
    </xf>
    <xf numFmtId="0" fontId="7" fillId="30" borderId="6" applyNumberFormat="0" applyProtection="0">
      <alignment horizontal="left" vertical="top" indent="1"/>
    </xf>
    <xf numFmtId="0" fontId="7" fillId="33" borderId="1" applyNumberFormat="0">
      <protection locked="0"/>
    </xf>
    <xf numFmtId="0" fontId="27" fillId="31" borderId="8" applyBorder="0"/>
    <xf numFmtId="4" fontId="25" fillId="34" borderId="6" applyNumberFormat="0" applyProtection="0">
      <alignment vertical="center"/>
    </xf>
    <xf numFmtId="4" fontId="28" fillId="34" borderId="6" applyNumberFormat="0" applyProtection="0">
      <alignment vertical="center"/>
    </xf>
    <xf numFmtId="4" fontId="25" fillId="34" borderId="6" applyNumberFormat="0" applyProtection="0">
      <alignment horizontal="left" vertical="center" indent="1"/>
    </xf>
    <xf numFmtId="0" fontId="25" fillId="34" borderId="6" applyNumberFormat="0" applyProtection="0">
      <alignment horizontal="left" vertical="top" indent="1"/>
    </xf>
    <xf numFmtId="4" fontId="25" fillId="30" borderId="6" applyNumberFormat="0" applyProtection="0">
      <alignment horizontal="right" vertical="center"/>
    </xf>
    <xf numFmtId="4" fontId="28" fillId="30" borderId="6" applyNumberFormat="0" applyProtection="0">
      <alignment horizontal="right" vertical="center"/>
    </xf>
    <xf numFmtId="4" fontId="25" fillId="19" borderId="6" applyNumberFormat="0" applyProtection="0">
      <alignment horizontal="left" vertical="center" indent="1"/>
    </xf>
    <xf numFmtId="0" fontId="25" fillId="19" borderId="6" applyNumberFormat="0" applyProtection="0">
      <alignment horizontal="left" vertical="top" indent="1"/>
    </xf>
    <xf numFmtId="4" fontId="29" fillId="35" borderId="0" applyNumberFormat="0" applyProtection="0">
      <alignment horizontal="left" vertical="center" indent="1"/>
    </xf>
    <xf numFmtId="0" fontId="13" fillId="36" borderId="1"/>
    <xf numFmtId="4" fontId="30" fillId="30" borderId="6" applyNumberFormat="0" applyProtection="0">
      <alignment horizontal="right" vertical="center"/>
    </xf>
    <xf numFmtId="0" fontId="31" fillId="0" borderId="9" applyNumberFormat="0" applyFont="0" applyFill="0" applyAlignment="0" applyProtection="0"/>
    <xf numFmtId="176" fontId="32" fillId="0" borderId="10" applyNumberFormat="0" applyProtection="0">
      <alignment horizontal="right" vertical="center"/>
    </xf>
    <xf numFmtId="176" fontId="33" fillId="0" borderId="11" applyNumberFormat="0" applyProtection="0">
      <alignment horizontal="right" vertical="center"/>
    </xf>
    <xf numFmtId="0" fontId="33" fillId="37" borderId="9" applyNumberFormat="0" applyAlignment="0" applyProtection="0">
      <alignment horizontal="left" vertical="center" indent="1"/>
    </xf>
    <xf numFmtId="0" fontId="34" fillId="38" borderId="11" applyNumberFormat="0" applyAlignment="0" applyProtection="0">
      <alignment horizontal="left" vertical="center" indent="1"/>
    </xf>
    <xf numFmtId="0" fontId="34" fillId="38" borderId="11" applyNumberFormat="0" applyAlignment="0" applyProtection="0">
      <alignment horizontal="left" vertical="center" indent="1"/>
    </xf>
    <xf numFmtId="0" fontId="35" fillId="0" borderId="12" applyNumberFormat="0" applyFill="0" applyBorder="0" applyAlignment="0" applyProtection="0"/>
    <xf numFmtId="0" fontId="36" fillId="0" borderId="12" applyBorder="0" applyAlignment="0" applyProtection="0"/>
    <xf numFmtId="176" fontId="37" fillId="39" borderId="13" applyNumberFormat="0" applyBorder="0" applyAlignment="0" applyProtection="0">
      <alignment horizontal="right" vertical="center" indent="1"/>
    </xf>
    <xf numFmtId="176" fontId="38" fillId="40" borderId="13" applyNumberFormat="0" applyBorder="0" applyAlignment="0" applyProtection="0">
      <alignment horizontal="right" vertical="center" indent="1"/>
    </xf>
    <xf numFmtId="176" fontId="38" fillId="41" borderId="13" applyNumberFormat="0" applyBorder="0" applyAlignment="0" applyProtection="0">
      <alignment horizontal="right" vertical="center" indent="1"/>
    </xf>
    <xf numFmtId="176" fontId="39" fillId="42" borderId="13" applyNumberFormat="0" applyBorder="0" applyAlignment="0" applyProtection="0">
      <alignment horizontal="right" vertical="center" indent="1"/>
    </xf>
    <xf numFmtId="176" fontId="39" fillId="43" borderId="13" applyNumberFormat="0" applyBorder="0" applyAlignment="0" applyProtection="0">
      <alignment horizontal="right" vertical="center" indent="1"/>
    </xf>
    <xf numFmtId="176" fontId="39" fillId="44" borderId="13" applyNumberFormat="0" applyBorder="0" applyAlignment="0" applyProtection="0">
      <alignment horizontal="right" vertical="center" indent="1"/>
    </xf>
    <xf numFmtId="176" fontId="40" fillId="45" borderId="13" applyNumberFormat="0" applyBorder="0" applyAlignment="0" applyProtection="0">
      <alignment horizontal="right" vertical="center" indent="1"/>
    </xf>
    <xf numFmtId="176" fontId="40" fillId="46" borderId="13" applyNumberFormat="0" applyBorder="0" applyAlignment="0" applyProtection="0">
      <alignment horizontal="right" vertical="center" indent="1"/>
    </xf>
    <xf numFmtId="176" fontId="40" fillId="47" borderId="13" applyNumberFormat="0" applyBorder="0" applyAlignment="0" applyProtection="0">
      <alignment horizontal="right" vertical="center" indent="1"/>
    </xf>
    <xf numFmtId="0" fontId="34" fillId="48" borderId="9" applyNumberFormat="0" applyAlignment="0" applyProtection="0">
      <alignment horizontal="left" vertical="center" indent="1"/>
    </xf>
    <xf numFmtId="0" fontId="34" fillId="49" borderId="9" applyNumberFormat="0" applyAlignment="0" applyProtection="0">
      <alignment horizontal="left" vertical="center" indent="1"/>
    </xf>
    <xf numFmtId="0" fontId="34" fillId="50" borderId="9" applyNumberFormat="0" applyAlignment="0" applyProtection="0">
      <alignment horizontal="left" vertical="center" indent="1"/>
    </xf>
    <xf numFmtId="0" fontId="34" fillId="51" borderId="9" applyNumberFormat="0" applyAlignment="0" applyProtection="0">
      <alignment horizontal="left" vertical="center" indent="1"/>
    </xf>
    <xf numFmtId="0" fontId="34" fillId="52" borderId="11" applyNumberFormat="0" applyAlignment="0" applyProtection="0">
      <alignment horizontal="left" vertical="center" indent="1"/>
    </xf>
    <xf numFmtId="176" fontId="32" fillId="51" borderId="10" applyNumberFormat="0" applyBorder="0" applyProtection="0">
      <alignment horizontal="right" vertical="center"/>
    </xf>
    <xf numFmtId="176" fontId="33" fillId="51" borderId="11" applyNumberFormat="0" applyBorder="0" applyProtection="0">
      <alignment horizontal="right" vertical="center"/>
    </xf>
    <xf numFmtId="176" fontId="32" fillId="53" borderId="9" applyNumberFormat="0" applyAlignment="0" applyProtection="0">
      <alignment horizontal="left" vertical="center" indent="1"/>
    </xf>
    <xf numFmtId="0" fontId="33" fillId="37" borderId="11" applyNumberFormat="0" applyAlignment="0" applyProtection="0">
      <alignment horizontal="left" vertical="center" indent="1"/>
    </xf>
    <xf numFmtId="0" fontId="34" fillId="52" borderId="11" applyNumberFormat="0" applyAlignment="0" applyProtection="0">
      <alignment horizontal="left" vertical="center" indent="1"/>
    </xf>
    <xf numFmtId="176" fontId="33" fillId="52" borderId="11" applyNumberFormat="0" applyProtection="0">
      <alignment horizontal="right" vertical="center"/>
    </xf>
    <xf numFmtId="0" fontId="41" fillId="0" borderId="0" applyNumberFormat="0" applyFill="0" applyBorder="0" applyAlignment="0" applyProtection="0"/>
    <xf numFmtId="0" fontId="6" fillId="0" borderId="0"/>
    <xf numFmtId="0" fontId="5" fillId="0" borderId="0"/>
    <xf numFmtId="0" fontId="4" fillId="0" borderId="0"/>
    <xf numFmtId="43" fontId="4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43" fillId="0" borderId="0" applyFont="0" applyFill="0" applyBorder="0" applyAlignment="0" applyProtection="0"/>
  </cellStyleXfs>
  <cellXfs count="170">
    <xf numFmtId="0" fontId="0" fillId="0" borderId="0" xfId="0"/>
    <xf numFmtId="0" fontId="8" fillId="0" borderId="0" xfId="0" applyFont="1" applyFill="1" applyAlignment="1"/>
    <xf numFmtId="0" fontId="9" fillId="0" borderId="0" xfId="0" applyFont="1" applyFill="1" applyAlignment="1"/>
    <xf numFmtId="0" fontId="10" fillId="0" borderId="3" xfId="0" quotePrefix="1" applyFont="1" applyFill="1" applyBorder="1" applyAlignment="1">
      <alignment horizontal="right"/>
    </xf>
    <xf numFmtId="0" fontId="10" fillId="0" borderId="0" xfId="0" applyFont="1" applyFill="1" applyAlignment="1"/>
    <xf numFmtId="0" fontId="10" fillId="0" borderId="0" xfId="0" applyFont="1" applyFill="1" applyAlignment="1" applyProtection="1">
      <alignment horizontal="center"/>
      <protection locked="0"/>
    </xf>
    <xf numFmtId="0" fontId="10" fillId="0" borderId="0" xfId="0" applyFont="1" applyFill="1" applyAlignment="1">
      <alignment horizontal="center"/>
    </xf>
    <xf numFmtId="0" fontId="10" fillId="0" borderId="4" xfId="0" applyFont="1" applyFill="1" applyBorder="1" applyAlignment="1" applyProtection="1">
      <alignment horizontal="center"/>
      <protection locked="0"/>
    </xf>
    <xf numFmtId="0" fontId="10" fillId="0" borderId="4" xfId="0" applyFont="1" applyFill="1" applyBorder="1" applyAlignment="1"/>
    <xf numFmtId="0" fontId="11" fillId="0" borderId="4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 applyProtection="1">
      <alignment horizontal="center"/>
      <protection locked="0"/>
    </xf>
    <xf numFmtId="0" fontId="12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quotePrefix="1" applyFont="1" applyFill="1" applyAlignment="1">
      <alignment horizontal="left"/>
    </xf>
    <xf numFmtId="42" fontId="9" fillId="0" borderId="0" xfId="0" applyNumberFormat="1" applyFont="1" applyFill="1" applyAlignment="1"/>
    <xf numFmtId="42" fontId="9" fillId="0" borderId="0" xfId="0" applyNumberFormat="1" applyFont="1" applyFill="1" applyBorder="1" applyAlignment="1"/>
    <xf numFmtId="42" fontId="9" fillId="0" borderId="0" xfId="0" applyNumberFormat="1" applyFont="1" applyFill="1" applyAlignment="1">
      <alignment horizontal="right"/>
    </xf>
    <xf numFmtId="41" fontId="9" fillId="0" borderId="0" xfId="0" applyNumberFormat="1" applyFont="1" applyFill="1" applyAlignment="1"/>
    <xf numFmtId="41" fontId="9" fillId="0" borderId="4" xfId="0" applyNumberFormat="1" applyFont="1" applyFill="1" applyBorder="1" applyAlignment="1">
      <alignment horizontal="right"/>
    </xf>
    <xf numFmtId="37" fontId="9" fillId="0" borderId="0" xfId="0" applyNumberFormat="1" applyFont="1" applyFill="1" applyAlignment="1"/>
    <xf numFmtId="41" fontId="9" fillId="0" borderId="0" xfId="0" applyNumberFormat="1" applyFont="1" applyFill="1" applyAlignment="1"/>
    <xf numFmtId="37" fontId="9" fillId="0" borderId="0" xfId="0" applyNumberFormat="1" applyFont="1" applyFill="1" applyBorder="1" applyAlignment="1"/>
    <xf numFmtId="41" fontId="9" fillId="0" borderId="4" xfId="0" applyNumberFormat="1" applyFont="1" applyFill="1" applyBorder="1" applyAlignment="1"/>
    <xf numFmtId="41" fontId="9" fillId="0" borderId="0" xfId="0" applyNumberFormat="1" applyFont="1" applyFill="1" applyBorder="1" applyAlignment="1"/>
    <xf numFmtId="9" fontId="9" fillId="0" borderId="0" xfId="0" applyNumberFormat="1" applyFont="1" applyFill="1" applyAlignment="1">
      <alignment horizontal="right"/>
    </xf>
    <xf numFmtId="0" fontId="9" fillId="0" borderId="0" xfId="0" applyFont="1"/>
    <xf numFmtId="0" fontId="10" fillId="0" borderId="0" xfId="0" applyFont="1" applyFill="1"/>
    <xf numFmtId="0" fontId="9" fillId="0" borderId="0" xfId="0" applyFont="1" applyFill="1"/>
    <xf numFmtId="0" fontId="0" fillId="0" borderId="0" xfId="0" applyFill="1"/>
    <xf numFmtId="41" fontId="9" fillId="0" borderId="4" xfId="0" applyNumberFormat="1" applyFont="1" applyFill="1" applyBorder="1" applyAlignment="1"/>
    <xf numFmtId="0" fontId="8" fillId="0" borderId="0" xfId="0" applyFont="1" applyFill="1"/>
    <xf numFmtId="14" fontId="8" fillId="0" borderId="0" xfId="0" applyNumberFormat="1" applyFont="1" applyFill="1"/>
    <xf numFmtId="15" fontId="10" fillId="0" borderId="0" xfId="0" applyNumberFormat="1" applyFont="1" applyFill="1"/>
    <xf numFmtId="0" fontId="10" fillId="0" borderId="0" xfId="0" applyFont="1" applyFill="1" applyAlignment="1" applyProtection="1">
      <alignment horizontal="left"/>
      <protection locked="0"/>
    </xf>
    <xf numFmtId="0" fontId="10" fillId="0" borderId="0" xfId="0" applyFont="1" applyFill="1" applyAlignment="1" applyProtection="1">
      <alignment horizontal="centerContinuous" vertical="center"/>
      <protection locked="0"/>
    </xf>
    <xf numFmtId="0" fontId="10" fillId="0" borderId="0" xfId="0" applyFont="1" applyFill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2" fontId="9" fillId="0" borderId="5" xfId="0" applyNumberFormat="1" applyFont="1" applyFill="1" applyBorder="1" applyAlignment="1"/>
    <xf numFmtId="0" fontId="9" fillId="0" borderId="0" xfId="0" applyNumberFormat="1" applyFont="1" applyFill="1" applyAlignment="1">
      <alignment horizontal="left" indent="2"/>
    </xf>
    <xf numFmtId="41" fontId="9" fillId="0" borderId="0" xfId="0" applyNumberFormat="1" applyFont="1" applyFill="1" applyBorder="1" applyAlignment="1"/>
    <xf numFmtId="0" fontId="9" fillId="0" borderId="0" xfId="0" applyNumberFormat="1" applyFont="1" applyFill="1" applyAlignment="1"/>
    <xf numFmtId="0" fontId="10" fillId="0" borderId="0" xfId="0" applyNumberFormat="1" applyFont="1" applyFill="1" applyAlignment="1">
      <alignment horizontal="left"/>
    </xf>
    <xf numFmtId="0" fontId="9" fillId="0" borderId="0" xfId="0" quotePrefix="1" applyNumberFormat="1" applyFont="1" applyFill="1" applyAlignment="1">
      <alignment horizontal="left"/>
    </xf>
    <xf numFmtId="41" fontId="9" fillId="0" borderId="0" xfId="0" applyNumberFormat="1" applyFont="1" applyFill="1"/>
    <xf numFmtId="0" fontId="6" fillId="0" borderId="0" xfId="101"/>
    <xf numFmtId="0" fontId="0" fillId="0" borderId="0" xfId="0" applyFill="1" applyProtection="1"/>
    <xf numFmtId="43" fontId="0" fillId="0" borderId="0" xfId="0" applyNumberFormat="1" applyFill="1" applyProtection="1"/>
    <xf numFmtId="4" fontId="6" fillId="0" borderId="0" xfId="101" applyNumberFormat="1"/>
    <xf numFmtId="43" fontId="14" fillId="54" borderId="0" xfId="104" applyFont="1" applyFill="1"/>
    <xf numFmtId="49" fontId="15" fillId="0" borderId="1" xfId="105" applyNumberFormat="1" applyFont="1" applyFill="1" applyBorder="1" applyAlignment="1">
      <alignment horizontal="center" vertical="center" wrapText="1"/>
    </xf>
    <xf numFmtId="0" fontId="32" fillId="55" borderId="9" xfId="96" quotePrefix="1" applyNumberFormat="1" applyFill="1" applyAlignment="1"/>
    <xf numFmtId="37" fontId="9" fillId="0" borderId="4" xfId="0" applyNumberFormat="1" applyFont="1" applyFill="1" applyBorder="1" applyAlignment="1"/>
    <xf numFmtId="0" fontId="0" fillId="0" borderId="0" xfId="0" applyAlignment="1">
      <alignment horizontal="right"/>
    </xf>
    <xf numFmtId="39" fontId="15" fillId="0" borderId="0" xfId="0" applyNumberFormat="1" applyFont="1" applyFill="1" applyAlignment="1" applyProtection="1">
      <alignment horizontal="centerContinuous"/>
    </xf>
    <xf numFmtId="39" fontId="15" fillId="0" borderId="0" xfId="0" applyNumberFormat="1" applyFont="1" applyFill="1" applyBorder="1" applyAlignment="1" applyProtection="1">
      <alignment horizontal="centerContinuous"/>
    </xf>
    <xf numFmtId="14" fontId="15" fillId="0" borderId="0" xfId="0" applyNumberFormat="1" applyFont="1" applyFill="1" applyAlignment="1" applyProtection="1">
      <alignment horizontal="centerContinuous"/>
    </xf>
    <xf numFmtId="39" fontId="16" fillId="0" borderId="0" xfId="0" applyNumberFormat="1" applyFont="1" applyFill="1" applyAlignment="1" applyProtection="1">
      <alignment horizontal="centerContinuous"/>
    </xf>
    <xf numFmtId="39" fontId="14" fillId="0" borderId="0" xfId="0" applyNumberFormat="1" applyFont="1" applyFill="1" applyAlignment="1" applyProtection="1">
      <alignment horizontal="centerContinuous"/>
    </xf>
    <xf numFmtId="39" fontId="14" fillId="0" borderId="0" xfId="0" applyNumberFormat="1" applyFont="1" applyFill="1" applyAlignment="1" applyProtection="1"/>
    <xf numFmtId="39" fontId="7" fillId="0" borderId="0" xfId="0" applyNumberFormat="1" applyFont="1" applyFill="1" applyAlignment="1" applyProtection="1"/>
    <xf numFmtId="39" fontId="7" fillId="0" borderId="0" xfId="0" applyNumberFormat="1" applyFont="1" applyFill="1" applyProtection="1"/>
    <xf numFmtId="39" fontId="14" fillId="0" borderId="0" xfId="0" applyNumberFormat="1" applyFont="1" applyFill="1" applyProtection="1"/>
    <xf numFmtId="43" fontId="7" fillId="0" borderId="4" xfId="0" applyNumberFormat="1" applyFont="1" applyFill="1" applyBorder="1" applyAlignment="1" applyProtection="1">
      <alignment horizontal="centerContinuous"/>
    </xf>
    <xf numFmtId="39" fontId="7" fillId="0" borderId="0" xfId="0" applyNumberFormat="1" applyFont="1" applyFill="1" applyBorder="1" applyProtection="1"/>
    <xf numFmtId="39" fontId="7" fillId="0" borderId="4" xfId="0" applyNumberFormat="1" applyFont="1" applyFill="1" applyBorder="1" applyAlignment="1" applyProtection="1">
      <alignment horizontal="centerContinuous"/>
    </xf>
    <xf numFmtId="39" fontId="7" fillId="0" borderId="0" xfId="0" applyNumberFormat="1" applyFont="1" applyFill="1" applyAlignment="1" applyProtection="1">
      <alignment horizontal="left"/>
    </xf>
    <xf numFmtId="39" fontId="7" fillId="0" borderId="0" xfId="0" applyNumberFormat="1" applyFont="1" applyFill="1" applyAlignment="1" applyProtection="1">
      <alignment horizontal="center"/>
    </xf>
    <xf numFmtId="39" fontId="7" fillId="0" borderId="0" xfId="0" quotePrefix="1" applyNumberFormat="1" applyFont="1" applyFill="1" applyAlignment="1" applyProtection="1">
      <alignment horizontal="center"/>
    </xf>
    <xf numFmtId="39" fontId="14" fillId="0" borderId="0" xfId="0" applyNumberFormat="1" applyFont="1" applyFill="1" applyAlignment="1" applyProtection="1">
      <alignment horizontal="left"/>
    </xf>
    <xf numFmtId="0" fontId="7" fillId="0" borderId="4" xfId="0" quotePrefix="1" applyNumberFormat="1" applyFont="1" applyFill="1" applyBorder="1" applyAlignment="1" applyProtection="1">
      <alignment horizontal="center"/>
    </xf>
    <xf numFmtId="39" fontId="7" fillId="0" borderId="4" xfId="0" applyNumberFormat="1" applyFont="1" applyFill="1" applyBorder="1" applyAlignment="1" applyProtection="1">
      <alignment horizontal="center"/>
    </xf>
    <xf numFmtId="39" fontId="7" fillId="0" borderId="0" xfId="0" applyNumberFormat="1" applyFont="1" applyFill="1" applyBorder="1" applyAlignment="1" applyProtection="1">
      <alignment horizontal="center"/>
    </xf>
    <xf numFmtId="39" fontId="17" fillId="0" borderId="0" xfId="0" applyNumberFormat="1" applyFont="1" applyFill="1" applyProtection="1"/>
    <xf numFmtId="39" fontId="17" fillId="0" borderId="0" xfId="0" applyNumberFormat="1" applyFont="1" applyFill="1" applyAlignment="1" applyProtection="1">
      <alignment horizontal="fill"/>
    </xf>
    <xf numFmtId="39" fontId="17" fillId="0" borderId="0" xfId="0" applyNumberFormat="1" applyFont="1" applyFill="1" applyAlignment="1" applyProtection="1">
      <alignment horizontal="left"/>
    </xf>
    <xf numFmtId="44" fontId="17" fillId="0" borderId="0" xfId="0" applyNumberFormat="1" applyFont="1" applyFill="1" applyAlignment="1" applyProtection="1">
      <alignment horizontal="right"/>
    </xf>
    <xf numFmtId="170" fontId="17" fillId="0" borderId="0" xfId="0" applyNumberFormat="1" applyFont="1" applyFill="1" applyAlignment="1" applyProtection="1">
      <alignment horizontal="right"/>
    </xf>
    <xf numFmtId="39" fontId="17" fillId="0" borderId="0" xfId="0" applyNumberFormat="1" applyFont="1" applyFill="1" applyAlignment="1" applyProtection="1">
      <alignment horizontal="right"/>
    </xf>
    <xf numFmtId="10" fontId="17" fillId="0" borderId="0" xfId="0" applyNumberFormat="1" applyFont="1" applyFill="1" applyAlignment="1" applyProtection="1">
      <alignment horizontal="right"/>
    </xf>
    <xf numFmtId="167" fontId="17" fillId="0" borderId="0" xfId="0" applyNumberFormat="1" applyFont="1" applyFill="1" applyAlignment="1" applyProtection="1">
      <alignment horizontal="right"/>
    </xf>
    <xf numFmtId="167" fontId="17" fillId="0" borderId="0" xfId="0" applyNumberFormat="1" applyFont="1" applyFill="1" applyBorder="1" applyAlignment="1" applyProtection="1">
      <alignment horizontal="right"/>
    </xf>
    <xf numFmtId="43" fontId="17" fillId="0" borderId="0" xfId="0" applyNumberFormat="1" applyFont="1" applyFill="1" applyAlignment="1" applyProtection="1">
      <alignment horizontal="right"/>
    </xf>
    <xf numFmtId="168" fontId="17" fillId="0" borderId="0" xfId="0" applyNumberFormat="1" applyFont="1" applyFill="1" applyAlignment="1" applyProtection="1">
      <alignment horizontal="right"/>
    </xf>
    <xf numFmtId="168" fontId="17" fillId="0" borderId="0" xfId="0" applyNumberFormat="1" applyFont="1" applyFill="1" applyBorder="1" applyAlignment="1" applyProtection="1">
      <alignment horizontal="right"/>
    </xf>
    <xf numFmtId="43" fontId="17" fillId="0" borderId="0" xfId="0" applyNumberFormat="1" applyFont="1" applyFill="1" applyBorder="1" applyAlignment="1" applyProtection="1">
      <alignment horizontal="right"/>
    </xf>
    <xf numFmtId="10" fontId="17" fillId="0" borderId="0" xfId="0" applyNumberFormat="1" applyFont="1" applyFill="1" applyBorder="1" applyAlignment="1" applyProtection="1">
      <alignment horizontal="right"/>
    </xf>
    <xf numFmtId="43" fontId="17" fillId="0" borderId="2" xfId="0" applyNumberFormat="1" applyFont="1" applyFill="1" applyBorder="1" applyAlignment="1" applyProtection="1">
      <alignment horizontal="right"/>
    </xf>
    <xf numFmtId="39" fontId="17" fillId="0" borderId="2" xfId="0" applyNumberFormat="1" applyFont="1" applyFill="1" applyBorder="1" applyAlignment="1" applyProtection="1">
      <alignment horizontal="right"/>
    </xf>
    <xf numFmtId="172" fontId="17" fillId="0" borderId="2" xfId="0" applyNumberFormat="1" applyFont="1" applyFill="1" applyBorder="1" applyAlignment="1" applyProtection="1">
      <alignment horizontal="right"/>
    </xf>
    <xf numFmtId="39" fontId="17" fillId="0" borderId="0" xfId="0" applyNumberFormat="1" applyFont="1" applyFill="1" applyAlignment="1" applyProtection="1">
      <alignment horizontal="left" indent="1"/>
    </xf>
    <xf numFmtId="43" fontId="17" fillId="0" borderId="4" xfId="0" applyNumberFormat="1" applyFont="1" applyFill="1" applyBorder="1" applyAlignment="1" applyProtection="1">
      <alignment horizontal="right"/>
    </xf>
    <xf numFmtId="41" fontId="17" fillId="0" borderId="0" xfId="0" applyNumberFormat="1" applyFont="1" applyFill="1" applyAlignment="1" applyProtection="1">
      <alignment horizontal="right"/>
    </xf>
    <xf numFmtId="170" fontId="17" fillId="0" borderId="4" xfId="0" applyNumberFormat="1" applyFont="1" applyFill="1" applyBorder="1" applyAlignment="1" applyProtection="1">
      <alignment horizontal="right"/>
    </xf>
    <xf numFmtId="168" fontId="17" fillId="0" borderId="4" xfId="0" applyNumberFormat="1" applyFont="1" applyFill="1" applyBorder="1" applyAlignment="1" applyProtection="1">
      <alignment horizontal="right"/>
    </xf>
    <xf numFmtId="43" fontId="7" fillId="0" borderId="2" xfId="0" applyNumberFormat="1" applyFont="1" applyFill="1" applyBorder="1" applyAlignment="1" applyProtection="1">
      <alignment horizontal="right"/>
    </xf>
    <xf numFmtId="43" fontId="7" fillId="0" borderId="0" xfId="0" applyNumberFormat="1" applyFont="1" applyFill="1" applyAlignment="1" applyProtection="1">
      <alignment horizontal="right"/>
    </xf>
    <xf numFmtId="39" fontId="7" fillId="0" borderId="0" xfId="0" applyNumberFormat="1" applyFont="1" applyFill="1" applyAlignment="1" applyProtection="1">
      <alignment horizontal="right"/>
    </xf>
    <xf numFmtId="39" fontId="17" fillId="0" borderId="0" xfId="0" applyNumberFormat="1" applyFont="1" applyFill="1" applyBorder="1" applyAlignment="1" applyProtection="1">
      <alignment horizontal="left" indent="1"/>
    </xf>
    <xf numFmtId="170" fontId="17" fillId="0" borderId="0" xfId="0" applyNumberFormat="1" applyFont="1" applyFill="1" applyBorder="1" applyAlignment="1" applyProtection="1">
      <alignment horizontal="right"/>
    </xf>
    <xf numFmtId="39" fontId="17" fillId="0" borderId="0" xfId="0" applyNumberFormat="1" applyFont="1" applyFill="1" applyBorder="1" applyAlignment="1" applyProtection="1">
      <alignment horizontal="left"/>
    </xf>
    <xf numFmtId="39" fontId="17" fillId="0" borderId="0" xfId="0" applyNumberFormat="1" applyFont="1" applyFill="1" applyBorder="1" applyAlignment="1" applyProtection="1">
      <alignment horizontal="right"/>
    </xf>
    <xf numFmtId="44" fontId="17" fillId="0" borderId="0" xfId="0" applyNumberFormat="1" applyFont="1" applyFill="1" applyBorder="1" applyAlignment="1" applyProtection="1">
      <alignment horizontal="right"/>
    </xf>
    <xf numFmtId="44" fontId="17" fillId="0" borderId="5" xfId="0" applyNumberFormat="1" applyFont="1" applyFill="1" applyBorder="1" applyAlignment="1" applyProtection="1">
      <alignment horizontal="right"/>
    </xf>
    <xf numFmtId="170" fontId="17" fillId="0" borderId="5" xfId="0" applyNumberFormat="1" applyFont="1" applyFill="1" applyBorder="1" applyAlignment="1" applyProtection="1">
      <alignment horizontal="right"/>
    </xf>
    <xf numFmtId="166" fontId="17" fillId="0" borderId="0" xfId="0" applyNumberFormat="1" applyFont="1" applyFill="1" applyBorder="1" applyAlignment="1" applyProtection="1">
      <alignment horizontal="right"/>
    </xf>
    <xf numFmtId="44" fontId="7" fillId="0" borderId="0" xfId="0" applyNumberFormat="1" applyFont="1" applyFill="1" applyBorder="1" applyAlignment="1" applyProtection="1">
      <alignment horizontal="right"/>
    </xf>
    <xf numFmtId="43" fontId="7" fillId="0" borderId="0" xfId="0" applyNumberFormat="1" applyFont="1" applyFill="1" applyBorder="1" applyAlignment="1" applyProtection="1">
      <alignment horizontal="right"/>
    </xf>
    <xf numFmtId="39" fontId="7" fillId="0" borderId="0" xfId="0" applyNumberFormat="1" applyFont="1" applyFill="1" applyBorder="1" applyAlignment="1" applyProtection="1">
      <alignment horizontal="right"/>
    </xf>
    <xf numFmtId="43" fontId="17" fillId="0" borderId="0" xfId="0" applyNumberFormat="1" applyFont="1" applyFill="1" applyProtection="1"/>
    <xf numFmtId="44" fontId="17" fillId="0" borderId="0" xfId="0" applyNumberFormat="1" applyFont="1" applyFill="1" applyProtection="1"/>
    <xf numFmtId="44" fontId="18" fillId="0" borderId="0" xfId="0" applyNumberFormat="1" applyFont="1" applyFill="1" applyProtection="1"/>
    <xf numFmtId="44" fontId="7" fillId="0" borderId="0" xfId="0" applyNumberFormat="1" applyFont="1" applyFill="1" applyProtection="1"/>
    <xf numFmtId="43" fontId="7" fillId="0" borderId="0" xfId="0" applyNumberFormat="1" applyFont="1" applyFill="1" applyProtection="1"/>
    <xf numFmtId="44" fontId="7" fillId="0" borderId="4" xfId="0" applyNumberFormat="1" applyFont="1" applyFill="1" applyBorder="1" applyAlignment="1" applyProtection="1">
      <alignment horizontal="centerContinuous"/>
    </xf>
    <xf numFmtId="44" fontId="7" fillId="0" borderId="0" xfId="0" applyNumberFormat="1" applyFont="1" applyFill="1" applyAlignment="1" applyProtection="1">
      <alignment horizontal="center"/>
    </xf>
    <xf numFmtId="44" fontId="7" fillId="0" borderId="0" xfId="0" applyNumberFormat="1" applyFont="1" applyFill="1" applyAlignment="1" applyProtection="1">
      <alignment horizontal="left"/>
    </xf>
    <xf numFmtId="39" fontId="7" fillId="0" borderId="0" xfId="0" applyNumberFormat="1" applyFont="1" applyFill="1" applyAlignment="1" applyProtection="1">
      <alignment horizontal="fill"/>
    </xf>
    <xf numFmtId="44" fontId="7" fillId="0" borderId="4" xfId="0" quotePrefix="1" applyNumberFormat="1" applyFont="1" applyFill="1" applyBorder="1" applyAlignment="1" applyProtection="1">
      <alignment horizontal="center"/>
    </xf>
    <xf numFmtId="44" fontId="17" fillId="0" borderId="0" xfId="0" applyNumberFormat="1" applyFont="1" applyFill="1" applyAlignment="1" applyProtection="1">
      <alignment horizontal="fill"/>
    </xf>
    <xf numFmtId="43" fontId="17" fillId="0" borderId="0" xfId="0" applyNumberFormat="1" applyFont="1" applyFill="1" applyAlignment="1" applyProtection="1">
      <alignment horizontal="fill"/>
    </xf>
    <xf numFmtId="165" fontId="17" fillId="0" borderId="0" xfId="0" applyNumberFormat="1" applyFont="1" applyFill="1" applyAlignment="1" applyProtection="1">
      <alignment horizontal="right"/>
    </xf>
    <xf numFmtId="10" fontId="17" fillId="0" borderId="0" xfId="0" applyNumberFormat="1" applyFont="1" applyFill="1" applyProtection="1"/>
    <xf numFmtId="171" fontId="17" fillId="0" borderId="0" xfId="0" applyNumberFormat="1" applyFont="1" applyFill="1" applyProtection="1"/>
    <xf numFmtId="165" fontId="17" fillId="0" borderId="0" xfId="0" applyNumberFormat="1" applyFont="1" applyFill="1" applyBorder="1" applyAlignment="1" applyProtection="1">
      <alignment horizontal="right"/>
    </xf>
    <xf numFmtId="41" fontId="17" fillId="0" borderId="0" xfId="0" applyNumberFormat="1" applyFont="1" applyFill="1" applyBorder="1" applyAlignment="1" applyProtection="1">
      <alignment horizontal="right"/>
    </xf>
    <xf numFmtId="165" fontId="7" fillId="0" borderId="2" xfId="0" applyNumberFormat="1" applyFont="1" applyFill="1" applyBorder="1" applyAlignment="1" applyProtection="1">
      <alignment horizontal="right"/>
    </xf>
    <xf numFmtId="165" fontId="7" fillId="0" borderId="0" xfId="0" applyNumberFormat="1" applyFont="1" applyFill="1" applyAlignment="1" applyProtection="1">
      <alignment horizontal="right"/>
    </xf>
    <xf numFmtId="41" fontId="7" fillId="0" borderId="0" xfId="0" applyNumberFormat="1" applyFont="1" applyFill="1" applyAlignment="1" applyProtection="1">
      <alignment horizontal="right"/>
    </xf>
    <xf numFmtId="41" fontId="7" fillId="0" borderId="2" xfId="0" applyNumberFormat="1" applyFont="1" applyFill="1" applyBorder="1" applyAlignment="1" applyProtection="1">
      <alignment horizontal="right"/>
    </xf>
    <xf numFmtId="165" fontId="17" fillId="0" borderId="4" xfId="0" applyNumberFormat="1" applyFont="1" applyFill="1" applyBorder="1" applyAlignment="1" applyProtection="1">
      <alignment horizontal="right"/>
    </xf>
    <xf numFmtId="165" fontId="17" fillId="0" borderId="2" xfId="0" applyNumberFormat="1" applyFont="1" applyFill="1" applyBorder="1" applyAlignment="1" applyProtection="1">
      <alignment horizontal="right"/>
    </xf>
    <xf numFmtId="41" fontId="17" fillId="0" borderId="2" xfId="0" applyNumberFormat="1" applyFont="1" applyFill="1" applyBorder="1" applyAlignment="1" applyProtection="1">
      <alignment horizontal="right"/>
    </xf>
    <xf numFmtId="165" fontId="17" fillId="0" borderId="5" xfId="0" applyNumberFormat="1" applyFont="1" applyFill="1" applyBorder="1" applyAlignment="1" applyProtection="1">
      <alignment horizontal="right"/>
    </xf>
    <xf numFmtId="41" fontId="7" fillId="0" borderId="0" xfId="0" applyNumberFormat="1" applyFont="1" applyFill="1" applyBorder="1" applyAlignment="1" applyProtection="1">
      <alignment horizontal="fill"/>
    </xf>
    <xf numFmtId="41" fontId="7" fillId="0" borderId="0" xfId="0" applyNumberFormat="1" applyFont="1" applyFill="1" applyProtection="1"/>
    <xf numFmtId="39" fontId="7" fillId="0" borderId="0" xfId="0" applyNumberFormat="1" applyFont="1" applyFill="1" applyBorder="1" applyAlignment="1" applyProtection="1">
      <alignment horizontal="left"/>
    </xf>
    <xf numFmtId="44" fontId="7" fillId="0" borderId="4" xfId="0" applyNumberFormat="1" applyFont="1" applyFill="1" applyBorder="1" applyAlignment="1" applyProtection="1">
      <alignment horizontal="center"/>
    </xf>
    <xf numFmtId="43" fontId="7" fillId="0" borderId="0" xfId="0" applyNumberFormat="1" applyFont="1" applyFill="1" applyBorder="1" applyAlignment="1" applyProtection="1">
      <alignment horizontal="fill"/>
    </xf>
    <xf numFmtId="43" fontId="7" fillId="0" borderId="0" xfId="0" applyNumberFormat="1" applyFont="1" applyFill="1" applyAlignment="1" applyProtection="1">
      <alignment horizontal="left"/>
    </xf>
    <xf numFmtId="39" fontId="7" fillId="0" borderId="0" xfId="0" applyNumberFormat="1" applyFont="1" applyFill="1" applyAlignment="1" applyProtection="1">
      <alignment wrapText="1"/>
    </xf>
    <xf numFmtId="0" fontId="0" fillId="0" borderId="0" xfId="0" applyFill="1" applyAlignment="1">
      <alignment wrapText="1"/>
    </xf>
    <xf numFmtId="0" fontId="33" fillId="37" borderId="9" xfId="75" quotePrefix="1" applyNumberFormat="1" applyBorder="1" applyAlignment="1"/>
    <xf numFmtId="0" fontId="32" fillId="53" borderId="9" xfId="96" quotePrefix="1" applyNumberFormat="1" applyBorder="1" applyAlignment="1"/>
    <xf numFmtId="0" fontId="2" fillId="0" borderId="0" xfId="107"/>
    <xf numFmtId="0" fontId="33" fillId="37" borderId="9" xfId="75" quotePrefix="1" applyNumberFormat="1" applyAlignment="1"/>
    <xf numFmtId="0" fontId="32" fillId="53" borderId="9" xfId="96" quotePrefix="1" applyNumberFormat="1" applyAlignment="1"/>
    <xf numFmtId="0" fontId="33" fillId="37" borderId="15" xfId="97" quotePrefix="1" applyNumberFormat="1" applyBorder="1" applyAlignment="1"/>
    <xf numFmtId="0" fontId="33" fillId="37" borderId="16" xfId="97" quotePrefix="1" applyNumberFormat="1" applyBorder="1" applyAlignment="1">
      <alignment horizontal="right"/>
    </xf>
    <xf numFmtId="177" fontId="33" fillId="0" borderId="15" xfId="74" applyNumberFormat="1" applyBorder="1">
      <alignment horizontal="right" vertical="center"/>
    </xf>
    <xf numFmtId="0" fontId="33" fillId="37" borderId="17" xfId="97" quotePrefix="1" applyNumberFormat="1" applyBorder="1" applyAlignment="1"/>
    <xf numFmtId="0" fontId="33" fillId="37" borderId="16" xfId="97" applyNumberFormat="1" applyBorder="1" applyAlignment="1"/>
    <xf numFmtId="177" fontId="33" fillId="0" borderId="16" xfId="74" applyNumberFormat="1" applyBorder="1">
      <alignment horizontal="right" vertical="center"/>
    </xf>
    <xf numFmtId="0" fontId="32" fillId="0" borderId="9" xfId="96" quotePrefix="1" applyNumberFormat="1" applyFill="1" applyBorder="1" applyAlignment="1"/>
    <xf numFmtId="177" fontId="33" fillId="0" borderId="15" xfId="74" applyNumberFormat="1" applyFill="1" applyBorder="1">
      <alignment horizontal="right" vertical="center"/>
    </xf>
    <xf numFmtId="0" fontId="2" fillId="0" borderId="0" xfId="107" applyFill="1"/>
    <xf numFmtId="0" fontId="2" fillId="0" borderId="14" xfId="107" applyBorder="1"/>
    <xf numFmtId="0" fontId="33" fillId="37" borderId="9" xfId="75" quotePrefix="1" applyNumberFormat="1" applyBorder="1" applyAlignment="1">
      <alignment horizontal="center"/>
    </xf>
    <xf numFmtId="0" fontId="1" fillId="0" borderId="0" xfId="108"/>
    <xf numFmtId="165" fontId="0" fillId="0" borderId="0" xfId="109" applyNumberFormat="1" applyFont="1"/>
    <xf numFmtId="0" fontId="1" fillId="54" borderId="0" xfId="108" applyFill="1"/>
    <xf numFmtId="165" fontId="0" fillId="54" borderId="0" xfId="109" applyNumberFormat="1" applyFont="1" applyFill="1"/>
    <xf numFmtId="165" fontId="1" fillId="0" borderId="0" xfId="108" applyNumberFormat="1"/>
    <xf numFmtId="169" fontId="9" fillId="0" borderId="0" xfId="0" applyNumberFormat="1" applyFont="1" applyFill="1"/>
    <xf numFmtId="164" fontId="9" fillId="0" borderId="0" xfId="0" applyNumberFormat="1" applyFont="1" applyFill="1" applyAlignment="1"/>
    <xf numFmtId="0" fontId="1" fillId="56" borderId="0" xfId="108" applyFill="1"/>
    <xf numFmtId="165" fontId="0" fillId="56" borderId="0" xfId="109" applyNumberFormat="1" applyFont="1" applyFill="1"/>
    <xf numFmtId="42" fontId="9" fillId="0" borderId="2" xfId="0" applyNumberFormat="1" applyFont="1" applyFill="1" applyBorder="1" applyAlignment="1"/>
    <xf numFmtId="9" fontId="9" fillId="0" borderId="0" xfId="110" applyFont="1" applyFill="1" applyBorder="1" applyAlignment="1"/>
    <xf numFmtId="165" fontId="0" fillId="55" borderId="18" xfId="109" applyNumberFormat="1" applyFont="1" applyFill="1" applyBorder="1"/>
  </cellXfs>
  <cellStyles count="111">
    <cellStyle name="Accent1 - 20%" xfId="4"/>
    <cellStyle name="Accent1 - 40%" xfId="5"/>
    <cellStyle name="Accent1 - 60%" xfId="6"/>
    <cellStyle name="Accent2 - 20%" xfId="7"/>
    <cellStyle name="Accent2 - 40%" xfId="8"/>
    <cellStyle name="Accent2 - 60%" xfId="9"/>
    <cellStyle name="Accent3 - 20%" xfId="10"/>
    <cellStyle name="Accent3 - 40%" xfId="11"/>
    <cellStyle name="Accent3 - 60%" xfId="12"/>
    <cellStyle name="Accent4 - 20%" xfId="13"/>
    <cellStyle name="Accent4 - 40%" xfId="14"/>
    <cellStyle name="Accent4 - 60%" xfId="15"/>
    <cellStyle name="Accent5 - 20%" xfId="16"/>
    <cellStyle name="Accent5 - 40%" xfId="17"/>
    <cellStyle name="Accent5 - 60%" xfId="18"/>
    <cellStyle name="Accent6 - 20%" xfId="19"/>
    <cellStyle name="Accent6 - 40%" xfId="20"/>
    <cellStyle name="Accent6 - 60%" xfId="21"/>
    <cellStyle name="Comma" xfId="104" builtinId="3"/>
    <cellStyle name="Comma 2" xfId="3"/>
    <cellStyle name="Comma 3" xfId="106"/>
    <cellStyle name="Comma 4" xfId="109"/>
    <cellStyle name="Currency 2" xfId="2"/>
    <cellStyle name="Emphasis 1" xfId="22"/>
    <cellStyle name="Emphasis 2" xfId="23"/>
    <cellStyle name="Emphasis 3" xfId="24"/>
    <cellStyle name="Entered" xfId="25"/>
    <cellStyle name="Grey" xfId="26"/>
    <cellStyle name="Input [yellow]" xfId="27"/>
    <cellStyle name="Normal" xfId="0" builtinId="0"/>
    <cellStyle name="Normal - Style1" xfId="28"/>
    <cellStyle name="Normal 2" xfId="1"/>
    <cellStyle name="Normal 3" xfId="101"/>
    <cellStyle name="Normal 4" xfId="102"/>
    <cellStyle name="Normal 5" xfId="103"/>
    <cellStyle name="Normal 6" xfId="105"/>
    <cellStyle name="Normal 7" xfId="107"/>
    <cellStyle name="Normal 8" xfId="108"/>
    <cellStyle name="Percent" xfId="110" builtinId="5"/>
    <cellStyle name="Percent [2]" xfId="29"/>
    <cellStyle name="Percent 2" xfId="30"/>
    <cellStyle name="SAPBEXaggData" xfId="31"/>
    <cellStyle name="SAPBEXaggDataEmph" xfId="32"/>
    <cellStyle name="SAPBEXaggItem" xfId="33"/>
    <cellStyle name="SAPBEXaggItemX" xfId="34"/>
    <cellStyle name="SAPBEXchaText" xfId="35"/>
    <cellStyle name="SAPBEXexcBad7" xfId="36"/>
    <cellStyle name="SAPBEXexcBad8" xfId="37"/>
    <cellStyle name="SAPBEXexcBad9" xfId="38"/>
    <cellStyle name="SAPBEXexcCritical4" xfId="39"/>
    <cellStyle name="SAPBEXexcCritical5" xfId="40"/>
    <cellStyle name="SAPBEXexcCritical6" xfId="41"/>
    <cellStyle name="SAPBEXexcGood1" xfId="42"/>
    <cellStyle name="SAPBEXexcGood2" xfId="43"/>
    <cellStyle name="SAPBEXexcGood3" xfId="44"/>
    <cellStyle name="SAPBEXfilterDrill" xfId="45"/>
    <cellStyle name="SAPBEXfilterItem" xfId="46"/>
    <cellStyle name="SAPBEXfilterText" xfId="47"/>
    <cellStyle name="SAPBEXformats" xfId="48"/>
    <cellStyle name="SAPBEXheaderItem" xfId="49"/>
    <cellStyle name="SAPBEXheaderText" xfId="50"/>
    <cellStyle name="SAPBEXHLevel0" xfId="51"/>
    <cellStyle name="SAPBEXHLevel0X" xfId="52"/>
    <cellStyle name="SAPBEXHLevel1" xfId="53"/>
    <cellStyle name="SAPBEXHLevel1X" xfId="54"/>
    <cellStyle name="SAPBEXHLevel2" xfId="55"/>
    <cellStyle name="SAPBEXHLevel2X" xfId="56"/>
    <cellStyle name="SAPBEXHLevel3" xfId="57"/>
    <cellStyle name="SAPBEXHLevel3X" xfId="58"/>
    <cellStyle name="SAPBEXinputData" xfId="59"/>
    <cellStyle name="SAPBEXItemHeader" xfId="60"/>
    <cellStyle name="SAPBEXresData" xfId="61"/>
    <cellStyle name="SAPBEXresDataEmph" xfId="62"/>
    <cellStyle name="SAPBEXresItem" xfId="63"/>
    <cellStyle name="SAPBEXresItemX" xfId="64"/>
    <cellStyle name="SAPBEXstdData" xfId="65"/>
    <cellStyle name="SAPBEXstdDataEmph" xfId="66"/>
    <cellStyle name="SAPBEXstdItem" xfId="67"/>
    <cellStyle name="SAPBEXstdItemX" xfId="68"/>
    <cellStyle name="SAPBEXtitle" xfId="69"/>
    <cellStyle name="SAPBEXunassignedItem" xfId="70"/>
    <cellStyle name="SAPBEXundefined" xfId="71"/>
    <cellStyle name="SAPBorder" xfId="72"/>
    <cellStyle name="SAPDataCell" xfId="73"/>
    <cellStyle name="SAPDataTotalCell" xfId="74"/>
    <cellStyle name="SAPDimensionCell" xfId="75"/>
    <cellStyle name="SAPEditableDataCell" xfId="76"/>
    <cellStyle name="SAPEditableDataTotalCell" xfId="77"/>
    <cellStyle name="SAPEmphasized" xfId="78"/>
    <cellStyle name="SAPEmphasizedTotal" xfId="79"/>
    <cellStyle name="SAPExceptionLevel1" xfId="80"/>
    <cellStyle name="SAPExceptionLevel2" xfId="81"/>
    <cellStyle name="SAPExceptionLevel3" xfId="82"/>
    <cellStyle name="SAPExceptionLevel4" xfId="83"/>
    <cellStyle name="SAPExceptionLevel5" xfId="84"/>
    <cellStyle name="SAPExceptionLevel6" xfId="85"/>
    <cellStyle name="SAPExceptionLevel7" xfId="86"/>
    <cellStyle name="SAPExceptionLevel8" xfId="87"/>
    <cellStyle name="SAPExceptionLevel9" xfId="88"/>
    <cellStyle name="SAPHierarchyCell0" xfId="89"/>
    <cellStyle name="SAPHierarchyCell1" xfId="90"/>
    <cellStyle name="SAPHierarchyCell2" xfId="91"/>
    <cellStyle name="SAPHierarchyCell3" xfId="92"/>
    <cellStyle name="SAPHierarchyCell4" xfId="93"/>
    <cellStyle name="SAPLockedDataCell" xfId="94"/>
    <cellStyle name="SAPLockedDataTotalCell" xfId="95"/>
    <cellStyle name="SAPMemberCell" xfId="96"/>
    <cellStyle name="SAPMemberTotalCell" xfId="97"/>
    <cellStyle name="SAPReadonlyDataCell" xfId="98"/>
    <cellStyle name="SAPReadonlyDataTotalCell" xfId="99"/>
    <cellStyle name="Sheet Title" xfId="100"/>
  </cellStyles>
  <dxfs count="0"/>
  <tableStyles count="0" defaultTableStyle="TableStyleMedium9" defaultPivotStyle="PivotStyleLight16"/>
  <colors>
    <mruColors>
      <color rgb="FFCCFF33"/>
      <color rgb="FFFFCC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12</xdr:col>
      <xdr:colOff>37505</xdr:colOff>
      <xdr:row>25</xdr:row>
      <xdr:rowOff>37548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29300" y="381000"/>
          <a:ext cx="4761905" cy="4419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%23EL%20Dec%2020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1.01 ROR ROE"/>
      <sheetName val="Summaries"/>
      <sheetName val="1.02 COC"/>
      <sheetName val="Electric Earnings Sharing"/>
      <sheetName val="Restating Print Macros"/>
      <sheetName val="Module13"/>
      <sheetName val="Module14"/>
      <sheetName val="Module15"/>
      <sheetName val="Module1"/>
      <sheetName val="#EL Dec 2020CBR"/>
    </sheetNames>
    <definedNames>
      <definedName name="BD" refersTo="='Summaries'!$DC$12"/>
      <definedName name="FF" refersTo="='Summaries'!$DC$13"/>
      <definedName name="FIT" refersTo="='Summaries'!$DB$19"/>
      <definedName name="UTN" refersTo="='Summaries'!$DC$14"/>
    </definedNames>
    <sheetDataSet>
      <sheetData sheetId="0" refreshError="1"/>
      <sheetData sheetId="1" refreshError="1"/>
      <sheetData sheetId="2">
        <row r="12">
          <cell r="DC12">
            <v>7.4689999999999999E-3</v>
          </cell>
        </row>
        <row r="13">
          <cell r="DC13">
            <v>2E-3</v>
          </cell>
        </row>
        <row r="14">
          <cell r="DC14">
            <v>3.8445E-2</v>
          </cell>
        </row>
        <row r="19">
          <cell r="DB19">
            <v>0.21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57"/>
  <sheetViews>
    <sheetView tabSelected="1" zoomScale="85" zoomScaleNormal="85" workbookViewId="0">
      <selection activeCell="B54" sqref="B54"/>
    </sheetView>
  </sheetViews>
  <sheetFormatPr defaultRowHeight="12.75" x14ac:dyDescent="0.2"/>
  <cols>
    <col min="1" max="1" width="5" bestFit="1" customWidth="1"/>
    <col min="2" max="2" width="64" customWidth="1"/>
    <col min="3" max="3" width="18.85546875" customWidth="1"/>
    <col min="4" max="4" width="14.140625" customWidth="1"/>
    <col min="5" max="5" width="18.140625" customWidth="1"/>
  </cols>
  <sheetData>
    <row r="1" spans="1:5" ht="13.5" thickBot="1" x14ac:dyDescent="0.25">
      <c r="A1" s="31"/>
      <c r="B1" s="28"/>
      <c r="C1" s="28"/>
      <c r="D1" s="32"/>
    </row>
    <row r="2" spans="1:5" ht="14.25" thickTop="1" thickBot="1" x14ac:dyDescent="0.25">
      <c r="A2" s="28"/>
      <c r="B2" s="28"/>
      <c r="C2" s="28"/>
      <c r="E2" s="3" t="s">
        <v>61</v>
      </c>
    </row>
    <row r="3" spans="1:5" ht="13.5" thickTop="1" x14ac:dyDescent="0.2">
      <c r="A3" s="27"/>
      <c r="B3" s="33"/>
      <c r="C3" s="34"/>
      <c r="D3" s="27"/>
    </row>
    <row r="4" spans="1:5" x14ac:dyDescent="0.2">
      <c r="A4" s="35" t="s">
        <v>0</v>
      </c>
      <c r="B4" s="36"/>
      <c r="C4" s="36"/>
      <c r="D4" s="36"/>
      <c r="E4" s="37"/>
    </row>
    <row r="5" spans="1:5" x14ac:dyDescent="0.2">
      <c r="A5" s="35" t="s">
        <v>36</v>
      </c>
      <c r="B5" s="36"/>
      <c r="C5" s="35"/>
      <c r="D5" s="36"/>
      <c r="E5" s="37"/>
    </row>
    <row r="6" spans="1:5" x14ac:dyDescent="0.2">
      <c r="A6" s="36" t="s">
        <v>105</v>
      </c>
      <c r="B6" s="36"/>
      <c r="C6" s="35"/>
      <c r="D6" s="36"/>
      <c r="E6" s="37"/>
    </row>
    <row r="7" spans="1:5" x14ac:dyDescent="0.2">
      <c r="A7" s="35" t="s">
        <v>14</v>
      </c>
      <c r="B7" s="36"/>
      <c r="C7" s="35"/>
      <c r="D7" s="35"/>
      <c r="E7" s="37"/>
    </row>
    <row r="8" spans="1:5" x14ac:dyDescent="0.2">
      <c r="A8" s="4"/>
      <c r="B8" s="4"/>
      <c r="C8" s="4"/>
      <c r="D8" s="4"/>
      <c r="E8" s="4"/>
    </row>
    <row r="9" spans="1:5" x14ac:dyDescent="0.2">
      <c r="A9" s="5" t="s">
        <v>1</v>
      </c>
      <c r="B9" s="6"/>
      <c r="C9" s="6"/>
      <c r="D9" s="6"/>
      <c r="E9" s="6"/>
    </row>
    <row r="10" spans="1:5" x14ac:dyDescent="0.2">
      <c r="A10" s="7" t="s">
        <v>2</v>
      </c>
      <c r="B10" s="8" t="s">
        <v>3</v>
      </c>
      <c r="C10" s="8"/>
      <c r="D10" s="9" t="s">
        <v>4</v>
      </c>
      <c r="E10" s="9"/>
    </row>
    <row r="11" spans="1:5" x14ac:dyDescent="0.2">
      <c r="A11" s="10">
        <v>1</v>
      </c>
      <c r="B11" s="2" t="s">
        <v>12</v>
      </c>
      <c r="C11" s="2"/>
      <c r="D11" s="2"/>
      <c r="E11" s="2"/>
    </row>
    <row r="12" spans="1:5" x14ac:dyDescent="0.2">
      <c r="A12" s="11">
        <f>A11+1</f>
        <v>2</v>
      </c>
      <c r="B12" s="12" t="s">
        <v>13</v>
      </c>
      <c r="E12" s="2"/>
    </row>
    <row r="13" spans="1:5" x14ac:dyDescent="0.2">
      <c r="A13" s="11">
        <f t="shared" ref="A13:A17" si="0">A12+1</f>
        <v>3</v>
      </c>
      <c r="B13" s="39"/>
      <c r="C13" s="29"/>
      <c r="D13" s="16"/>
      <c r="E13" s="2"/>
    </row>
    <row r="14" spans="1:5" x14ac:dyDescent="0.2">
      <c r="A14" s="11">
        <f t="shared" si="0"/>
        <v>4</v>
      </c>
      <c r="B14" s="39" t="s">
        <v>55</v>
      </c>
      <c r="C14" s="29"/>
      <c r="D14" s="16">
        <f>-SOE!B37</f>
        <v>103.47</v>
      </c>
      <c r="E14" s="2"/>
    </row>
    <row r="15" spans="1:5" x14ac:dyDescent="0.2">
      <c r="A15" s="11">
        <f t="shared" si="0"/>
        <v>5</v>
      </c>
      <c r="B15" s="39" t="s">
        <v>54</v>
      </c>
      <c r="C15" s="29"/>
      <c r="D15" s="40">
        <f>+'Elec Oth Oper Rev'!D111</f>
        <v>0</v>
      </c>
      <c r="E15" s="2"/>
    </row>
    <row r="16" spans="1:5" x14ac:dyDescent="0.2">
      <c r="A16" s="11">
        <f t="shared" si="0"/>
        <v>6</v>
      </c>
      <c r="B16" s="39" t="s">
        <v>44</v>
      </c>
      <c r="C16" s="29"/>
      <c r="D16" s="40">
        <f>-SOE!B35</f>
        <v>36286798.649999999</v>
      </c>
      <c r="E16" s="2"/>
    </row>
    <row r="17" spans="1:5" x14ac:dyDescent="0.2">
      <c r="A17" s="11">
        <f t="shared" si="0"/>
        <v>7</v>
      </c>
      <c r="B17" s="39" t="s">
        <v>329</v>
      </c>
      <c r="C17" s="29"/>
      <c r="D17" s="40">
        <f>-SOE!B43</f>
        <v>13814335.09</v>
      </c>
    </row>
    <row r="18" spans="1:5" x14ac:dyDescent="0.2">
      <c r="A18" s="11"/>
      <c r="B18" s="39" t="s">
        <v>330</v>
      </c>
      <c r="C18" s="29"/>
      <c r="D18" s="40">
        <f>-SOE!B44</f>
        <v>3837960.95</v>
      </c>
    </row>
    <row r="19" spans="1:5" x14ac:dyDescent="0.2">
      <c r="A19" s="11">
        <f>A17+1</f>
        <v>8</v>
      </c>
      <c r="B19" s="39"/>
      <c r="C19" s="29"/>
      <c r="D19" s="167"/>
      <c r="E19" s="2"/>
    </row>
    <row r="20" spans="1:5" x14ac:dyDescent="0.2">
      <c r="A20" s="11">
        <f t="shared" ref="A20:A44" si="1">A19+1</f>
        <v>9</v>
      </c>
      <c r="B20" s="41" t="s">
        <v>34</v>
      </c>
      <c r="C20" s="2"/>
      <c r="D20" s="40">
        <f>SUM(D14:D19)</f>
        <v>53939198.159999996</v>
      </c>
      <c r="E20" s="2"/>
    </row>
    <row r="21" spans="1:5" x14ac:dyDescent="0.2">
      <c r="A21" s="11">
        <f t="shared" si="1"/>
        <v>10</v>
      </c>
      <c r="B21" s="2"/>
      <c r="C21" s="2"/>
      <c r="D21" s="15"/>
      <c r="E21" s="1" t="s">
        <v>5</v>
      </c>
    </row>
    <row r="22" spans="1:5" x14ac:dyDescent="0.2">
      <c r="A22" s="11">
        <f t="shared" si="1"/>
        <v>11</v>
      </c>
      <c r="B22" s="41" t="s">
        <v>39</v>
      </c>
      <c r="C22" s="2"/>
      <c r="D22" s="2"/>
      <c r="E22" s="16">
        <f>D20</f>
        <v>53939198.159999996</v>
      </c>
    </row>
    <row r="23" spans="1:5" x14ac:dyDescent="0.2">
      <c r="A23" s="11">
        <f t="shared" si="1"/>
        <v>12</v>
      </c>
      <c r="B23" s="26"/>
      <c r="C23" s="28"/>
      <c r="D23" s="28"/>
      <c r="E23" s="44" t="s">
        <v>5</v>
      </c>
    </row>
    <row r="24" spans="1:5" x14ac:dyDescent="0.2">
      <c r="A24" s="11">
        <f t="shared" si="1"/>
        <v>13</v>
      </c>
      <c r="B24" s="13" t="s">
        <v>6</v>
      </c>
      <c r="C24" s="163">
        <f>+[1]!BD</f>
        <v>7.4689999999999999E-3</v>
      </c>
      <c r="D24" s="17">
        <f>+E22*C24</f>
        <v>402871.87105703994</v>
      </c>
      <c r="E24" s="18" t="s">
        <v>5</v>
      </c>
    </row>
    <row r="25" spans="1:5" x14ac:dyDescent="0.2">
      <c r="A25" s="11">
        <f t="shared" si="1"/>
        <v>14</v>
      </c>
      <c r="B25" s="13" t="s">
        <v>7</v>
      </c>
      <c r="C25" s="163">
        <f>+[1]!FF</f>
        <v>2E-3</v>
      </c>
      <c r="D25" s="19">
        <f>+E22*C25</f>
        <v>107878.39632</v>
      </c>
      <c r="E25" s="18"/>
    </row>
    <row r="26" spans="1:5" x14ac:dyDescent="0.2">
      <c r="A26" s="11">
        <f t="shared" si="1"/>
        <v>15</v>
      </c>
      <c r="B26" s="14" t="s">
        <v>38</v>
      </c>
      <c r="C26" s="164"/>
      <c r="D26" s="20"/>
      <c r="E26" s="21">
        <f>SUM(D24:D25)</f>
        <v>510750.26737703994</v>
      </c>
    </row>
    <row r="27" spans="1:5" x14ac:dyDescent="0.2">
      <c r="A27" s="11">
        <f t="shared" si="1"/>
        <v>16</v>
      </c>
      <c r="B27" s="13"/>
      <c r="C27" s="164"/>
      <c r="D27" s="22"/>
      <c r="E27" s="18"/>
    </row>
    <row r="28" spans="1:5" x14ac:dyDescent="0.2">
      <c r="A28" s="11">
        <f t="shared" si="1"/>
        <v>17</v>
      </c>
      <c r="B28" s="13" t="s">
        <v>8</v>
      </c>
      <c r="C28" s="163">
        <f>+[1]!UTN</f>
        <v>3.8445E-2</v>
      </c>
      <c r="D28" s="15">
        <f>+E22*C28</f>
        <v>2073692.4732611999</v>
      </c>
      <c r="E28" s="18"/>
    </row>
    <row r="29" spans="1:5" x14ac:dyDescent="0.2">
      <c r="A29" s="11">
        <f t="shared" si="1"/>
        <v>18</v>
      </c>
      <c r="B29" s="14" t="s">
        <v>9</v>
      </c>
      <c r="C29" s="2"/>
      <c r="D29" s="22"/>
      <c r="E29" s="23">
        <f>SUM(D28:D28)</f>
        <v>2073692.4732611999</v>
      </c>
    </row>
    <row r="30" spans="1:5" x14ac:dyDescent="0.2">
      <c r="A30" s="11">
        <f t="shared" si="1"/>
        <v>19</v>
      </c>
      <c r="B30" s="14"/>
      <c r="C30" s="2"/>
      <c r="D30" s="22"/>
      <c r="E30" s="24"/>
    </row>
    <row r="31" spans="1:5" x14ac:dyDescent="0.2">
      <c r="A31" s="11">
        <f t="shared" si="1"/>
        <v>20</v>
      </c>
      <c r="B31" s="14"/>
      <c r="C31" s="2"/>
      <c r="D31" s="22"/>
      <c r="E31" s="24"/>
    </row>
    <row r="32" spans="1:5" x14ac:dyDescent="0.2">
      <c r="A32" s="11">
        <f t="shared" si="1"/>
        <v>21</v>
      </c>
      <c r="B32" s="14"/>
      <c r="C32" s="2"/>
      <c r="D32" s="22"/>
      <c r="E32" s="24"/>
    </row>
    <row r="33" spans="1:5" x14ac:dyDescent="0.2">
      <c r="A33" s="11">
        <f t="shared" si="1"/>
        <v>22</v>
      </c>
      <c r="B33" s="42" t="s">
        <v>45</v>
      </c>
      <c r="C33" s="2"/>
      <c r="D33" s="22"/>
      <c r="E33" s="24"/>
    </row>
    <row r="34" spans="1:5" x14ac:dyDescent="0.2">
      <c r="A34" s="11">
        <f t="shared" si="1"/>
        <v>23</v>
      </c>
      <c r="B34" s="39" t="s">
        <v>51</v>
      </c>
      <c r="C34" s="2"/>
      <c r="D34" s="40">
        <f>-TGrants!C17</f>
        <v>29224716.27</v>
      </c>
      <c r="E34" s="168"/>
    </row>
    <row r="35" spans="1:5" x14ac:dyDescent="0.2">
      <c r="A35" s="11"/>
      <c r="B35" s="39" t="s">
        <v>346</v>
      </c>
      <c r="C35" s="2"/>
      <c r="D35" s="40"/>
      <c r="E35" s="168"/>
    </row>
    <row r="36" spans="1:5" x14ac:dyDescent="0.2">
      <c r="A36" s="11">
        <f>A34+1</f>
        <v>24</v>
      </c>
      <c r="B36" s="39" t="s">
        <v>46</v>
      </c>
      <c r="C36" s="2"/>
      <c r="D36" s="22"/>
      <c r="E36" s="24"/>
    </row>
    <row r="37" spans="1:5" x14ac:dyDescent="0.2">
      <c r="A37" s="11">
        <f t="shared" si="1"/>
        <v>25</v>
      </c>
      <c r="B37" s="39" t="s">
        <v>47</v>
      </c>
      <c r="C37" s="2"/>
      <c r="D37" s="52">
        <f>-PTC!B29</f>
        <v>0</v>
      </c>
      <c r="E37" s="24"/>
    </row>
    <row r="38" spans="1:5" x14ac:dyDescent="0.2">
      <c r="A38" s="11">
        <f t="shared" si="1"/>
        <v>26</v>
      </c>
      <c r="B38" s="43" t="s">
        <v>48</v>
      </c>
      <c r="C38" s="2"/>
      <c r="D38" s="22"/>
      <c r="E38" s="23">
        <f>SUM(D34:D37)</f>
        <v>29224716.27</v>
      </c>
    </row>
    <row r="39" spans="1:5" x14ac:dyDescent="0.2">
      <c r="A39" s="11">
        <f t="shared" si="1"/>
        <v>27</v>
      </c>
      <c r="B39" s="13"/>
      <c r="C39" s="2"/>
      <c r="D39" s="2"/>
      <c r="E39" s="18"/>
    </row>
    <row r="40" spans="1:5" x14ac:dyDescent="0.2">
      <c r="A40" s="11">
        <f t="shared" si="1"/>
        <v>28</v>
      </c>
      <c r="B40" s="13" t="s">
        <v>37</v>
      </c>
      <c r="C40" s="2"/>
      <c r="D40" s="20"/>
      <c r="E40" s="24">
        <f>E22-E26-E29-E38</f>
        <v>22130039.149361756</v>
      </c>
    </row>
    <row r="41" spans="1:5" x14ac:dyDescent="0.2">
      <c r="A41" s="11">
        <f t="shared" si="1"/>
        <v>29</v>
      </c>
      <c r="B41" s="13"/>
      <c r="C41" s="2"/>
      <c r="D41" s="20"/>
      <c r="E41" s="20"/>
    </row>
    <row r="42" spans="1:5" x14ac:dyDescent="0.2">
      <c r="A42" s="11">
        <f t="shared" si="1"/>
        <v>30</v>
      </c>
      <c r="B42" s="13" t="s">
        <v>10</v>
      </c>
      <c r="C42" s="25">
        <f>+[1]!FIT</f>
        <v>0.21</v>
      </c>
      <c r="D42" s="20"/>
      <c r="E42" s="30">
        <f>ROUND(E40*C42,0)</f>
        <v>4647308</v>
      </c>
    </row>
    <row r="43" spans="1:5" x14ac:dyDescent="0.2">
      <c r="A43" s="11">
        <f t="shared" si="1"/>
        <v>31</v>
      </c>
      <c r="B43" s="13"/>
      <c r="C43" s="25"/>
      <c r="D43" s="20"/>
      <c r="E43" s="40"/>
    </row>
    <row r="44" spans="1:5" ht="13.5" thickBot="1" x14ac:dyDescent="0.25">
      <c r="A44" s="11">
        <f t="shared" si="1"/>
        <v>32</v>
      </c>
      <c r="B44" s="13" t="s">
        <v>11</v>
      </c>
      <c r="C44" s="2"/>
      <c r="D44" s="20"/>
      <c r="E44" s="38">
        <f>E40-E42</f>
        <v>17482731.149361756</v>
      </c>
    </row>
    <row r="45" spans="1:5" ht="13.5" thickTop="1" x14ac:dyDescent="0.2">
      <c r="A45" s="11"/>
      <c r="B45" s="2"/>
      <c r="C45" s="18"/>
      <c r="D45" s="18"/>
      <c r="E45" s="18"/>
    </row>
    <row r="46" spans="1:5" x14ac:dyDescent="0.2">
      <c r="A46" s="11"/>
    </row>
    <row r="47" spans="1:5" x14ac:dyDescent="0.2">
      <c r="A47" s="11"/>
    </row>
    <row r="48" spans="1:5" x14ac:dyDescent="0.2">
      <c r="A48" s="11"/>
    </row>
    <row r="49" spans="1:2" x14ac:dyDescent="0.2">
      <c r="A49" s="11"/>
    </row>
    <row r="50" spans="1:2" x14ac:dyDescent="0.2">
      <c r="A50" s="11"/>
    </row>
    <row r="51" spans="1:2" x14ac:dyDescent="0.2">
      <c r="A51" s="11"/>
    </row>
    <row r="52" spans="1:2" x14ac:dyDescent="0.2">
      <c r="A52" s="11"/>
    </row>
    <row r="53" spans="1:2" x14ac:dyDescent="0.2">
      <c r="A53" s="11"/>
    </row>
    <row r="54" spans="1:2" x14ac:dyDescent="0.2">
      <c r="A54" s="11"/>
    </row>
    <row r="55" spans="1:2" x14ac:dyDescent="0.2">
      <c r="A55" s="11"/>
    </row>
    <row r="56" spans="1:2" x14ac:dyDescent="0.2">
      <c r="A56" s="11"/>
    </row>
    <row r="57" spans="1:2" x14ac:dyDescent="0.2">
      <c r="B57" s="53"/>
    </row>
  </sheetData>
  <phoneticPr fontId="13" type="noConversion"/>
  <pageMargins left="0.75" right="0.75" top="1" bottom="1" header="0.5" footer="0.5"/>
  <pageSetup scale="75" orientation="portrait" r:id="rId1"/>
  <headerFooter alignWithMargins="0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zoomScaleNormal="100" workbookViewId="0">
      <pane ySplit="9" topLeftCell="A16" activePane="bottomLeft" state="frozen"/>
      <selection activeCell="F24" sqref="F24"/>
      <selection pane="bottomLeft" activeCell="B44" sqref="B44"/>
    </sheetView>
  </sheetViews>
  <sheetFormatPr defaultColWidth="9.140625" defaultRowHeight="12.75" x14ac:dyDescent="0.2"/>
  <cols>
    <col min="1" max="1" width="41.85546875" style="46" customWidth="1"/>
    <col min="2" max="2" width="18.140625" style="46" bestFit="1" customWidth="1"/>
    <col min="3" max="3" width="0.7109375" style="46" customWidth="1"/>
    <col min="4" max="4" width="17.140625" style="46" customWidth="1"/>
    <col min="5" max="5" width="0.7109375" style="46" customWidth="1"/>
    <col min="6" max="6" width="16.140625" style="46" customWidth="1"/>
    <col min="7" max="7" width="0.7109375" style="46" customWidth="1"/>
    <col min="8" max="8" width="7.7109375" style="46" customWidth="1"/>
    <col min="9" max="9" width="0.7109375" style="46" customWidth="1"/>
    <col min="10" max="10" width="18.140625" style="46" bestFit="1" customWidth="1"/>
    <col min="11" max="11" width="0.7109375" style="46" customWidth="1"/>
    <col min="12" max="12" width="16.28515625" style="46" bestFit="1" customWidth="1"/>
    <col min="13" max="13" width="0.7109375" style="46" customWidth="1"/>
    <col min="14" max="14" width="7.7109375" style="46" bestFit="1" customWidth="1"/>
    <col min="15" max="15" width="0.7109375" style="46" customWidth="1"/>
    <col min="16" max="16" width="7.7109375" style="46" customWidth="1"/>
    <col min="17" max="17" width="9.140625" style="46" hidden="1" customWidth="1"/>
    <col min="18" max="18" width="7.85546875" style="46" customWidth="1"/>
    <col min="19" max="16384" width="9.140625" style="46"/>
  </cols>
  <sheetData>
    <row r="1" spans="1:18" ht="15" x14ac:dyDescent="0.25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ht="15" x14ac:dyDescent="0.25">
      <c r="A2" s="54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8" ht="15" x14ac:dyDescent="0.25">
      <c r="A3" s="54" t="s">
        <v>331</v>
      </c>
      <c r="B3" s="54"/>
      <c r="C3" s="54"/>
      <c r="D3" s="54"/>
      <c r="E3" s="54"/>
      <c r="F3" s="54"/>
      <c r="G3" s="55"/>
      <c r="H3" s="54"/>
      <c r="I3" s="54"/>
      <c r="J3" s="54"/>
      <c r="K3" s="54"/>
      <c r="L3" s="54"/>
      <c r="M3" s="54"/>
      <c r="N3" s="54"/>
      <c r="O3" s="54"/>
      <c r="P3" s="56"/>
      <c r="Q3" s="54"/>
      <c r="R3" s="54"/>
    </row>
    <row r="4" spans="1:18" x14ac:dyDescent="0.2">
      <c r="A4" s="57" t="s">
        <v>17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1:18" x14ac:dyDescent="0.2">
      <c r="A5" s="59" t="s">
        <v>40</v>
      </c>
      <c r="B5" s="60"/>
      <c r="C5" s="60"/>
      <c r="D5" s="60"/>
      <c r="E5" s="60"/>
      <c r="F5" s="61"/>
      <c r="G5" s="61"/>
      <c r="H5" s="61"/>
      <c r="I5" s="61"/>
      <c r="J5" s="61"/>
      <c r="K5" s="60"/>
      <c r="L5" s="60"/>
      <c r="M5" s="60"/>
      <c r="N5" s="60"/>
      <c r="O5" s="60"/>
      <c r="P5" s="60"/>
      <c r="Q5" s="60"/>
      <c r="R5" s="60"/>
    </row>
    <row r="6" spans="1:18" x14ac:dyDescent="0.2">
      <c r="A6" s="62" t="s">
        <v>40</v>
      </c>
      <c r="B6" s="61"/>
      <c r="C6" s="61"/>
      <c r="D6" s="61"/>
      <c r="E6" s="61"/>
      <c r="F6" s="63" t="s">
        <v>18</v>
      </c>
      <c r="G6" s="63"/>
      <c r="H6" s="63"/>
      <c r="I6" s="61"/>
      <c r="J6" s="61"/>
      <c r="K6" s="61"/>
      <c r="L6" s="63" t="s">
        <v>332</v>
      </c>
      <c r="M6" s="63"/>
      <c r="N6" s="63"/>
      <c r="O6" s="64"/>
      <c r="P6" s="65" t="s">
        <v>41</v>
      </c>
      <c r="Q6" s="65"/>
      <c r="R6" s="65"/>
    </row>
    <row r="7" spans="1:18" x14ac:dyDescent="0.2">
      <c r="A7" s="66"/>
      <c r="B7" s="67" t="s">
        <v>19</v>
      </c>
      <c r="C7" s="61"/>
      <c r="D7" s="68"/>
      <c r="E7" s="66"/>
      <c r="F7" s="61"/>
      <c r="G7" s="61"/>
      <c r="H7" s="61"/>
      <c r="I7" s="61"/>
      <c r="J7" s="67" t="s">
        <v>19</v>
      </c>
      <c r="K7" s="61"/>
      <c r="L7" s="61"/>
      <c r="M7" s="61"/>
      <c r="N7" s="61"/>
      <c r="O7" s="61"/>
      <c r="P7" s="61"/>
      <c r="Q7" s="67"/>
      <c r="R7" s="61"/>
    </row>
    <row r="8" spans="1:18" ht="13.15" hidden="1" customHeight="1" x14ac:dyDescent="0.2">
      <c r="A8" s="66"/>
      <c r="B8" s="66"/>
      <c r="C8" s="61"/>
      <c r="D8" s="66"/>
      <c r="E8" s="66"/>
      <c r="F8" s="72"/>
      <c r="G8" s="136"/>
      <c r="H8" s="61"/>
      <c r="I8" s="61"/>
      <c r="J8" s="66"/>
      <c r="K8" s="64"/>
      <c r="L8" s="136"/>
      <c r="M8" s="64"/>
      <c r="N8" s="64"/>
      <c r="O8" s="64"/>
      <c r="P8" s="136"/>
      <c r="Q8" s="72"/>
      <c r="R8" s="64"/>
    </row>
    <row r="9" spans="1:18" ht="12.75" customHeight="1" x14ac:dyDescent="0.2">
      <c r="A9" s="69" t="s">
        <v>20</v>
      </c>
      <c r="B9" s="70">
        <v>2020</v>
      </c>
      <c r="C9" s="61"/>
      <c r="D9" s="71" t="s">
        <v>21</v>
      </c>
      <c r="E9" s="61"/>
      <c r="F9" s="71" t="s">
        <v>22</v>
      </c>
      <c r="G9" s="61"/>
      <c r="H9" s="71" t="s">
        <v>23</v>
      </c>
      <c r="I9" s="61"/>
      <c r="J9" s="70">
        <v>2019</v>
      </c>
      <c r="K9" s="61"/>
      <c r="L9" s="71" t="s">
        <v>22</v>
      </c>
      <c r="M9" s="61"/>
      <c r="N9" s="71" t="s">
        <v>23</v>
      </c>
      <c r="O9" s="72"/>
      <c r="P9" s="70">
        <v>2020</v>
      </c>
      <c r="Q9" s="71" t="s">
        <v>21</v>
      </c>
      <c r="R9" s="70">
        <v>2019</v>
      </c>
    </row>
    <row r="10" spans="1:18" ht="6.6" customHeight="1" x14ac:dyDescent="0.2">
      <c r="A10" s="73"/>
      <c r="B10" s="74"/>
      <c r="C10" s="73"/>
      <c r="D10" s="74"/>
      <c r="E10" s="73"/>
      <c r="F10" s="74"/>
      <c r="G10" s="73"/>
      <c r="H10" s="74"/>
      <c r="I10" s="73"/>
      <c r="J10" s="74"/>
      <c r="K10" s="73"/>
      <c r="L10" s="74"/>
      <c r="M10" s="73"/>
      <c r="N10" s="74"/>
      <c r="O10" s="74"/>
      <c r="P10" s="74"/>
      <c r="Q10" s="74"/>
      <c r="R10" s="74"/>
    </row>
    <row r="11" spans="1:18" x14ac:dyDescent="0.2">
      <c r="A11" s="75" t="s">
        <v>24</v>
      </c>
      <c r="B11" s="76">
        <v>1186013490.5599999</v>
      </c>
      <c r="C11" s="76"/>
      <c r="D11" s="76">
        <v>1231057024</v>
      </c>
      <c r="E11" s="76"/>
      <c r="F11" s="76">
        <f>B11-D11</f>
        <v>-45043533.440000057</v>
      </c>
      <c r="G11" s="76"/>
      <c r="H11" s="77">
        <f>IF(D11=0,"n/a",IF(AND(F11/D11&lt;1,F11/D11&gt;-1),F11/D11,"n/a"))</f>
        <v>-3.6589315167255859E-2</v>
      </c>
      <c r="I11" s="76"/>
      <c r="J11" s="76">
        <v>1139356243.2</v>
      </c>
      <c r="K11" s="76"/>
      <c r="L11" s="76">
        <f>B11-J11</f>
        <v>46657247.359999895</v>
      </c>
      <c r="M11" s="78"/>
      <c r="N11" s="77">
        <f>IF(J11=0,"n/a",IF(AND(L11/J11&lt;1,L11/J11&gt;-1),L11/J11,"n/a"))</f>
        <v>4.0950534688745092E-2</v>
      </c>
      <c r="O11" s="79"/>
      <c r="P11" s="80">
        <f>IF(B51=0,"n/a",B11/B51)</f>
        <v>0.10805450147839585</v>
      </c>
      <c r="Q11" s="81">
        <f>IF(D51=0,"n/a",D11/D51)</f>
        <v>0.11322833772574596</v>
      </c>
      <c r="R11" s="81">
        <f>IF(J51=0,"n/a",J11/J51)</f>
        <v>0.10592131604326738</v>
      </c>
    </row>
    <row r="12" spans="1:18" x14ac:dyDescent="0.2">
      <c r="A12" s="75" t="s">
        <v>25</v>
      </c>
      <c r="B12" s="82">
        <v>791897961.33000004</v>
      </c>
      <c r="C12" s="82"/>
      <c r="D12" s="82">
        <v>944634729</v>
      </c>
      <c r="E12" s="82"/>
      <c r="F12" s="82">
        <f>B12-D12</f>
        <v>-152736767.66999996</v>
      </c>
      <c r="G12" s="82"/>
      <c r="H12" s="77">
        <f>IF(D12=0,"n/a",IF(AND(F12/D12&lt;1,F12/D12&gt;-1),F12/D12,"n/a"))</f>
        <v>-0.16168870673608271</v>
      </c>
      <c r="I12" s="82"/>
      <c r="J12" s="82">
        <v>854909647.14999998</v>
      </c>
      <c r="K12" s="82"/>
      <c r="L12" s="82">
        <f>B12-J12</f>
        <v>-63011685.819999933</v>
      </c>
      <c r="M12" s="82"/>
      <c r="N12" s="77">
        <f>IF(J12=0,"n/a",IF(AND(L12/J12&lt;1,L12/J12&gt;-1),L12/J12,"n/a"))</f>
        <v>-7.3705667060912333E-2</v>
      </c>
      <c r="O12" s="79"/>
      <c r="P12" s="83">
        <f>IF(B52=0,"n/a",B12/B52)</f>
        <v>9.970647225770847E-2</v>
      </c>
      <c r="Q12" s="84">
        <f>IF(D52=0,"n/a",D12/D52)</f>
        <v>0.10818102381471288</v>
      </c>
      <c r="R12" s="84">
        <f>IF(J52=0,"n/a",J12/J52)</f>
        <v>9.6737068204295909E-2</v>
      </c>
    </row>
    <row r="13" spans="1:18" x14ac:dyDescent="0.2">
      <c r="A13" s="75" t="s">
        <v>26</v>
      </c>
      <c r="B13" s="82">
        <v>101566661.3</v>
      </c>
      <c r="C13" s="82"/>
      <c r="D13" s="82">
        <v>120845874</v>
      </c>
      <c r="E13" s="82"/>
      <c r="F13" s="82">
        <f>B13-D13</f>
        <v>-19279212.700000003</v>
      </c>
      <c r="G13" s="82"/>
      <c r="H13" s="77">
        <f>IF(D13=0,"n/a",IF(AND(F13/D13&lt;1,F13/D13&gt;-1),F13/D13,"n/a"))</f>
        <v>-0.15953554773413284</v>
      </c>
      <c r="I13" s="82"/>
      <c r="J13" s="82">
        <v>105020397.25</v>
      </c>
      <c r="K13" s="82"/>
      <c r="L13" s="82">
        <f>B13-J13</f>
        <v>-3453735.950000003</v>
      </c>
      <c r="M13" s="82"/>
      <c r="N13" s="77">
        <f>IF(J13=0,"n/a",IF(AND(L13/J13&lt;1,L13/J13&gt;-1),L13/J13,"n/a"))</f>
        <v>-3.2886334849585641E-2</v>
      </c>
      <c r="O13" s="79"/>
      <c r="P13" s="83">
        <f>IF(B53=0,"n/a",B13/B53)</f>
        <v>9.2677451543185088E-2</v>
      </c>
      <c r="Q13" s="84">
        <f>IF(D53=0,"n/a",D13/D53)</f>
        <v>0.10264192379068987</v>
      </c>
      <c r="R13" s="84">
        <f>IF(J53=0,"n/a",J13/J53)</f>
        <v>9.0445232336788875E-2</v>
      </c>
    </row>
    <row r="14" spans="1:18" x14ac:dyDescent="0.2">
      <c r="A14" s="75" t="s">
        <v>27</v>
      </c>
      <c r="B14" s="82">
        <v>17831939.300000001</v>
      </c>
      <c r="C14" s="82"/>
      <c r="D14" s="82">
        <v>17486023</v>
      </c>
      <c r="E14" s="82"/>
      <c r="F14" s="82">
        <f>B14-D14</f>
        <v>345916.30000000075</v>
      </c>
      <c r="G14" s="82"/>
      <c r="H14" s="77">
        <f>IF(D14=0,"n/a",IF(AND(F14/D14&lt;1,F14/D14&gt;-1),F14/D14,"n/a"))</f>
        <v>1.9782445671036847E-2</v>
      </c>
      <c r="I14" s="82"/>
      <c r="J14" s="82">
        <v>18056669.039999999</v>
      </c>
      <c r="K14" s="82"/>
      <c r="L14" s="82">
        <f>B14-J14</f>
        <v>-224729.73999999836</v>
      </c>
      <c r="M14" s="82"/>
      <c r="N14" s="77">
        <f>IF(J14=0,"n/a",IF(AND(L14/J14&lt;1,L14/J14&gt;-1),L14/J14,"n/a"))</f>
        <v>-1.2445802683881853E-2</v>
      </c>
      <c r="O14" s="79"/>
      <c r="P14" s="83">
        <f>IF(B54=0,"n/a",B14/B54)</f>
        <v>0.24114606463753482</v>
      </c>
      <c r="Q14" s="84">
        <f>IF(D54=0,"n/a",D14/D54)</f>
        <v>0.23134147955210466</v>
      </c>
      <c r="R14" s="84">
        <f>IF(J54=0,"n/a",J14/J54)</f>
        <v>0.23150839079897959</v>
      </c>
    </row>
    <row r="15" spans="1:18" x14ac:dyDescent="0.2">
      <c r="A15" s="75" t="s">
        <v>28</v>
      </c>
      <c r="B15" s="82">
        <v>349696.35</v>
      </c>
      <c r="C15" s="85"/>
      <c r="D15" s="82">
        <v>263192</v>
      </c>
      <c r="E15" s="85"/>
      <c r="F15" s="82">
        <f>B15-D15</f>
        <v>86504.349999999977</v>
      </c>
      <c r="G15" s="85"/>
      <c r="H15" s="77">
        <f>IF(D15=0,"n/a",IF(AND(F15/D15&lt;1,F15/D15&gt;-1),F15/D15,"n/a"))</f>
        <v>0.3286739338581719</v>
      </c>
      <c r="I15" s="85"/>
      <c r="J15" s="82">
        <v>351395.68</v>
      </c>
      <c r="K15" s="82"/>
      <c r="L15" s="82">
        <f>B15-J15</f>
        <v>-1699.3300000000163</v>
      </c>
      <c r="M15" s="85"/>
      <c r="N15" s="77">
        <f>IF(J15=0,"n/a",IF(AND(L15/J15&lt;1,L15/J15&gt;-1),L15/J15,"n/a"))</f>
        <v>-4.8359444828690451E-3</v>
      </c>
      <c r="O15" s="86"/>
      <c r="P15" s="83">
        <f>IF(B55=0,"n/a",B15/B55)</f>
        <v>4.7812307730170055E-2</v>
      </c>
      <c r="Q15" s="84">
        <f>IF(D55=0,"n/a",D15/D55)</f>
        <v>3.5131623453367358E-2</v>
      </c>
      <c r="R15" s="84">
        <f>IF(J55=0,"n/a",J15/J55)</f>
        <v>4.8097587015408116E-2</v>
      </c>
    </row>
    <row r="16" spans="1:18" ht="8.4499999999999993" customHeight="1" x14ac:dyDescent="0.2">
      <c r="A16" s="73"/>
      <c r="B16" s="87"/>
      <c r="C16" s="82"/>
      <c r="D16" s="87"/>
      <c r="E16" s="82"/>
      <c r="F16" s="87"/>
      <c r="G16" s="82"/>
      <c r="H16" s="88" t="s">
        <v>40</v>
      </c>
      <c r="I16" s="82"/>
      <c r="J16" s="87"/>
      <c r="K16" s="82"/>
      <c r="L16" s="87"/>
      <c r="M16" s="82"/>
      <c r="N16" s="88" t="s">
        <v>40</v>
      </c>
      <c r="O16" s="79"/>
      <c r="P16" s="89"/>
      <c r="Q16" s="89" t="s">
        <v>5</v>
      </c>
      <c r="R16" s="89" t="s">
        <v>5</v>
      </c>
    </row>
    <row r="17" spans="1:18" x14ac:dyDescent="0.2">
      <c r="A17" s="90" t="s">
        <v>29</v>
      </c>
      <c r="B17" s="91">
        <f>SUM(B11:B16)</f>
        <v>2097659748.8399997</v>
      </c>
      <c r="C17" s="82"/>
      <c r="D17" s="91">
        <f>SUM(D11:D16)</f>
        <v>2314286842</v>
      </c>
      <c r="E17" s="82"/>
      <c r="F17" s="91">
        <f>SUM(F11:F16)</f>
        <v>-216627093.16</v>
      </c>
      <c r="G17" s="82"/>
      <c r="H17" s="93">
        <f>IF(D17=0,"n/a",IF(AND(F17/D17&lt;1,F17/D17&gt;-1),F17/D17,"n/a"))</f>
        <v>-9.3604253901729606E-2</v>
      </c>
      <c r="I17" s="82"/>
      <c r="J17" s="91">
        <f>SUM(J11:J16)</f>
        <v>2117694352.3199999</v>
      </c>
      <c r="K17" s="82"/>
      <c r="L17" s="91">
        <f>SUM(L11:L16)</f>
        <v>-20034603.480000038</v>
      </c>
      <c r="M17" s="82"/>
      <c r="N17" s="93">
        <f>IF(J17=0,"n/a",IF(AND(L17/J17&lt;1,L17/J17&gt;-1),L17/J17,"n/a"))</f>
        <v>-9.4605736932959691E-3</v>
      </c>
      <c r="O17" s="79"/>
      <c r="P17" s="94">
        <f>IF(B57=0,"n/a",B17/B57)</f>
        <v>0.10438436435128566</v>
      </c>
      <c r="Q17" s="84">
        <f>IF(D57=0,"n/a",D17/D57)</f>
        <v>0.11091848736479171</v>
      </c>
      <c r="R17" s="94">
        <f>IF(J57=0,"n/a",J17/J57)</f>
        <v>0.10161419890981008</v>
      </c>
    </row>
    <row r="18" spans="1:18" x14ac:dyDescent="0.2">
      <c r="A18" s="75" t="s">
        <v>30</v>
      </c>
      <c r="B18" s="82">
        <v>19682433.73</v>
      </c>
      <c r="C18" s="82"/>
      <c r="D18" s="82">
        <v>11336571</v>
      </c>
      <c r="E18" s="82"/>
      <c r="F18" s="82">
        <f>B18-D18</f>
        <v>8345862.7300000004</v>
      </c>
      <c r="G18" s="82"/>
      <c r="H18" s="99">
        <f>IF(D18=0,"n/a",IF(AND(F18/D18&lt;1,F18/D18&gt;-1),F18/D18,"n/a"))</f>
        <v>0.73618934067453023</v>
      </c>
      <c r="I18" s="82"/>
      <c r="J18" s="82">
        <v>19511685.550000001</v>
      </c>
      <c r="K18" s="82"/>
      <c r="L18" s="82">
        <f>B18-J18</f>
        <v>170748.1799999997</v>
      </c>
      <c r="M18" s="82"/>
      <c r="N18" s="99">
        <f>IF(J18=0,"n/a",IF(AND(L18/J18&lt;1,L18/J18&gt;-1),L18/J18,"n/a"))</f>
        <v>8.7510727641876996E-3</v>
      </c>
      <c r="O18" s="86"/>
      <c r="P18" s="84">
        <f>IF(B58=0,"n/a",B18/B58)</f>
        <v>8.8644745691710339E-3</v>
      </c>
      <c r="Q18" s="84">
        <f>IF(D58=0,"n/a",D18/D58)</f>
        <v>4.8764446967320182E-3</v>
      </c>
      <c r="R18" s="84">
        <f>IF(J58=0,"n/a",J18/J58)</f>
        <v>8.4028889090417263E-3</v>
      </c>
    </row>
    <row r="19" spans="1:18" x14ac:dyDescent="0.2">
      <c r="A19" s="75" t="s">
        <v>35</v>
      </c>
      <c r="B19" s="82">
        <v>68198498.829999998</v>
      </c>
      <c r="C19" s="82"/>
      <c r="D19" s="82">
        <v>74130333</v>
      </c>
      <c r="E19" s="82"/>
      <c r="F19" s="82">
        <f>B19-D19</f>
        <v>-5931834.1700000018</v>
      </c>
      <c r="G19" s="82"/>
      <c r="H19" s="99">
        <f>IF(D19=0,"n/a",IF(AND(F19/D19&lt;1,F19/D19&gt;-1),F19/D19,"n/a"))</f>
        <v>-8.0018987234281025E-2</v>
      </c>
      <c r="I19" s="82"/>
      <c r="J19" s="82">
        <v>109103898.91</v>
      </c>
      <c r="K19" s="82"/>
      <c r="L19" s="82">
        <f>B19-J19</f>
        <v>-40905400.079999998</v>
      </c>
      <c r="M19" s="82"/>
      <c r="N19" s="99">
        <f>IF(J19=0,"n/a",IF(AND(L19/J19&lt;1,L19/J19&gt;-1),L19/J19,"n/a"))</f>
        <v>-0.37492152424124581</v>
      </c>
      <c r="O19" s="79"/>
      <c r="P19" s="94">
        <f>IF(B59=0,"n/a",B19/B59)</f>
        <v>2.1664255169155509E-2</v>
      </c>
      <c r="Q19" s="94" t="str">
        <f>IF(D59=0,"n/a",D19/D59)</f>
        <v>n/a</v>
      </c>
      <c r="R19" s="94">
        <f>IF(J59=0,"n/a",J19/J59)</f>
        <v>2.9172040231384481E-2</v>
      </c>
    </row>
    <row r="20" spans="1:18" ht="6" customHeight="1" x14ac:dyDescent="0.2">
      <c r="A20" s="73"/>
      <c r="B20" s="95"/>
      <c r="C20" s="96"/>
      <c r="D20" s="95"/>
      <c r="E20" s="96"/>
      <c r="F20" s="95"/>
      <c r="G20" s="96"/>
      <c r="H20" s="95" t="s">
        <v>40</v>
      </c>
      <c r="I20" s="96"/>
      <c r="J20" s="95"/>
      <c r="K20" s="96"/>
      <c r="L20" s="95"/>
      <c r="M20" s="96"/>
      <c r="N20" s="95" t="s">
        <v>40</v>
      </c>
      <c r="O20" s="97"/>
      <c r="P20" s="97"/>
      <c r="Q20" s="97"/>
      <c r="R20" s="97"/>
    </row>
    <row r="21" spans="1:18" x14ac:dyDescent="0.2">
      <c r="A21" s="98" t="s">
        <v>31</v>
      </c>
      <c r="B21" s="82">
        <f>SUM(B17:B19)</f>
        <v>2185540681.3999996</v>
      </c>
      <c r="C21" s="82"/>
      <c r="D21" s="82">
        <f>SUM(D17:D19)</f>
        <v>2399753746</v>
      </c>
      <c r="E21" s="82"/>
      <c r="F21" s="82">
        <f>SUM(F17:F19)</f>
        <v>-214213064.60000002</v>
      </c>
      <c r="G21" s="82"/>
      <c r="H21" s="99">
        <f>IF(D21=0,"n/a",IF(AND(F21/D21&lt;1,F21/D21&gt;-1),F21/D21,"n/a"))</f>
        <v>-8.9264602652275649E-2</v>
      </c>
      <c r="I21" s="82"/>
      <c r="J21" s="82">
        <f>SUM(J17:J19)</f>
        <v>2246309936.7799997</v>
      </c>
      <c r="K21" s="82"/>
      <c r="L21" s="82">
        <f>SUM(L17:L19)</f>
        <v>-60769255.38000004</v>
      </c>
      <c r="M21" s="82"/>
      <c r="N21" s="99">
        <f>IF(J21=0,"n/a",IF(AND(L21/J21&lt;1,L21/J21&gt;-1),L21/J21,"n/a"))</f>
        <v>-2.7052925504621357E-2</v>
      </c>
      <c r="O21" s="79"/>
      <c r="P21" s="78"/>
      <c r="Q21" s="78"/>
      <c r="R21" s="78"/>
    </row>
    <row r="22" spans="1:18" ht="6.6" customHeight="1" x14ac:dyDescent="0.2">
      <c r="A22" s="100"/>
      <c r="B22" s="85"/>
      <c r="C22" s="85"/>
      <c r="D22" s="85"/>
      <c r="E22" s="85"/>
      <c r="F22" s="85"/>
      <c r="G22" s="85"/>
      <c r="H22" s="101" t="s">
        <v>40</v>
      </c>
      <c r="I22" s="85"/>
      <c r="J22" s="85"/>
      <c r="K22" s="85"/>
      <c r="L22" s="85"/>
      <c r="M22" s="85"/>
      <c r="N22" s="101" t="s">
        <v>40</v>
      </c>
      <c r="O22" s="86"/>
      <c r="P22" s="101"/>
      <c r="Q22" s="101"/>
      <c r="R22" s="101"/>
    </row>
    <row r="23" spans="1:18" x14ac:dyDescent="0.2">
      <c r="A23" s="75" t="s">
        <v>49</v>
      </c>
      <c r="B23" s="82">
        <v>8661803.3200000003</v>
      </c>
      <c r="C23" s="85"/>
      <c r="D23" s="85">
        <v>0</v>
      </c>
      <c r="E23" s="85"/>
      <c r="F23" s="85">
        <f>B23-D23</f>
        <v>8661803.3200000003</v>
      </c>
      <c r="G23" s="85"/>
      <c r="H23" s="99" t="str">
        <f>IF(D23=0,"n/a",IF(AND(F23/D23&lt;1,F23/D23&gt;-1),F23/D23,"n/a"))</f>
        <v>n/a</v>
      </c>
      <c r="I23" s="85"/>
      <c r="J23" s="82">
        <v>104269151.23999999</v>
      </c>
      <c r="K23" s="85"/>
      <c r="L23" s="82">
        <f>B23-J23</f>
        <v>-95607347.919999987</v>
      </c>
      <c r="M23" s="85"/>
      <c r="N23" s="99">
        <f>IF(J23=0,"n/a",IF(AND(L23/J23&lt;1,L23/J23&gt;-1),L23/J23,"n/a"))</f>
        <v>-0.91692841826186133</v>
      </c>
      <c r="O23" s="86"/>
      <c r="P23" s="101"/>
      <c r="Q23" s="101"/>
      <c r="R23" s="101"/>
    </row>
    <row r="24" spans="1:18" x14ac:dyDescent="0.2">
      <c r="A24" s="75" t="s">
        <v>42</v>
      </c>
      <c r="B24" s="82">
        <v>18390079.300000001</v>
      </c>
      <c r="C24" s="85"/>
      <c r="D24" s="85">
        <v>0</v>
      </c>
      <c r="E24" s="85"/>
      <c r="F24" s="85">
        <f>B24-D24</f>
        <v>18390079.300000001</v>
      </c>
      <c r="G24" s="85"/>
      <c r="H24" s="99" t="str">
        <f>IF(D24=0,"n/a",IF(AND(F24/D24&lt;1,F24/D24&gt;-1),F24/D24,"n/a"))</f>
        <v>n/a</v>
      </c>
      <c r="I24" s="85"/>
      <c r="J24" s="82">
        <v>18753877.989999998</v>
      </c>
      <c r="K24" s="85"/>
      <c r="L24" s="82">
        <f>B24-J24</f>
        <v>-363798.68999999762</v>
      </c>
      <c r="M24" s="85"/>
      <c r="N24" s="99">
        <f>IF(J24=0,"n/a",IF(AND(L24/J24&lt;1,L24/J24&gt;-1),L24/J24,"n/a"))</f>
        <v>-1.939858466574132E-2</v>
      </c>
      <c r="O24" s="86"/>
      <c r="P24" s="101"/>
      <c r="Q24" s="101"/>
      <c r="R24" s="101"/>
    </row>
    <row r="25" spans="1:18" x14ac:dyDescent="0.2">
      <c r="A25" s="75" t="s">
        <v>53</v>
      </c>
      <c r="B25" s="82">
        <v>22579210.489999998</v>
      </c>
      <c r="C25" s="85"/>
      <c r="D25" s="85">
        <v>-64756406</v>
      </c>
      <c r="E25" s="85"/>
      <c r="F25" s="85">
        <f>B25-D25</f>
        <v>87335616.489999995</v>
      </c>
      <c r="G25" s="85"/>
      <c r="H25" s="99" t="str">
        <f>IF(D25=0,"n/a",IF(AND(F25/D25&lt;1,F25/D25&gt;-1),F25/D25,"n/a"))</f>
        <v>n/a</v>
      </c>
      <c r="I25" s="85"/>
      <c r="J25" s="82">
        <v>8807270.9800000004</v>
      </c>
      <c r="K25" s="85"/>
      <c r="L25" s="82">
        <f>B25-J25</f>
        <v>13771939.509999998</v>
      </c>
      <c r="M25" s="85"/>
      <c r="N25" s="99" t="str">
        <f>IF(J25=0,"n/a",IF(AND(L25/J25&lt;1,L25/J25&gt;-1),L25/J25,"n/a"))</f>
        <v>n/a</v>
      </c>
      <c r="O25" s="86"/>
      <c r="P25" s="101"/>
      <c r="Q25" s="101"/>
      <c r="R25" s="101"/>
    </row>
    <row r="26" spans="1:18" x14ac:dyDescent="0.2">
      <c r="A26" s="75" t="s">
        <v>50</v>
      </c>
      <c r="B26" s="91">
        <v>84244571.260000005</v>
      </c>
      <c r="C26" s="85"/>
      <c r="D26" s="91">
        <v>169185218</v>
      </c>
      <c r="E26" s="85"/>
      <c r="F26" s="91">
        <f>B26-D26</f>
        <v>-84940646.739999995</v>
      </c>
      <c r="G26" s="85"/>
      <c r="H26" s="93">
        <f>IF(D26=0,"n/a",IF(AND(F26/D26&lt;1,F26/D26&gt;-1),F26/D26,"n/a"))</f>
        <v>-0.50205714035844429</v>
      </c>
      <c r="I26" s="85"/>
      <c r="J26" s="91">
        <v>118900537.09</v>
      </c>
      <c r="K26" s="85"/>
      <c r="L26" s="91">
        <f>B26-J26</f>
        <v>-34655965.829999998</v>
      </c>
      <c r="M26" s="85"/>
      <c r="N26" s="93">
        <f>IF(J26=0,"n/a",IF(AND(L26/J26&lt;1,L26/J26&gt;-1),L26/J26,"n/a"))</f>
        <v>-0.29147022106189208</v>
      </c>
      <c r="O26" s="86"/>
      <c r="P26" s="101"/>
      <c r="Q26" s="101"/>
      <c r="R26" s="101"/>
    </row>
    <row r="27" spans="1:18" x14ac:dyDescent="0.2">
      <c r="A27" s="75" t="s">
        <v>43</v>
      </c>
      <c r="B27" s="91">
        <f>SUM(B23:B26)</f>
        <v>133875664.37</v>
      </c>
      <c r="C27" s="82"/>
      <c r="D27" s="91">
        <f>SUM(D23:D26)</f>
        <v>104428812</v>
      </c>
      <c r="E27" s="82"/>
      <c r="F27" s="91">
        <f>SUM(F23:F26)</f>
        <v>29446852.370000005</v>
      </c>
      <c r="G27" s="82"/>
      <c r="H27" s="93">
        <f>IF(D27=0,"n/a",IF(AND(F27/D27&lt;1,F27/D27&gt;-1),F27/D27,"n/a"))</f>
        <v>0.28198015285283534</v>
      </c>
      <c r="I27" s="82"/>
      <c r="J27" s="91">
        <f>SUM(J23:J26)</f>
        <v>250730837.30000001</v>
      </c>
      <c r="K27" s="82"/>
      <c r="L27" s="91">
        <f>SUM(L23:L26)</f>
        <v>-116855172.92999999</v>
      </c>
      <c r="M27" s="82"/>
      <c r="N27" s="93">
        <f>IF(J27=0,"n/a",IF(AND(L27/J27&lt;1,L27/J27&gt;-1),L27/J27,"n/a"))</f>
        <v>-0.46605824073479446</v>
      </c>
      <c r="O27" s="79"/>
      <c r="P27" s="78"/>
      <c r="Q27" s="78"/>
      <c r="R27" s="78"/>
    </row>
    <row r="28" spans="1:18" ht="6.6" customHeight="1" x14ac:dyDescent="0.2">
      <c r="A28" s="100"/>
      <c r="B28" s="102"/>
      <c r="C28" s="102"/>
      <c r="D28" s="102"/>
      <c r="E28" s="102"/>
      <c r="F28" s="102"/>
      <c r="G28" s="102"/>
      <c r="H28" s="101" t="s">
        <v>40</v>
      </c>
      <c r="I28" s="102"/>
      <c r="J28" s="102"/>
      <c r="K28" s="102"/>
      <c r="L28" s="102"/>
      <c r="M28" s="85"/>
      <c r="N28" s="101" t="s">
        <v>40</v>
      </c>
      <c r="O28" s="86"/>
      <c r="P28" s="101"/>
      <c r="Q28" s="101"/>
      <c r="R28" s="101"/>
    </row>
    <row r="29" spans="1:18" ht="13.5" thickBot="1" x14ac:dyDescent="0.25">
      <c r="A29" s="90" t="s">
        <v>32</v>
      </c>
      <c r="B29" s="103">
        <f>+B27+B21</f>
        <v>2319416345.7699995</v>
      </c>
      <c r="C29" s="76"/>
      <c r="D29" s="103">
        <f>+D27+D21</f>
        <v>2504182558</v>
      </c>
      <c r="E29" s="76"/>
      <c r="F29" s="103">
        <f>+F27+F21</f>
        <v>-184766212.23000002</v>
      </c>
      <c r="G29" s="76"/>
      <c r="H29" s="104">
        <f>IF(D29=0,"n/a",IF(AND(F29/D29&lt;1,F29/D29&gt;-1),F29/D29,"n/a"))</f>
        <v>-7.3783044147374827E-2</v>
      </c>
      <c r="I29" s="76"/>
      <c r="J29" s="103">
        <f>+J27+J21</f>
        <v>2497040774.0799999</v>
      </c>
      <c r="K29" s="76"/>
      <c r="L29" s="103">
        <f>+L27+L21</f>
        <v>-177624428.31000003</v>
      </c>
      <c r="M29" s="82"/>
      <c r="N29" s="104">
        <f>IF(J29=0,"n/a",IF(AND(L29/J29&lt;1,L29/J29&gt;-1),L29/J29,"n/a"))</f>
        <v>-7.113397192140096E-2</v>
      </c>
      <c r="O29" s="79"/>
      <c r="P29" s="78"/>
      <c r="Q29" s="78"/>
      <c r="R29" s="78"/>
    </row>
    <row r="30" spans="1:18" ht="4.1500000000000004" customHeight="1" thickTop="1" x14ac:dyDescent="0.2">
      <c r="A30" s="75"/>
      <c r="B30" s="102"/>
      <c r="C30" s="76"/>
      <c r="D30" s="102"/>
      <c r="E30" s="76"/>
      <c r="F30" s="102"/>
      <c r="G30" s="76"/>
      <c r="H30" s="102"/>
      <c r="I30" s="76"/>
      <c r="J30" s="102"/>
      <c r="K30" s="76"/>
      <c r="L30" s="102"/>
      <c r="M30" s="82"/>
      <c r="N30" s="105"/>
      <c r="O30" s="79"/>
      <c r="P30" s="78"/>
      <c r="Q30" s="78"/>
      <c r="R30" s="78"/>
    </row>
    <row r="31" spans="1:18" ht="13.15" customHeight="1" x14ac:dyDescent="0.2">
      <c r="A31" s="73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7"/>
      <c r="N31" s="82"/>
      <c r="O31" s="108"/>
      <c r="P31" s="97"/>
      <c r="Q31" s="97"/>
      <c r="R31" s="97"/>
    </row>
    <row r="32" spans="1:18" x14ac:dyDescent="0.2">
      <c r="A32" s="75" t="s">
        <v>333</v>
      </c>
      <c r="B32" s="76">
        <v>82444802.920000002</v>
      </c>
      <c r="C32" s="76"/>
      <c r="D32" s="76">
        <v>84947775</v>
      </c>
      <c r="E32" s="76"/>
      <c r="F32" s="76"/>
      <c r="G32" s="76"/>
      <c r="H32" s="76"/>
      <c r="I32" s="76"/>
      <c r="J32" s="76">
        <v>82611638.079999998</v>
      </c>
      <c r="K32" s="76"/>
      <c r="L32" s="76"/>
      <c r="M32" s="82"/>
      <c r="N32" s="82"/>
      <c r="O32" s="78"/>
      <c r="P32" s="78"/>
      <c r="Q32" s="78"/>
      <c r="R32" s="78"/>
    </row>
    <row r="33" spans="1:18" x14ac:dyDescent="0.2">
      <c r="A33" s="75" t="s">
        <v>334</v>
      </c>
      <c r="B33" s="82">
        <v>-84307882.609999999</v>
      </c>
      <c r="C33" s="82"/>
      <c r="D33" s="82">
        <v>80266011</v>
      </c>
      <c r="E33" s="82"/>
      <c r="F33" s="82"/>
      <c r="G33" s="82"/>
      <c r="H33" s="82"/>
      <c r="I33" s="82"/>
      <c r="J33" s="82">
        <v>-83030550.614999995</v>
      </c>
      <c r="K33" s="76"/>
      <c r="L33" s="76"/>
      <c r="M33" s="82"/>
      <c r="N33" s="82"/>
      <c r="O33" s="79"/>
      <c r="P33" s="78"/>
      <c r="Q33" s="78"/>
      <c r="R33" s="78"/>
    </row>
    <row r="34" spans="1:18" ht="12" customHeight="1" x14ac:dyDescent="0.2">
      <c r="A34" s="75" t="s">
        <v>335</v>
      </c>
      <c r="B34" s="82">
        <v>86458984.569999993</v>
      </c>
      <c r="C34" s="109"/>
      <c r="D34" s="82">
        <v>77436092</v>
      </c>
      <c r="E34" s="109"/>
      <c r="F34" s="82"/>
      <c r="G34" s="109"/>
      <c r="H34" s="109"/>
      <c r="I34" s="109"/>
      <c r="J34" s="82">
        <v>84729661.180000007</v>
      </c>
      <c r="K34" s="110"/>
      <c r="L34" s="110"/>
      <c r="M34" s="109"/>
      <c r="N34" s="109"/>
      <c r="O34" s="73"/>
      <c r="P34" s="73"/>
      <c r="Q34" s="73"/>
      <c r="R34" s="73"/>
    </row>
    <row r="35" spans="1:18" x14ac:dyDescent="0.2">
      <c r="A35" s="75" t="s">
        <v>336</v>
      </c>
      <c r="B35" s="82">
        <v>-36286798.649999999</v>
      </c>
      <c r="C35" s="82"/>
      <c r="D35" s="82">
        <v>-32004806</v>
      </c>
      <c r="E35" s="82"/>
      <c r="F35" s="82"/>
      <c r="G35" s="82"/>
      <c r="H35" s="82"/>
      <c r="I35" s="82"/>
      <c r="J35" s="82">
        <v>-36637601.037</v>
      </c>
      <c r="K35" s="76"/>
      <c r="L35" s="76"/>
      <c r="M35" s="82"/>
      <c r="N35" s="82"/>
      <c r="O35" s="78"/>
      <c r="P35" s="78"/>
      <c r="Q35" s="78"/>
      <c r="R35" s="78"/>
    </row>
    <row r="36" spans="1:18" x14ac:dyDescent="0.2">
      <c r="A36" s="75" t="s">
        <v>337</v>
      </c>
      <c r="B36" s="82">
        <v>20247843.850000001</v>
      </c>
      <c r="C36" s="82"/>
      <c r="D36" s="82">
        <v>17701368</v>
      </c>
      <c r="E36" s="82"/>
      <c r="F36" s="82"/>
      <c r="G36" s="82"/>
      <c r="H36" s="82"/>
      <c r="I36" s="82"/>
      <c r="J36" s="82">
        <v>18454535.677999999</v>
      </c>
      <c r="K36" s="76"/>
      <c r="L36" s="76"/>
      <c r="M36" s="82"/>
      <c r="N36" s="82"/>
      <c r="O36" s="78"/>
      <c r="P36" s="78"/>
      <c r="Q36" s="78"/>
      <c r="R36" s="78"/>
    </row>
    <row r="37" spans="1:18" x14ac:dyDescent="0.2">
      <c r="A37" s="75" t="s">
        <v>338</v>
      </c>
      <c r="B37" s="82">
        <v>-103.47</v>
      </c>
      <c r="C37" s="82"/>
      <c r="D37" s="82">
        <v>0</v>
      </c>
      <c r="E37" s="82"/>
      <c r="F37" s="82"/>
      <c r="G37" s="82"/>
      <c r="H37" s="82"/>
      <c r="I37" s="82"/>
      <c r="J37" s="82">
        <v>1878.4780000000001</v>
      </c>
      <c r="K37" s="76"/>
      <c r="L37" s="76"/>
      <c r="M37" s="82"/>
      <c r="N37" s="82"/>
      <c r="O37" s="78"/>
      <c r="P37" s="78"/>
      <c r="Q37" s="78"/>
      <c r="R37" s="78"/>
    </row>
    <row r="38" spans="1:18" x14ac:dyDescent="0.2">
      <c r="A38" s="75" t="s">
        <v>339</v>
      </c>
      <c r="B38" s="82">
        <v>-12.52</v>
      </c>
      <c r="C38" s="82"/>
      <c r="D38" s="82">
        <v>0</v>
      </c>
      <c r="E38" s="82"/>
      <c r="F38" s="82"/>
      <c r="G38" s="82"/>
      <c r="H38" s="82"/>
      <c r="I38" s="82"/>
      <c r="J38" s="82">
        <v>-16.260000000000002</v>
      </c>
      <c r="K38" s="76"/>
      <c r="L38" s="76"/>
      <c r="M38" s="82"/>
      <c r="N38" s="82"/>
      <c r="O38" s="78"/>
      <c r="P38" s="78"/>
      <c r="Q38" s="78"/>
      <c r="R38" s="78"/>
    </row>
    <row r="39" spans="1:18" x14ac:dyDescent="0.2">
      <c r="A39" s="75" t="s">
        <v>340</v>
      </c>
      <c r="B39" s="82">
        <v>-1572753.89</v>
      </c>
      <c r="C39" s="82"/>
      <c r="D39" s="82">
        <v>0</v>
      </c>
      <c r="E39" s="82"/>
      <c r="F39" s="82"/>
      <c r="G39" s="82"/>
      <c r="H39" s="82"/>
      <c r="I39" s="82"/>
      <c r="J39" s="82">
        <v>-1398865.409</v>
      </c>
      <c r="K39" s="76"/>
      <c r="L39" s="76"/>
      <c r="M39" s="82"/>
      <c r="N39" s="82"/>
      <c r="O39" s="78"/>
      <c r="P39" s="78"/>
      <c r="Q39" s="78"/>
      <c r="R39" s="78"/>
    </row>
    <row r="40" spans="1:18" x14ac:dyDescent="0.2">
      <c r="A40" s="75" t="s">
        <v>341</v>
      </c>
      <c r="B40" s="82">
        <v>57031767.670000002</v>
      </c>
      <c r="C40" s="82"/>
      <c r="D40" s="82">
        <v>72619532</v>
      </c>
      <c r="E40" s="82"/>
      <c r="F40" s="82"/>
      <c r="G40" s="82"/>
      <c r="H40" s="82"/>
      <c r="I40" s="82"/>
      <c r="J40" s="82">
        <v>61378696.390000001</v>
      </c>
      <c r="K40" s="76"/>
      <c r="L40" s="76"/>
      <c r="M40" s="82"/>
      <c r="N40" s="82"/>
      <c r="O40" s="78"/>
      <c r="P40" s="78"/>
      <c r="Q40" s="78"/>
      <c r="R40" s="78"/>
    </row>
    <row r="41" spans="1:18" x14ac:dyDescent="0.2">
      <c r="A41" s="75" t="s">
        <v>342</v>
      </c>
      <c r="B41" s="82">
        <v>57.03</v>
      </c>
      <c r="C41" s="82"/>
      <c r="D41" s="82">
        <v>0</v>
      </c>
      <c r="E41" s="82"/>
      <c r="F41" s="82"/>
      <c r="G41" s="82"/>
      <c r="H41" s="82"/>
      <c r="I41" s="82"/>
      <c r="J41" s="82">
        <v>141.01</v>
      </c>
      <c r="K41" s="76"/>
      <c r="L41" s="76"/>
      <c r="M41" s="82"/>
      <c r="N41" s="82"/>
      <c r="O41" s="78"/>
      <c r="P41" s="78"/>
      <c r="Q41" s="78"/>
      <c r="R41" s="78"/>
    </row>
    <row r="42" spans="1:18" x14ac:dyDescent="0.2">
      <c r="A42" s="75" t="s">
        <v>343</v>
      </c>
      <c r="B42" s="82">
        <v>-8462661.9800000004</v>
      </c>
      <c r="C42" s="82"/>
      <c r="D42" s="82">
        <v>0</v>
      </c>
      <c r="E42" s="82"/>
      <c r="F42" s="82"/>
      <c r="G42" s="82"/>
      <c r="H42" s="82"/>
      <c r="I42" s="82"/>
      <c r="J42" s="82">
        <v>-14827618.74</v>
      </c>
      <c r="K42" s="76"/>
      <c r="L42" s="76"/>
      <c r="M42" s="82"/>
      <c r="N42" s="82"/>
      <c r="O42" s="78"/>
      <c r="P42" s="78"/>
      <c r="Q42" s="78"/>
      <c r="R42" s="78"/>
    </row>
    <row r="43" spans="1:18" x14ac:dyDescent="0.2">
      <c r="A43" s="75" t="s">
        <v>344</v>
      </c>
      <c r="B43" s="82">
        <v>-13814335.09</v>
      </c>
      <c r="C43" s="82"/>
      <c r="D43" s="82">
        <v>0</v>
      </c>
      <c r="E43" s="82"/>
      <c r="F43" s="82"/>
      <c r="G43" s="82"/>
      <c r="H43" s="82"/>
      <c r="I43" s="82"/>
      <c r="J43" s="82">
        <v>0</v>
      </c>
      <c r="K43" s="76"/>
      <c r="L43" s="76"/>
      <c r="M43" s="82"/>
      <c r="N43" s="82"/>
      <c r="O43" s="78"/>
      <c r="P43" s="78"/>
      <c r="Q43" s="78"/>
      <c r="R43" s="78"/>
    </row>
    <row r="44" spans="1:18" x14ac:dyDescent="0.2">
      <c r="A44" s="75" t="s">
        <v>345</v>
      </c>
      <c r="B44" s="82">
        <v>-3837960.95</v>
      </c>
      <c r="C44" s="82"/>
      <c r="D44" s="82">
        <v>0</v>
      </c>
      <c r="E44" s="82"/>
      <c r="F44" s="82"/>
      <c r="G44" s="82"/>
      <c r="H44" s="82"/>
      <c r="I44" s="82"/>
      <c r="J44" s="82">
        <v>0</v>
      </c>
      <c r="K44" s="76"/>
      <c r="L44" s="76"/>
      <c r="M44" s="82"/>
      <c r="N44" s="82"/>
      <c r="O44" s="78"/>
      <c r="P44" s="78"/>
      <c r="Q44" s="78"/>
      <c r="R44" s="78"/>
    </row>
    <row r="45" spans="1:18" ht="12.75" customHeight="1" x14ac:dyDescent="0.2">
      <c r="A45" s="75"/>
      <c r="B45" s="82"/>
      <c r="C45" s="111"/>
      <c r="D45" s="82"/>
      <c r="E45" s="112"/>
      <c r="F45" s="76"/>
      <c r="G45" s="112"/>
      <c r="H45" s="112"/>
      <c r="I45" s="112"/>
      <c r="J45" s="82"/>
      <c r="K45" s="112"/>
      <c r="L45" s="112"/>
      <c r="M45" s="113"/>
      <c r="N45" s="113"/>
      <c r="O45" s="61"/>
      <c r="P45" s="61"/>
      <c r="Q45" s="61"/>
      <c r="R45" s="61"/>
    </row>
    <row r="46" spans="1:18" ht="12.75" customHeight="1" x14ac:dyDescent="0.2">
      <c r="A46" s="75"/>
      <c r="B46" s="82"/>
      <c r="C46" s="111"/>
      <c r="D46" s="82"/>
      <c r="E46" s="112"/>
      <c r="F46" s="76"/>
      <c r="G46" s="112"/>
      <c r="H46" s="112"/>
      <c r="I46" s="112"/>
      <c r="J46" s="82"/>
      <c r="K46" s="112"/>
      <c r="L46" s="112"/>
      <c r="M46" s="113"/>
      <c r="N46" s="113"/>
      <c r="O46" s="61"/>
      <c r="P46" s="61"/>
      <c r="Q46" s="61"/>
      <c r="R46" s="61"/>
    </row>
    <row r="47" spans="1:18" ht="13.15" customHeight="1" x14ac:dyDescent="0.2">
      <c r="A47" s="66"/>
      <c r="B47" s="112"/>
      <c r="C47" s="112"/>
      <c r="D47" s="112"/>
      <c r="E47" s="112"/>
      <c r="F47" s="114" t="s">
        <v>18</v>
      </c>
      <c r="G47" s="114"/>
      <c r="H47" s="114"/>
      <c r="I47" s="112"/>
      <c r="J47" s="112"/>
      <c r="K47" s="112"/>
      <c r="L47" s="114" t="s">
        <v>332</v>
      </c>
      <c r="M47" s="63"/>
      <c r="N47" s="63"/>
      <c r="O47" s="61"/>
      <c r="P47" s="61"/>
      <c r="Q47" s="61"/>
      <c r="R47" s="61"/>
    </row>
    <row r="48" spans="1:18" x14ac:dyDescent="0.2">
      <c r="A48" s="61"/>
      <c r="B48" s="115" t="s">
        <v>19</v>
      </c>
      <c r="C48" s="112"/>
      <c r="D48" s="115"/>
      <c r="E48" s="116"/>
      <c r="F48" s="115"/>
      <c r="G48" s="112"/>
      <c r="H48" s="112"/>
      <c r="I48" s="112"/>
      <c r="J48" s="115" t="s">
        <v>19</v>
      </c>
      <c r="K48" s="112"/>
      <c r="L48" s="112"/>
      <c r="M48" s="61"/>
      <c r="N48" s="61"/>
      <c r="O48" s="117"/>
      <c r="P48" s="61"/>
      <c r="Q48" s="61"/>
      <c r="R48" s="61"/>
    </row>
    <row r="49" spans="1:18" ht="13.15" customHeight="1" x14ac:dyDescent="0.2">
      <c r="A49" s="69" t="s">
        <v>33</v>
      </c>
      <c r="B49" s="70">
        <v>2020</v>
      </c>
      <c r="C49" s="112"/>
      <c r="D49" s="118" t="s">
        <v>21</v>
      </c>
      <c r="E49" s="112"/>
      <c r="F49" s="118" t="s">
        <v>22</v>
      </c>
      <c r="G49" s="112"/>
      <c r="H49" s="137" t="s">
        <v>23</v>
      </c>
      <c r="I49" s="112"/>
      <c r="J49" s="70">
        <v>2019</v>
      </c>
      <c r="K49" s="112"/>
      <c r="L49" s="137" t="s">
        <v>22</v>
      </c>
      <c r="M49" s="61"/>
      <c r="N49" s="71" t="s">
        <v>23</v>
      </c>
      <c r="O49" s="67"/>
      <c r="P49" s="61"/>
      <c r="Q49" s="61"/>
      <c r="R49" s="61"/>
    </row>
    <row r="50" spans="1:18" ht="6" customHeight="1" x14ac:dyDescent="0.2">
      <c r="A50" s="73"/>
      <c r="B50" s="119"/>
      <c r="C50" s="110"/>
      <c r="D50" s="119"/>
      <c r="E50" s="110"/>
      <c r="F50" s="119"/>
      <c r="G50" s="110"/>
      <c r="H50" s="119"/>
      <c r="I50" s="110"/>
      <c r="J50" s="119"/>
      <c r="K50" s="110"/>
      <c r="L50" s="119"/>
      <c r="M50" s="109"/>
      <c r="N50" s="120"/>
      <c r="O50" s="74"/>
      <c r="P50" s="73"/>
      <c r="Q50" s="73"/>
      <c r="R50" s="73"/>
    </row>
    <row r="51" spans="1:18" x14ac:dyDescent="0.2">
      <c r="A51" s="75" t="s">
        <v>24</v>
      </c>
      <c r="B51" s="121">
        <v>10976067395</v>
      </c>
      <c r="C51" s="121"/>
      <c r="D51" s="121">
        <v>10872340341</v>
      </c>
      <c r="E51" s="121"/>
      <c r="F51" s="121">
        <f>B51-D51</f>
        <v>103727054</v>
      </c>
      <c r="G51" s="121"/>
      <c r="H51" s="99">
        <f>IF(D51=0,"n/a",IF(AND(F51/D51&lt;1,F51/D51&gt;-1),F51/D51,"n/a"))</f>
        <v>9.5404531818086506E-3</v>
      </c>
      <c r="I51" s="121"/>
      <c r="J51" s="121">
        <v>10756628464.988001</v>
      </c>
      <c r="K51" s="121"/>
      <c r="L51" s="121">
        <f>+B51-J51</f>
        <v>219438930.01199913</v>
      </c>
      <c r="M51" s="92"/>
      <c r="N51" s="99">
        <f>IF(J51=0,"n/a",IF(AND(L51/J51&lt;1,L51/J51&gt;-1),L51/J51,"n/a"))</f>
        <v>2.0400344840974659E-2</v>
      </c>
      <c r="O51" s="122"/>
      <c r="P51" s="73"/>
      <c r="Q51" s="73"/>
      <c r="R51" s="73"/>
    </row>
    <row r="52" spans="1:18" ht="12.75" customHeight="1" x14ac:dyDescent="0.2">
      <c r="A52" s="75" t="s">
        <v>25</v>
      </c>
      <c r="B52" s="121">
        <v>7942292445</v>
      </c>
      <c r="C52" s="121"/>
      <c r="D52" s="121">
        <v>8731981781</v>
      </c>
      <c r="E52" s="121"/>
      <c r="F52" s="121">
        <f>B52-D52</f>
        <v>-789689336</v>
      </c>
      <c r="G52" s="121"/>
      <c r="H52" s="99">
        <f>IF(D52=0,"n/a",IF(AND(F52/D52&lt;1,F52/D52&gt;-1),F52/D52,"n/a"))</f>
        <v>-9.043643880685738E-2</v>
      </c>
      <c r="I52" s="121"/>
      <c r="J52" s="121">
        <v>8837456654.6149998</v>
      </c>
      <c r="K52" s="121"/>
      <c r="L52" s="121">
        <f>+B52-J52</f>
        <v>-895164209.61499977</v>
      </c>
      <c r="M52" s="92"/>
      <c r="N52" s="99">
        <f>IF(J52=0,"n/a",IF(AND(L52/J52&lt;1,L52/J52&gt;-1),L52/J52,"n/a"))</f>
        <v>-0.10129206225272255</v>
      </c>
      <c r="O52" s="122"/>
      <c r="P52" s="73"/>
      <c r="Q52" s="73"/>
      <c r="R52" s="73"/>
    </row>
    <row r="53" spans="1:18" x14ac:dyDescent="0.2">
      <c r="A53" s="75" t="s">
        <v>26</v>
      </c>
      <c r="B53" s="121">
        <v>1095915561</v>
      </c>
      <c r="C53" s="121"/>
      <c r="D53" s="121">
        <v>1177353946</v>
      </c>
      <c r="E53" s="121"/>
      <c r="F53" s="121">
        <f>B53-D53</f>
        <v>-81438385</v>
      </c>
      <c r="G53" s="121"/>
      <c r="H53" s="99">
        <f>IF(D53=0,"n/a",IF(AND(F53/D53&lt;1,F53/D53&gt;-1),F53/D53,"n/a"))</f>
        <v>-6.9170690153698269E-2</v>
      </c>
      <c r="I53" s="121"/>
      <c r="J53" s="121">
        <v>1161149068.1889999</v>
      </c>
      <c r="K53" s="121"/>
      <c r="L53" s="121">
        <f>+B53-J53</f>
        <v>-65233507.188999891</v>
      </c>
      <c r="M53" s="92"/>
      <c r="N53" s="99">
        <f>IF(J53=0,"n/a",IF(AND(L53/J53&lt;1,L53/J53&gt;-1),L53/J53,"n/a"))</f>
        <v>-5.618013136826791E-2</v>
      </c>
      <c r="O53" s="122"/>
      <c r="P53" s="73"/>
      <c r="Q53" s="73"/>
      <c r="R53" s="73"/>
    </row>
    <row r="54" spans="1:18" x14ac:dyDescent="0.2">
      <c r="A54" s="75" t="s">
        <v>27</v>
      </c>
      <c r="B54" s="121">
        <v>73946632</v>
      </c>
      <c r="C54" s="121"/>
      <c r="D54" s="121">
        <v>75585334</v>
      </c>
      <c r="E54" s="121"/>
      <c r="F54" s="121">
        <f>B54-D54</f>
        <v>-1638702</v>
      </c>
      <c r="G54" s="121"/>
      <c r="H54" s="99">
        <f>IF(D54=0,"n/a",IF(AND(F54/D54&lt;1,F54/D54&gt;-1),F54/D54,"n/a"))</f>
        <v>-2.1680158216936633E-2</v>
      </c>
      <c r="I54" s="121"/>
      <c r="J54" s="121">
        <v>77995743.384000003</v>
      </c>
      <c r="K54" s="121"/>
      <c r="L54" s="121">
        <f>+B54-J54</f>
        <v>-4049111.3840000033</v>
      </c>
      <c r="M54" s="92"/>
      <c r="N54" s="99">
        <f>IF(J54=0,"n/a",IF(AND(L54/J54&lt;1,L54/J54&gt;-1),L54/J54,"n/a"))</f>
        <v>-5.1914517489304875E-2</v>
      </c>
      <c r="O54" s="122"/>
      <c r="P54" s="123"/>
      <c r="Q54" s="73"/>
      <c r="R54" s="73"/>
    </row>
    <row r="55" spans="1:18" ht="12.75" customHeight="1" x14ac:dyDescent="0.2">
      <c r="A55" s="75" t="s">
        <v>28</v>
      </c>
      <c r="B55" s="121">
        <v>7313940</v>
      </c>
      <c r="C55" s="124"/>
      <c r="D55" s="121">
        <v>7491598</v>
      </c>
      <c r="E55" s="124"/>
      <c r="F55" s="121">
        <f>B55-D55</f>
        <v>-177658</v>
      </c>
      <c r="G55" s="124"/>
      <c r="H55" s="99">
        <f>IF(D55=0,"n/a",IF(AND(F55/D55&lt;1,F55/D55&gt;-1),F55/D55,"n/a"))</f>
        <v>-2.3714299672780093E-2</v>
      </c>
      <c r="I55" s="124"/>
      <c r="J55" s="121">
        <v>7305890</v>
      </c>
      <c r="K55" s="124"/>
      <c r="L55" s="121">
        <f>+B55-J55</f>
        <v>8050</v>
      </c>
      <c r="M55" s="125"/>
      <c r="N55" s="99">
        <f>IF(J55=0,"n/a",IF(AND(L55/J55&lt;1,L55/J55&gt;-1),L55/J55,"n/a"))</f>
        <v>1.1018506985459677E-3</v>
      </c>
      <c r="O55" s="122"/>
      <c r="P55" s="73"/>
      <c r="Q55" s="73"/>
      <c r="R55" s="73"/>
    </row>
    <row r="56" spans="1:18" ht="6" customHeight="1" x14ac:dyDescent="0.2">
      <c r="A56" s="73"/>
      <c r="B56" s="126"/>
      <c r="C56" s="127"/>
      <c r="D56" s="126"/>
      <c r="E56" s="127"/>
      <c r="F56" s="126"/>
      <c r="G56" s="127"/>
      <c r="H56" s="129"/>
      <c r="I56" s="127"/>
      <c r="J56" s="126"/>
      <c r="K56" s="127"/>
      <c r="L56" s="126"/>
      <c r="M56" s="128"/>
      <c r="N56" s="129"/>
      <c r="O56" s="61"/>
      <c r="P56" s="61"/>
      <c r="Q56" s="61"/>
      <c r="R56" s="61"/>
    </row>
    <row r="57" spans="1:18" ht="12.75" customHeight="1" x14ac:dyDescent="0.2">
      <c r="A57" s="90" t="s">
        <v>29</v>
      </c>
      <c r="B57" s="130">
        <f>SUM(B51:B56)</f>
        <v>20095535973</v>
      </c>
      <c r="C57" s="121"/>
      <c r="D57" s="130">
        <f>SUM(D51:D56)</f>
        <v>20864753000</v>
      </c>
      <c r="E57" s="121"/>
      <c r="F57" s="130">
        <f>SUM(F51:F56)</f>
        <v>-769217027</v>
      </c>
      <c r="G57" s="121"/>
      <c r="H57" s="93">
        <f>IF(D57=0,"n/a",IF(AND(F57/D57&lt;1,F57/D57&gt;-1),F57/D57,"n/a"))</f>
        <v>-3.6866816827402657E-2</v>
      </c>
      <c r="I57" s="121"/>
      <c r="J57" s="130">
        <f>SUM(J51:J56)</f>
        <v>20840535821.175999</v>
      </c>
      <c r="K57" s="121"/>
      <c r="L57" s="130">
        <f>SUM(L51:L56)</f>
        <v>-744999848.1760006</v>
      </c>
      <c r="M57" s="92"/>
      <c r="N57" s="93">
        <f>IF(J57=0,"n/a",IF(AND(L57/J57&lt;1,L57/J57&gt;-1),L57/J57,"n/a"))</f>
        <v>-3.5747634061260976E-2</v>
      </c>
      <c r="O57" s="122"/>
      <c r="P57" s="73"/>
      <c r="Q57" s="73"/>
      <c r="R57" s="73"/>
    </row>
    <row r="58" spans="1:18" x14ac:dyDescent="0.2">
      <c r="A58" s="75" t="s">
        <v>30</v>
      </c>
      <c r="B58" s="121">
        <v>2220372293.52</v>
      </c>
      <c r="C58" s="121"/>
      <c r="D58" s="121">
        <v>2324761523</v>
      </c>
      <c r="E58" s="124"/>
      <c r="F58" s="121">
        <f>B58-D58</f>
        <v>-104389229.48000002</v>
      </c>
      <c r="G58" s="124"/>
      <c r="H58" s="99">
        <f>IF(D58=0,"n/a",IF(AND(F58/D58&lt;1,F58/D58&gt;-1),F58/D58,"n/a"))</f>
        <v>-4.4903199079658895E-2</v>
      </c>
      <c r="I58" s="124"/>
      <c r="J58" s="121">
        <v>2322021124.0689998</v>
      </c>
      <c r="K58" s="124"/>
      <c r="L58" s="121">
        <f>+B58-J58</f>
        <v>-101648830.54899979</v>
      </c>
      <c r="M58" s="125"/>
      <c r="N58" s="99">
        <f>IF(J58=0,"n/a",IF(AND(L58/J58&lt;1,L58/J58&gt;-1),L58/J58,"n/a"))</f>
        <v>-4.3776014565653561E-2</v>
      </c>
      <c r="O58" s="122"/>
      <c r="P58" s="73"/>
      <c r="Q58" s="73"/>
      <c r="R58" s="73"/>
    </row>
    <row r="59" spans="1:18" x14ac:dyDescent="0.2">
      <c r="A59" s="75" t="s">
        <v>35</v>
      </c>
      <c r="B59" s="121">
        <v>3147973392</v>
      </c>
      <c r="C59" s="124"/>
      <c r="D59" s="121">
        <v>0</v>
      </c>
      <c r="E59" s="124"/>
      <c r="F59" s="121">
        <f>B59-D59</f>
        <v>3147973392</v>
      </c>
      <c r="G59" s="124"/>
      <c r="H59" s="99" t="str">
        <f>IF(D59=0,"n/a",IF(AND(F59/D59&lt;1,F59/D59&gt;-1),F59/D59,"n/a"))</f>
        <v>n/a</v>
      </c>
      <c r="I59" s="124"/>
      <c r="J59" s="121">
        <v>3740016058</v>
      </c>
      <c r="K59" s="124"/>
      <c r="L59" s="121">
        <f>+B59-J59</f>
        <v>-592042666</v>
      </c>
      <c r="M59" s="125"/>
      <c r="N59" s="99">
        <f>IF(J59=0,"n/a",IF(AND(L59/J59&lt;1,L59/J59&gt;-1),L59/J59,"n/a"))</f>
        <v>-0.15829949840284885</v>
      </c>
      <c r="O59" s="122"/>
      <c r="P59" s="73"/>
      <c r="Q59" s="73"/>
      <c r="R59" s="73"/>
    </row>
    <row r="60" spans="1:18" ht="6" customHeight="1" x14ac:dyDescent="0.2">
      <c r="A60" s="61"/>
      <c r="B60" s="131"/>
      <c r="C60" s="121"/>
      <c r="D60" s="131"/>
      <c r="E60" s="121"/>
      <c r="F60" s="131"/>
      <c r="G60" s="121"/>
      <c r="H60" s="132"/>
      <c r="I60" s="121"/>
      <c r="J60" s="131"/>
      <c r="K60" s="121"/>
      <c r="L60" s="131"/>
      <c r="M60" s="92"/>
      <c r="N60" s="132"/>
      <c r="O60" s="61"/>
      <c r="P60" s="61"/>
      <c r="Q60" s="61"/>
      <c r="R60" s="61"/>
    </row>
    <row r="61" spans="1:18" ht="13.5" thickBot="1" x14ac:dyDescent="0.25">
      <c r="A61" s="90" t="s">
        <v>56</v>
      </c>
      <c r="B61" s="133">
        <f>SUM(B57:B59)</f>
        <v>25463881658.52</v>
      </c>
      <c r="C61" s="121"/>
      <c r="D61" s="133">
        <f>SUM(D57:D59)</f>
        <v>23189514523</v>
      </c>
      <c r="E61" s="121"/>
      <c r="F61" s="133">
        <f>SUM(F57:F59)</f>
        <v>2274367135.52</v>
      </c>
      <c r="G61" s="121"/>
      <c r="H61" s="104">
        <f>IF(D61=0,"n/a",IF(AND(F61/D61&lt;1,F61/D61&gt;-1),F61/D61,"n/a"))</f>
        <v>9.8077393266004773E-2</v>
      </c>
      <c r="I61" s="121"/>
      <c r="J61" s="133">
        <f>SUM(J57:J59)</f>
        <v>26902573003.244999</v>
      </c>
      <c r="K61" s="121"/>
      <c r="L61" s="133">
        <f>SUM(L57:L59)</f>
        <v>-1438691344.7250004</v>
      </c>
      <c r="M61" s="92"/>
      <c r="N61" s="104">
        <f>IF(J61=0,"n/a",IF(AND(L61/J61&lt;1,L61/J61&gt;-1),L61/J61,"n/a"))</f>
        <v>-5.3477834426895333E-2</v>
      </c>
      <c r="O61" s="122"/>
      <c r="P61" s="73"/>
      <c r="Q61" s="73"/>
      <c r="R61" s="73"/>
    </row>
    <row r="62" spans="1:18" ht="13.5" thickTop="1" x14ac:dyDescent="0.2">
      <c r="A62" s="61"/>
      <c r="B62" s="138"/>
      <c r="C62" s="113"/>
      <c r="D62" s="138"/>
      <c r="E62" s="113"/>
      <c r="F62" s="138"/>
      <c r="G62" s="139"/>
      <c r="H62" s="138"/>
      <c r="I62" s="113"/>
      <c r="J62" s="138"/>
      <c r="K62" s="113"/>
      <c r="L62" s="138"/>
      <c r="M62" s="135"/>
      <c r="N62" s="134"/>
      <c r="O62" s="117"/>
      <c r="P62" s="61"/>
      <c r="Q62" s="61"/>
      <c r="R62" s="61"/>
    </row>
    <row r="63" spans="1:18" x14ac:dyDescent="0.2"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</row>
    <row r="64" spans="1:18" x14ac:dyDescent="0.2">
      <c r="A64" s="140"/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</row>
  </sheetData>
  <printOptions horizontalCentered="1"/>
  <pageMargins left="0.25" right="0.25" top="0.25" bottom="0.39" header="0" footer="0"/>
  <pageSetup scale="79" orientation="landscape" r:id="rId1"/>
  <headerFooter alignWithMargins="0">
    <oddFooter>&amp;C4c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2"/>
  <sheetViews>
    <sheetView workbookViewId="0">
      <pane xSplit="2" ySplit="3" topLeftCell="C16" activePane="bottomRight" state="frozen"/>
      <selection pane="topRight" activeCell="E1" sqref="E1"/>
      <selection pane="bottomLeft" activeCell="A4" sqref="A4"/>
      <selection pane="bottomRight" activeCell="C122" sqref="C122"/>
    </sheetView>
  </sheetViews>
  <sheetFormatPr defaultColWidth="9.140625" defaultRowHeight="15" x14ac:dyDescent="0.25"/>
  <cols>
    <col min="1" max="1" width="26.42578125" style="144" customWidth="1"/>
    <col min="2" max="2" width="38.85546875" style="144" bestFit="1" customWidth="1"/>
    <col min="3" max="3" width="14.140625" style="144" bestFit="1" customWidth="1"/>
    <col min="4" max="6" width="35.7109375" style="144" customWidth="1"/>
    <col min="7" max="16384" width="9.140625" style="144"/>
  </cols>
  <sheetData>
    <row r="1" spans="1:6" x14ac:dyDescent="0.25">
      <c r="A1" s="142" t="s">
        <v>40</v>
      </c>
      <c r="B1" s="157" t="s">
        <v>74</v>
      </c>
      <c r="C1" s="143" t="s">
        <v>106</v>
      </c>
    </row>
    <row r="2" spans="1:6" x14ac:dyDescent="0.25">
      <c r="A2" s="145" t="s">
        <v>40</v>
      </c>
      <c r="B2" s="157">
        <v>2020</v>
      </c>
      <c r="C2" s="147" t="s">
        <v>75</v>
      </c>
    </row>
    <row r="3" spans="1:6" ht="30" x14ac:dyDescent="0.25">
      <c r="A3" s="142" t="s">
        <v>76</v>
      </c>
      <c r="B3" s="142" t="s">
        <v>40</v>
      </c>
      <c r="C3" s="148" t="s">
        <v>77</v>
      </c>
      <c r="D3" s="50" t="s">
        <v>71</v>
      </c>
      <c r="E3" s="50" t="s">
        <v>72</v>
      </c>
      <c r="F3" s="50" t="s">
        <v>73</v>
      </c>
    </row>
    <row r="4" spans="1:6" x14ac:dyDescent="0.25">
      <c r="A4" s="146" t="s">
        <v>107</v>
      </c>
      <c r="B4" s="143" t="s">
        <v>108</v>
      </c>
      <c r="C4" s="149">
        <v>-8462661.9800000004</v>
      </c>
    </row>
    <row r="5" spans="1:6" x14ac:dyDescent="0.25">
      <c r="A5" s="146" t="s">
        <v>109</v>
      </c>
      <c r="B5" s="143" t="s">
        <v>110</v>
      </c>
      <c r="C5" s="149">
        <v>-368253.86</v>
      </c>
    </row>
    <row r="6" spans="1:6" x14ac:dyDescent="0.25">
      <c r="A6" s="146" t="s">
        <v>111</v>
      </c>
      <c r="B6" s="143" t="s">
        <v>112</v>
      </c>
      <c r="C6" s="149">
        <v>-47151</v>
      </c>
    </row>
    <row r="7" spans="1:6" x14ac:dyDescent="0.25">
      <c r="A7" s="146" t="s">
        <v>113</v>
      </c>
      <c r="B7" s="143" t="s">
        <v>114</v>
      </c>
      <c r="C7" s="149">
        <v>-134159.17000000001</v>
      </c>
    </row>
    <row r="8" spans="1:6" x14ac:dyDescent="0.25">
      <c r="A8" s="146" t="s">
        <v>115</v>
      </c>
      <c r="B8" s="143" t="s">
        <v>116</v>
      </c>
      <c r="C8" s="149">
        <v>-994167.4</v>
      </c>
    </row>
    <row r="9" spans="1:6" x14ac:dyDescent="0.25">
      <c r="A9" s="146" t="s">
        <v>117</v>
      </c>
      <c r="B9" s="143" t="s">
        <v>118</v>
      </c>
      <c r="C9" s="149">
        <v>-1105706.8700000001</v>
      </c>
    </row>
    <row r="10" spans="1:6" x14ac:dyDescent="0.25">
      <c r="A10" s="146" t="s">
        <v>119</v>
      </c>
      <c r="B10" s="143" t="s">
        <v>120</v>
      </c>
      <c r="C10" s="149">
        <v>-467182.27</v>
      </c>
    </row>
    <row r="11" spans="1:6" x14ac:dyDescent="0.25">
      <c r="A11" s="146" t="s">
        <v>121</v>
      </c>
      <c r="B11" s="143" t="s">
        <v>122</v>
      </c>
      <c r="C11" s="149">
        <v>-655160.12</v>
      </c>
    </row>
    <row r="12" spans="1:6" x14ac:dyDescent="0.25">
      <c r="A12" s="146" t="s">
        <v>123</v>
      </c>
      <c r="B12" s="143" t="s">
        <v>124</v>
      </c>
      <c r="C12" s="149">
        <v>-140.97</v>
      </c>
    </row>
    <row r="13" spans="1:6" x14ac:dyDescent="0.25">
      <c r="A13" s="146" t="s">
        <v>125</v>
      </c>
      <c r="B13" s="143" t="s">
        <v>126</v>
      </c>
      <c r="C13" s="149">
        <v>-209213</v>
      </c>
    </row>
    <row r="14" spans="1:6" x14ac:dyDescent="0.25">
      <c r="A14" s="146" t="s">
        <v>127</v>
      </c>
      <c r="B14" s="143" t="s">
        <v>128</v>
      </c>
      <c r="C14" s="149">
        <v>-423291.72</v>
      </c>
    </row>
    <row r="15" spans="1:6" x14ac:dyDescent="0.25">
      <c r="A15" s="146" t="s">
        <v>129</v>
      </c>
      <c r="B15" s="143" t="s">
        <v>130</v>
      </c>
      <c r="C15" s="149">
        <v>-21840.06</v>
      </c>
    </row>
    <row r="16" spans="1:6" x14ac:dyDescent="0.25">
      <c r="A16" s="146" t="s">
        <v>131</v>
      </c>
      <c r="B16" s="143" t="s">
        <v>132</v>
      </c>
      <c r="C16" s="149">
        <v>-1296869.82</v>
      </c>
    </row>
    <row r="17" spans="1:4" x14ac:dyDescent="0.25">
      <c r="A17" s="146" t="s">
        <v>133</v>
      </c>
      <c r="B17" s="143" t="s">
        <v>134</v>
      </c>
      <c r="C17" s="149">
        <v>-170272</v>
      </c>
    </row>
    <row r="18" spans="1:4" x14ac:dyDescent="0.25">
      <c r="A18" s="146" t="s">
        <v>135</v>
      </c>
      <c r="B18" s="143" t="s">
        <v>136</v>
      </c>
      <c r="C18" s="149">
        <v>-531644.6</v>
      </c>
    </row>
    <row r="19" spans="1:4" x14ac:dyDescent="0.25">
      <c r="A19" s="146" t="s">
        <v>137</v>
      </c>
      <c r="B19" s="143" t="s">
        <v>138</v>
      </c>
      <c r="C19" s="149">
        <v>163731.57999999999</v>
      </c>
    </row>
    <row r="20" spans="1:4" x14ac:dyDescent="0.25">
      <c r="A20" s="146" t="s">
        <v>139</v>
      </c>
      <c r="B20" s="143" t="s">
        <v>140</v>
      </c>
      <c r="C20" s="149">
        <v>-5309208.41</v>
      </c>
    </row>
    <row r="21" spans="1:4" x14ac:dyDescent="0.25">
      <c r="A21" s="146" t="s">
        <v>141</v>
      </c>
      <c r="B21" s="143" t="s">
        <v>142</v>
      </c>
      <c r="C21" s="149">
        <v>-66000</v>
      </c>
    </row>
    <row r="22" spans="1:4" x14ac:dyDescent="0.25">
      <c r="A22" s="146" t="s">
        <v>143</v>
      </c>
      <c r="B22" s="143" t="s">
        <v>144</v>
      </c>
      <c r="C22" s="149">
        <v>-65500</v>
      </c>
    </row>
    <row r="23" spans="1:4" x14ac:dyDescent="0.25">
      <c r="A23" s="146" t="s">
        <v>145</v>
      </c>
      <c r="B23" s="143" t="s">
        <v>146</v>
      </c>
      <c r="C23" s="149">
        <v>-222161.15</v>
      </c>
    </row>
    <row r="24" spans="1:4" x14ac:dyDescent="0.25">
      <c r="A24" s="146" t="s">
        <v>147</v>
      </c>
      <c r="B24" s="143" t="s">
        <v>148</v>
      </c>
      <c r="C24" s="149">
        <v>-4300857.3600000003</v>
      </c>
    </row>
    <row r="25" spans="1:4" x14ac:dyDescent="0.25">
      <c r="A25" s="146" t="s">
        <v>149</v>
      </c>
      <c r="B25" s="143" t="s">
        <v>150</v>
      </c>
      <c r="C25" s="149">
        <v>-180284.54</v>
      </c>
    </row>
    <row r="26" spans="1:4" x14ac:dyDescent="0.25">
      <c r="A26" s="146" t="s">
        <v>151</v>
      </c>
      <c r="B26" s="143" t="s">
        <v>152</v>
      </c>
      <c r="C26" s="149">
        <v>-328363.76</v>
      </c>
    </row>
    <row r="27" spans="1:4" x14ac:dyDescent="0.25">
      <c r="A27" s="146" t="s">
        <v>153</v>
      </c>
      <c r="B27" s="143" t="s">
        <v>154</v>
      </c>
      <c r="C27" s="149">
        <v>-179668.29</v>
      </c>
    </row>
    <row r="28" spans="1:4" x14ac:dyDescent="0.25">
      <c r="A28" s="146" t="s">
        <v>155</v>
      </c>
      <c r="B28" s="143" t="s">
        <v>156</v>
      </c>
      <c r="C28" s="149">
        <v>-18083.12</v>
      </c>
    </row>
    <row r="29" spans="1:4" x14ac:dyDescent="0.25">
      <c r="A29" s="146" t="s">
        <v>157</v>
      </c>
      <c r="B29" s="143" t="s">
        <v>158</v>
      </c>
      <c r="C29" s="149">
        <v>-6686953.4900000002</v>
      </c>
    </row>
    <row r="30" spans="1:4" x14ac:dyDescent="0.25">
      <c r="A30" s="146" t="s">
        <v>159</v>
      </c>
      <c r="B30" s="143" t="s">
        <v>160</v>
      </c>
      <c r="C30" s="149">
        <v>-4137914.21</v>
      </c>
    </row>
    <row r="31" spans="1:4" s="155" customFormat="1" x14ac:dyDescent="0.25">
      <c r="A31" s="51" t="s">
        <v>161</v>
      </c>
      <c r="B31" s="153" t="s">
        <v>162</v>
      </c>
      <c r="C31" s="154">
        <v>-12337.6</v>
      </c>
      <c r="D31" s="155" t="s">
        <v>293</v>
      </c>
    </row>
    <row r="32" spans="1:4" s="155" customFormat="1" x14ac:dyDescent="0.25">
      <c r="A32" s="51" t="s">
        <v>163</v>
      </c>
      <c r="B32" s="153" t="s">
        <v>164</v>
      </c>
      <c r="C32" s="154">
        <v>-968927.09</v>
      </c>
    </row>
    <row r="33" spans="1:3" s="155" customFormat="1" x14ac:dyDescent="0.25">
      <c r="A33" s="51" t="s">
        <v>165</v>
      </c>
      <c r="B33" s="153" t="s">
        <v>166</v>
      </c>
      <c r="C33" s="154">
        <v>-430652.92</v>
      </c>
    </row>
    <row r="34" spans="1:3" s="155" customFormat="1" x14ac:dyDescent="0.25">
      <c r="A34" s="51" t="s">
        <v>167</v>
      </c>
      <c r="B34" s="153" t="s">
        <v>168</v>
      </c>
      <c r="C34" s="154">
        <v>-273185.64</v>
      </c>
    </row>
    <row r="35" spans="1:3" s="155" customFormat="1" x14ac:dyDescent="0.25">
      <c r="A35" s="51" t="s">
        <v>169</v>
      </c>
      <c r="B35" s="153" t="s">
        <v>170</v>
      </c>
      <c r="C35" s="154">
        <v>-97015972.280000001</v>
      </c>
    </row>
    <row r="36" spans="1:3" s="155" customFormat="1" x14ac:dyDescent="0.25">
      <c r="A36" s="51" t="s">
        <v>171</v>
      </c>
      <c r="B36" s="153" t="s">
        <v>172</v>
      </c>
      <c r="C36" s="154">
        <v>88354168.959999993</v>
      </c>
    </row>
    <row r="37" spans="1:3" s="155" customFormat="1" x14ac:dyDescent="0.25">
      <c r="A37" s="51" t="s">
        <v>173</v>
      </c>
      <c r="B37" s="153" t="s">
        <v>174</v>
      </c>
      <c r="C37" s="154">
        <v>-72768.95</v>
      </c>
    </row>
    <row r="38" spans="1:3" s="155" customFormat="1" x14ac:dyDescent="0.25">
      <c r="A38" s="51" t="s">
        <v>175</v>
      </c>
      <c r="B38" s="153" t="s">
        <v>176</v>
      </c>
      <c r="C38" s="154">
        <v>-855144</v>
      </c>
    </row>
    <row r="39" spans="1:3" s="155" customFormat="1" x14ac:dyDescent="0.25">
      <c r="A39" s="51" t="s">
        <v>177</v>
      </c>
      <c r="B39" s="153" t="s">
        <v>178</v>
      </c>
      <c r="C39" s="154">
        <v>-1395184.45</v>
      </c>
    </row>
    <row r="40" spans="1:3" s="155" customFormat="1" x14ac:dyDescent="0.25">
      <c r="A40" s="51" t="s">
        <v>179</v>
      </c>
      <c r="B40" s="153" t="s">
        <v>180</v>
      </c>
      <c r="C40" s="154">
        <v>-7476576.04</v>
      </c>
    </row>
    <row r="41" spans="1:3" s="155" customFormat="1" x14ac:dyDescent="0.25">
      <c r="A41" s="51" t="s">
        <v>181</v>
      </c>
      <c r="B41" s="153" t="s">
        <v>182</v>
      </c>
      <c r="C41" s="154">
        <v>-14230311.359999999</v>
      </c>
    </row>
    <row r="42" spans="1:3" s="155" customFormat="1" x14ac:dyDescent="0.25">
      <c r="A42" s="51" t="s">
        <v>183</v>
      </c>
      <c r="B42" s="153" t="s">
        <v>184</v>
      </c>
      <c r="C42" s="154">
        <v>-344585.98</v>
      </c>
    </row>
    <row r="43" spans="1:3" s="155" customFormat="1" x14ac:dyDescent="0.25">
      <c r="A43" s="51" t="s">
        <v>185</v>
      </c>
      <c r="B43" s="153" t="s">
        <v>186</v>
      </c>
      <c r="C43" s="154">
        <v>4693334.8099999996</v>
      </c>
    </row>
    <row r="44" spans="1:3" s="155" customFormat="1" x14ac:dyDescent="0.25">
      <c r="A44" s="51" t="s">
        <v>187</v>
      </c>
      <c r="B44" s="153" t="s">
        <v>188</v>
      </c>
      <c r="C44" s="154">
        <v>-6244102.2599999998</v>
      </c>
    </row>
    <row r="45" spans="1:3" s="155" customFormat="1" x14ac:dyDescent="0.25">
      <c r="A45" s="51" t="s">
        <v>189</v>
      </c>
      <c r="B45" s="153" t="s">
        <v>190</v>
      </c>
      <c r="C45" s="154">
        <v>-7793731.4199999999</v>
      </c>
    </row>
    <row r="46" spans="1:3" s="155" customFormat="1" x14ac:dyDescent="0.25">
      <c r="A46" s="51" t="s">
        <v>191</v>
      </c>
      <c r="B46" s="153" t="s">
        <v>192</v>
      </c>
      <c r="C46" s="154">
        <v>-94180.92</v>
      </c>
    </row>
    <row r="47" spans="1:3" s="155" customFormat="1" x14ac:dyDescent="0.25">
      <c r="A47" s="51" t="s">
        <v>193</v>
      </c>
      <c r="B47" s="153" t="s">
        <v>194</v>
      </c>
      <c r="C47" s="154">
        <v>-4196360.79</v>
      </c>
    </row>
    <row r="48" spans="1:3" s="155" customFormat="1" x14ac:dyDescent="0.25">
      <c r="A48" s="51" t="s">
        <v>195</v>
      </c>
      <c r="B48" s="153" t="s">
        <v>196</v>
      </c>
      <c r="C48" s="154">
        <v>-3573745.84</v>
      </c>
    </row>
    <row r="49" spans="1:3" s="155" customFormat="1" x14ac:dyDescent="0.25">
      <c r="A49" s="51" t="s">
        <v>197</v>
      </c>
      <c r="B49" s="153" t="s">
        <v>198</v>
      </c>
      <c r="C49" s="154">
        <v>-12337.23</v>
      </c>
    </row>
    <row r="50" spans="1:3" s="155" customFormat="1" x14ac:dyDescent="0.25">
      <c r="A50" s="51" t="s">
        <v>78</v>
      </c>
      <c r="B50" s="153" t="s">
        <v>79</v>
      </c>
      <c r="C50" s="154">
        <v>4425106.1900000004</v>
      </c>
    </row>
    <row r="51" spans="1:3" s="155" customFormat="1" x14ac:dyDescent="0.25">
      <c r="A51" s="51" t="s">
        <v>80</v>
      </c>
      <c r="B51" s="153" t="s">
        <v>81</v>
      </c>
      <c r="C51" s="154">
        <v>1724423.54</v>
      </c>
    </row>
    <row r="52" spans="1:3" s="155" customFormat="1" x14ac:dyDescent="0.25">
      <c r="A52" s="51" t="s">
        <v>82</v>
      </c>
      <c r="B52" s="153" t="s">
        <v>83</v>
      </c>
      <c r="C52" s="154">
        <v>868384.86</v>
      </c>
    </row>
    <row r="53" spans="1:3" s="155" customFormat="1" x14ac:dyDescent="0.25">
      <c r="A53" s="51" t="s">
        <v>84</v>
      </c>
      <c r="B53" s="153" t="s">
        <v>85</v>
      </c>
      <c r="C53" s="154">
        <v>528307.22</v>
      </c>
    </row>
    <row r="54" spans="1:3" s="155" customFormat="1" x14ac:dyDescent="0.25">
      <c r="A54" s="51" t="s">
        <v>86</v>
      </c>
      <c r="B54" s="153" t="s">
        <v>87</v>
      </c>
      <c r="C54" s="154">
        <v>2652376.06</v>
      </c>
    </row>
    <row r="55" spans="1:3" s="155" customFormat="1" x14ac:dyDescent="0.25">
      <c r="A55" s="51" t="s">
        <v>88</v>
      </c>
      <c r="B55" s="153" t="s">
        <v>89</v>
      </c>
      <c r="C55" s="154">
        <v>-2573519.71</v>
      </c>
    </row>
    <row r="56" spans="1:3" s="155" customFormat="1" x14ac:dyDescent="0.25">
      <c r="A56" s="51" t="s">
        <v>90</v>
      </c>
      <c r="B56" s="153" t="s">
        <v>91</v>
      </c>
      <c r="C56" s="154">
        <v>954093.15</v>
      </c>
    </row>
    <row r="57" spans="1:3" s="155" customFormat="1" x14ac:dyDescent="0.25">
      <c r="A57" s="51" t="s">
        <v>92</v>
      </c>
      <c r="B57" s="153" t="s">
        <v>93</v>
      </c>
      <c r="C57" s="154">
        <v>101441.49</v>
      </c>
    </row>
    <row r="58" spans="1:3" s="155" customFormat="1" x14ac:dyDescent="0.25">
      <c r="A58" s="51" t="s">
        <v>94</v>
      </c>
      <c r="B58" s="153" t="s">
        <v>95</v>
      </c>
      <c r="C58" s="154">
        <v>615582.48</v>
      </c>
    </row>
    <row r="59" spans="1:3" s="155" customFormat="1" x14ac:dyDescent="0.25">
      <c r="A59" s="51" t="s">
        <v>96</v>
      </c>
      <c r="B59" s="153" t="s">
        <v>97</v>
      </c>
      <c r="C59" s="154">
        <v>27587.63</v>
      </c>
    </row>
    <row r="60" spans="1:3" s="155" customFormat="1" x14ac:dyDescent="0.25">
      <c r="A60" s="51" t="s">
        <v>199</v>
      </c>
      <c r="B60" s="153" t="s">
        <v>200</v>
      </c>
      <c r="C60" s="154">
        <v>4995693.8499999996</v>
      </c>
    </row>
    <row r="61" spans="1:3" s="155" customFormat="1" x14ac:dyDescent="0.25">
      <c r="A61" s="51" t="s">
        <v>201</v>
      </c>
      <c r="B61" s="153" t="s">
        <v>202</v>
      </c>
      <c r="C61" s="154">
        <v>627328.9</v>
      </c>
    </row>
    <row r="62" spans="1:3" s="155" customFormat="1" x14ac:dyDescent="0.25">
      <c r="A62" s="51" t="s">
        <v>203</v>
      </c>
      <c r="B62" s="153" t="s">
        <v>204</v>
      </c>
      <c r="C62" s="154">
        <v>84928.87</v>
      </c>
    </row>
    <row r="63" spans="1:3" s="155" customFormat="1" x14ac:dyDescent="0.25">
      <c r="A63" s="51" t="s">
        <v>205</v>
      </c>
      <c r="B63" s="153" t="s">
        <v>206</v>
      </c>
      <c r="C63" s="154">
        <v>-3737743.54</v>
      </c>
    </row>
    <row r="64" spans="1:3" s="155" customFormat="1" x14ac:dyDescent="0.25">
      <c r="A64" s="51" t="s">
        <v>207</v>
      </c>
      <c r="B64" s="153" t="s">
        <v>208</v>
      </c>
      <c r="C64" s="154">
        <v>-48140.52</v>
      </c>
    </row>
    <row r="65" spans="1:3" s="155" customFormat="1" x14ac:dyDescent="0.25">
      <c r="A65" s="51" t="s">
        <v>209</v>
      </c>
      <c r="B65" s="153" t="s">
        <v>210</v>
      </c>
      <c r="C65" s="154">
        <v>18360</v>
      </c>
    </row>
    <row r="66" spans="1:3" s="155" customFormat="1" x14ac:dyDescent="0.25">
      <c r="A66" s="51" t="s">
        <v>211</v>
      </c>
      <c r="B66" s="153" t="s">
        <v>212</v>
      </c>
      <c r="C66" s="154">
        <v>-2950812.48</v>
      </c>
    </row>
    <row r="67" spans="1:3" s="155" customFormat="1" x14ac:dyDescent="0.25">
      <c r="A67" s="51" t="s">
        <v>213</v>
      </c>
      <c r="B67" s="153" t="s">
        <v>214</v>
      </c>
      <c r="C67" s="154">
        <v>96999.88</v>
      </c>
    </row>
    <row r="68" spans="1:3" s="155" customFormat="1" x14ac:dyDescent="0.25">
      <c r="A68" s="51" t="s">
        <v>215</v>
      </c>
      <c r="B68" s="153" t="s">
        <v>216</v>
      </c>
      <c r="C68" s="154">
        <v>-4477379.53</v>
      </c>
    </row>
    <row r="69" spans="1:3" s="155" customFormat="1" x14ac:dyDescent="0.25">
      <c r="A69" s="51" t="s">
        <v>217</v>
      </c>
      <c r="B69" s="153" t="s">
        <v>218</v>
      </c>
      <c r="C69" s="154">
        <v>-2973146.57</v>
      </c>
    </row>
    <row r="70" spans="1:3" s="155" customFormat="1" x14ac:dyDescent="0.25">
      <c r="A70" s="51" t="s">
        <v>219</v>
      </c>
      <c r="B70" s="153" t="s">
        <v>220</v>
      </c>
      <c r="C70" s="154">
        <v>1327558.3500000001</v>
      </c>
    </row>
    <row r="71" spans="1:3" s="155" customFormat="1" x14ac:dyDescent="0.25">
      <c r="A71" s="51" t="s">
        <v>221</v>
      </c>
      <c r="B71" s="153" t="s">
        <v>222</v>
      </c>
      <c r="C71" s="154">
        <v>870182.77</v>
      </c>
    </row>
    <row r="72" spans="1:3" s="155" customFormat="1" x14ac:dyDescent="0.25">
      <c r="A72" s="51" t="s">
        <v>223</v>
      </c>
      <c r="B72" s="153" t="s">
        <v>224</v>
      </c>
      <c r="C72" s="154">
        <v>-305.69</v>
      </c>
    </row>
    <row r="73" spans="1:3" s="155" customFormat="1" x14ac:dyDescent="0.25">
      <c r="A73" s="51" t="s">
        <v>98</v>
      </c>
      <c r="B73" s="153" t="s">
        <v>99</v>
      </c>
      <c r="C73" s="154">
        <v>1240073.69</v>
      </c>
    </row>
    <row r="74" spans="1:3" s="155" customFormat="1" x14ac:dyDescent="0.25">
      <c r="A74" s="51" t="s">
        <v>100</v>
      </c>
      <c r="B74" s="153" t="s">
        <v>101</v>
      </c>
      <c r="C74" s="154">
        <v>936897.71</v>
      </c>
    </row>
    <row r="75" spans="1:3" s="155" customFormat="1" x14ac:dyDescent="0.25">
      <c r="A75" s="51" t="s">
        <v>225</v>
      </c>
      <c r="B75" s="153" t="s">
        <v>226</v>
      </c>
      <c r="C75" s="154">
        <v>-476572.56</v>
      </c>
    </row>
    <row r="76" spans="1:3" s="155" customFormat="1" x14ac:dyDescent="0.25">
      <c r="A76" s="51" t="s">
        <v>102</v>
      </c>
      <c r="B76" s="153" t="s">
        <v>103</v>
      </c>
      <c r="C76" s="154">
        <v>7548525.5800000001</v>
      </c>
    </row>
    <row r="77" spans="1:3" s="155" customFormat="1" x14ac:dyDescent="0.25">
      <c r="A77" s="51" t="s">
        <v>227</v>
      </c>
      <c r="B77" s="153" t="s">
        <v>228</v>
      </c>
      <c r="C77" s="154">
        <v>-19.8</v>
      </c>
    </row>
    <row r="78" spans="1:3" s="155" customFormat="1" x14ac:dyDescent="0.25">
      <c r="A78" s="51" t="s">
        <v>229</v>
      </c>
      <c r="B78" s="153" t="s">
        <v>230</v>
      </c>
      <c r="C78" s="154">
        <v>-1.59</v>
      </c>
    </row>
    <row r="79" spans="1:3" x14ac:dyDescent="0.25">
      <c r="A79" s="146" t="s">
        <v>231</v>
      </c>
      <c r="B79" s="143" t="s">
        <v>232</v>
      </c>
      <c r="C79" s="149">
        <v>-11515.69</v>
      </c>
    </row>
    <row r="80" spans="1:3" x14ac:dyDescent="0.25">
      <c r="A80" s="146" t="s">
        <v>233</v>
      </c>
      <c r="B80" s="143" t="s">
        <v>234</v>
      </c>
      <c r="C80" s="149">
        <v>-4578199.0599999996</v>
      </c>
    </row>
    <row r="81" spans="1:3" x14ac:dyDescent="0.25">
      <c r="A81" s="146" t="s">
        <v>235</v>
      </c>
      <c r="B81" s="143" t="s">
        <v>236</v>
      </c>
      <c r="C81" s="149">
        <v>-166148.64000000001</v>
      </c>
    </row>
    <row r="82" spans="1:3" x14ac:dyDescent="0.25">
      <c r="A82" s="146" t="s">
        <v>237</v>
      </c>
      <c r="B82" s="143" t="s">
        <v>238</v>
      </c>
      <c r="C82" s="149">
        <v>-4575.96</v>
      </c>
    </row>
    <row r="83" spans="1:3" x14ac:dyDescent="0.25">
      <c r="A83" s="146" t="s">
        <v>239</v>
      </c>
      <c r="B83" s="143" t="s">
        <v>240</v>
      </c>
      <c r="C83" s="149">
        <v>-96229.69</v>
      </c>
    </row>
    <row r="84" spans="1:3" x14ac:dyDescent="0.25">
      <c r="A84" s="146" t="s">
        <v>241</v>
      </c>
      <c r="B84" s="143" t="s">
        <v>242</v>
      </c>
      <c r="C84" s="149">
        <v>-693831.96</v>
      </c>
    </row>
    <row r="85" spans="1:3" x14ac:dyDescent="0.25">
      <c r="A85" s="146" t="s">
        <v>243</v>
      </c>
      <c r="B85" s="143" t="s">
        <v>244</v>
      </c>
      <c r="C85" s="149">
        <v>-87934.12</v>
      </c>
    </row>
    <row r="86" spans="1:3" x14ac:dyDescent="0.25">
      <c r="A86" s="146" t="s">
        <v>245</v>
      </c>
      <c r="B86" s="143" t="s">
        <v>246</v>
      </c>
      <c r="C86" s="149">
        <v>-51280.03</v>
      </c>
    </row>
    <row r="87" spans="1:3" x14ac:dyDescent="0.25">
      <c r="A87" s="146" t="s">
        <v>247</v>
      </c>
      <c r="B87" s="143" t="s">
        <v>248</v>
      </c>
      <c r="C87" s="149">
        <v>-6592.12</v>
      </c>
    </row>
    <row r="88" spans="1:3" x14ac:dyDescent="0.25">
      <c r="A88" s="146" t="s">
        <v>249</v>
      </c>
      <c r="B88" s="143" t="s">
        <v>250</v>
      </c>
      <c r="C88" s="149">
        <v>-137498.92000000001</v>
      </c>
    </row>
    <row r="89" spans="1:3" x14ac:dyDescent="0.25">
      <c r="A89" s="146" t="s">
        <v>251</v>
      </c>
      <c r="B89" s="143" t="s">
        <v>252</v>
      </c>
      <c r="C89" s="149">
        <v>-77137.17</v>
      </c>
    </row>
    <row r="90" spans="1:3" x14ac:dyDescent="0.25">
      <c r="A90" s="146" t="s">
        <v>253</v>
      </c>
      <c r="B90" s="143" t="s">
        <v>254</v>
      </c>
      <c r="C90" s="149">
        <v>-468330.3</v>
      </c>
    </row>
    <row r="91" spans="1:3" x14ac:dyDescent="0.25">
      <c r="A91" s="146" t="s">
        <v>255</v>
      </c>
      <c r="B91" s="143" t="s">
        <v>256</v>
      </c>
      <c r="C91" s="149">
        <v>-84216.8</v>
      </c>
    </row>
    <row r="92" spans="1:3" x14ac:dyDescent="0.25">
      <c r="A92" s="146" t="s">
        <v>257</v>
      </c>
      <c r="B92" s="143" t="s">
        <v>258</v>
      </c>
      <c r="C92" s="149">
        <v>-455679.5</v>
      </c>
    </row>
    <row r="93" spans="1:3" x14ac:dyDescent="0.25">
      <c r="A93" s="146" t="s">
        <v>259</v>
      </c>
      <c r="B93" s="143" t="s">
        <v>260</v>
      </c>
      <c r="C93" s="149">
        <v>-81940.63</v>
      </c>
    </row>
    <row r="94" spans="1:3" x14ac:dyDescent="0.25">
      <c r="A94" s="146" t="s">
        <v>261</v>
      </c>
      <c r="B94" s="143" t="s">
        <v>262</v>
      </c>
      <c r="C94" s="149">
        <v>-5447972.6799999997</v>
      </c>
    </row>
    <row r="95" spans="1:3" x14ac:dyDescent="0.25">
      <c r="A95" s="146" t="s">
        <v>263</v>
      </c>
      <c r="B95" s="143" t="s">
        <v>264</v>
      </c>
      <c r="C95" s="149">
        <v>-161.07</v>
      </c>
    </row>
    <row r="96" spans="1:3" x14ac:dyDescent="0.25">
      <c r="A96" s="146" t="s">
        <v>265</v>
      </c>
      <c r="B96" s="143" t="s">
        <v>266</v>
      </c>
      <c r="C96" s="149">
        <v>-2075857.47</v>
      </c>
    </row>
    <row r="97" spans="1:6" x14ac:dyDescent="0.25">
      <c r="A97" s="146" t="s">
        <v>267</v>
      </c>
      <c r="B97" s="143" t="s">
        <v>268</v>
      </c>
      <c r="C97" s="149">
        <v>-342995.76</v>
      </c>
    </row>
    <row r="98" spans="1:6" x14ac:dyDescent="0.25">
      <c r="A98" s="146" t="s">
        <v>269</v>
      </c>
      <c r="B98" s="143" t="s">
        <v>270</v>
      </c>
      <c r="C98" s="149">
        <v>-5126797.2</v>
      </c>
    </row>
    <row r="99" spans="1:6" x14ac:dyDescent="0.25">
      <c r="A99" s="146" t="s">
        <v>271</v>
      </c>
      <c r="B99" s="143" t="s">
        <v>272</v>
      </c>
      <c r="C99" s="149">
        <v>-2136179.86</v>
      </c>
    </row>
    <row r="100" spans="1:6" x14ac:dyDescent="0.25">
      <c r="A100" s="146" t="s">
        <v>273</v>
      </c>
      <c r="B100" s="143" t="s">
        <v>274</v>
      </c>
      <c r="C100" s="149">
        <v>-1706977.35</v>
      </c>
    </row>
    <row r="101" spans="1:6" x14ac:dyDescent="0.25">
      <c r="A101" s="146" t="s">
        <v>275</v>
      </c>
      <c r="B101" s="143" t="s">
        <v>276</v>
      </c>
      <c r="C101" s="149">
        <v>-231953.21</v>
      </c>
    </row>
    <row r="102" spans="1:6" x14ac:dyDescent="0.25">
      <c r="A102" s="146" t="s">
        <v>277</v>
      </c>
      <c r="B102" s="143" t="s">
        <v>278</v>
      </c>
      <c r="C102" s="149">
        <v>-17290.669999999998</v>
      </c>
    </row>
    <row r="103" spans="1:6" x14ac:dyDescent="0.25">
      <c r="A103" s="146" t="s">
        <v>279</v>
      </c>
      <c r="B103" s="143" t="s">
        <v>280</v>
      </c>
      <c r="C103" s="149">
        <v>-349806.33</v>
      </c>
    </row>
    <row r="104" spans="1:6" x14ac:dyDescent="0.25">
      <c r="A104" s="146" t="s">
        <v>281</v>
      </c>
      <c r="B104" s="143" t="s">
        <v>282</v>
      </c>
      <c r="C104" s="149">
        <v>-382019.79</v>
      </c>
    </row>
    <row r="105" spans="1:6" x14ac:dyDescent="0.25">
      <c r="A105" s="146" t="s">
        <v>283</v>
      </c>
      <c r="B105" s="143" t="s">
        <v>284</v>
      </c>
      <c r="C105" s="149">
        <v>-371694.96</v>
      </c>
    </row>
    <row r="106" spans="1:6" x14ac:dyDescent="0.25">
      <c r="A106" s="146" t="s">
        <v>285</v>
      </c>
      <c r="B106" s="143" t="s">
        <v>286</v>
      </c>
      <c r="C106" s="149">
        <v>118297.67</v>
      </c>
    </row>
    <row r="107" spans="1:6" x14ac:dyDescent="0.25">
      <c r="A107" s="146" t="s">
        <v>287</v>
      </c>
      <c r="B107" s="143" t="s">
        <v>288</v>
      </c>
      <c r="C107" s="149">
        <v>-739597.77</v>
      </c>
    </row>
    <row r="108" spans="1:6" x14ac:dyDescent="0.25">
      <c r="A108" s="146" t="s">
        <v>289</v>
      </c>
      <c r="B108" s="143" t="s">
        <v>290</v>
      </c>
      <c r="C108" s="149">
        <v>-1157193.46</v>
      </c>
    </row>
    <row r="109" spans="1:6" x14ac:dyDescent="0.25">
      <c r="A109" s="146" t="s">
        <v>291</v>
      </c>
      <c r="B109" s="143" t="s">
        <v>292</v>
      </c>
      <c r="C109" s="149">
        <v>0</v>
      </c>
    </row>
    <row r="110" spans="1:6" x14ac:dyDescent="0.25">
      <c r="A110" s="150" t="s">
        <v>104</v>
      </c>
      <c r="B110" s="151"/>
      <c r="C110" s="152">
        <v>-102724678.86</v>
      </c>
    </row>
    <row r="111" spans="1:6" ht="15.75" thickBot="1" x14ac:dyDescent="0.3">
      <c r="D111" s="156">
        <f>SUM(D4:D110)</f>
        <v>0</v>
      </c>
      <c r="E111" s="156">
        <f t="shared" ref="E111:F111" si="0">SUM(E4:E110)</f>
        <v>0</v>
      </c>
      <c r="F111" s="156">
        <f t="shared" si="0"/>
        <v>0</v>
      </c>
    </row>
    <row r="112" spans="1:6" ht="15.75" thickTop="1" x14ac:dyDescent="0.25"/>
  </sheetData>
  <pageMargins left="0.7" right="0.7" top="0.75" bottom="0.75" header="0.3" footer="0.3"/>
  <pageSetup scale="52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10" workbookViewId="0">
      <selection activeCell="C17" sqref="C17"/>
    </sheetView>
  </sheetViews>
  <sheetFormatPr defaultColWidth="9.140625" defaultRowHeight="15" x14ac:dyDescent="0.25"/>
  <cols>
    <col min="1" max="1" width="49.28515625" style="158" bestFit="1" customWidth="1"/>
    <col min="2" max="2" width="15" style="158" bestFit="1" customWidth="1"/>
    <col min="3" max="3" width="12.28515625" style="158" bestFit="1" customWidth="1"/>
    <col min="4" max="16384" width="9.140625" style="158"/>
  </cols>
  <sheetData>
    <row r="1" spans="1:2" x14ac:dyDescent="0.25">
      <c r="A1" s="158" t="s">
        <v>294</v>
      </c>
    </row>
    <row r="2" spans="1:2" x14ac:dyDescent="0.25">
      <c r="A2" s="158" t="s">
        <v>295</v>
      </c>
    </row>
    <row r="3" spans="1:2" x14ac:dyDescent="0.25">
      <c r="A3" s="158" t="s">
        <v>296</v>
      </c>
    </row>
    <row r="12" spans="1:2" x14ac:dyDescent="0.25">
      <c r="A12" s="158" t="s">
        <v>59</v>
      </c>
      <c r="B12" s="158" t="s">
        <v>57</v>
      </c>
    </row>
    <row r="13" spans="1:2" x14ac:dyDescent="0.25">
      <c r="A13" s="160" t="s">
        <v>298</v>
      </c>
      <c r="B13" s="161">
        <v>-264341.15999999997</v>
      </c>
    </row>
    <row r="14" spans="1:2" x14ac:dyDescent="0.25">
      <c r="A14" s="160" t="s">
        <v>299</v>
      </c>
      <c r="B14" s="161">
        <v>-23653341.640000001</v>
      </c>
    </row>
    <row r="15" spans="1:2" x14ac:dyDescent="0.25">
      <c r="A15" s="165"/>
      <c r="B15" s="166"/>
    </row>
    <row r="16" spans="1:2" x14ac:dyDescent="0.25">
      <c r="A16" s="160" t="s">
        <v>300</v>
      </c>
      <c r="B16" s="161">
        <v>-24525.43</v>
      </c>
    </row>
    <row r="17" spans="1:3" x14ac:dyDescent="0.25">
      <c r="A17" s="160" t="s">
        <v>301</v>
      </c>
      <c r="B17" s="161">
        <v>-5282508.04</v>
      </c>
      <c r="C17" s="162">
        <f>SUM(B13:B17)</f>
        <v>-29224716.27</v>
      </c>
    </row>
    <row r="18" spans="1:3" x14ac:dyDescent="0.25">
      <c r="A18" s="158" t="s">
        <v>302</v>
      </c>
      <c r="B18" s="159">
        <v>-5277354.0199999996</v>
      </c>
    </row>
    <row r="19" spans="1:3" x14ac:dyDescent="0.25">
      <c r="A19" s="158" t="s">
        <v>303</v>
      </c>
      <c r="B19" s="159">
        <v>-2087817.82</v>
      </c>
    </row>
    <row r="20" spans="1:3" x14ac:dyDescent="0.25">
      <c r="A20" s="158" t="s">
        <v>304</v>
      </c>
      <c r="B20" s="159">
        <v>-10720950.98</v>
      </c>
    </row>
    <row r="21" spans="1:3" x14ac:dyDescent="0.25">
      <c r="A21" s="158" t="s">
        <v>305</v>
      </c>
      <c r="B21" s="159">
        <v>2154781.2999999998</v>
      </c>
    </row>
    <row r="22" spans="1:3" x14ac:dyDescent="0.25">
      <c r="A22" s="158" t="s">
        <v>306</v>
      </c>
      <c r="B22" s="159">
        <v>-45259061.149999999</v>
      </c>
    </row>
    <row r="23" spans="1:3" x14ac:dyDescent="0.25">
      <c r="A23" s="158" t="s">
        <v>307</v>
      </c>
      <c r="B23" s="159">
        <v>-2380943.5699999998</v>
      </c>
    </row>
    <row r="24" spans="1:3" x14ac:dyDescent="0.25">
      <c r="A24" s="158" t="s">
        <v>308</v>
      </c>
      <c r="B24" s="159">
        <v>0</v>
      </c>
    </row>
    <row r="25" spans="1:3" x14ac:dyDescent="0.25">
      <c r="A25" s="158" t="s">
        <v>309</v>
      </c>
      <c r="B25" s="159">
        <v>0</v>
      </c>
    </row>
    <row r="26" spans="1:3" x14ac:dyDescent="0.25">
      <c r="A26" s="158" t="s">
        <v>310</v>
      </c>
      <c r="B26" s="159">
        <v>-178857</v>
      </c>
    </row>
    <row r="27" spans="1:3" x14ac:dyDescent="0.25">
      <c r="A27" s="158" t="s">
        <v>311</v>
      </c>
      <c r="B27" s="159">
        <v>1078752.78</v>
      </c>
    </row>
    <row r="28" spans="1:3" x14ac:dyDescent="0.25">
      <c r="A28" s="158" t="s">
        <v>312</v>
      </c>
      <c r="B28" s="159">
        <v>-1481047.79</v>
      </c>
    </row>
    <row r="29" spans="1:3" x14ac:dyDescent="0.25">
      <c r="A29" s="158" t="s">
        <v>313</v>
      </c>
      <c r="B29" s="159">
        <v>-32821514</v>
      </c>
    </row>
    <row r="30" spans="1:3" x14ac:dyDescent="0.25">
      <c r="A30" s="158" t="s">
        <v>314</v>
      </c>
      <c r="B30" s="159">
        <v>-32821514</v>
      </c>
    </row>
    <row r="31" spans="1:3" x14ac:dyDescent="0.25">
      <c r="A31" s="158" t="s">
        <v>315</v>
      </c>
      <c r="B31" s="159">
        <v>-79561622.939999998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7"/>
  <sheetViews>
    <sheetView workbookViewId="0">
      <selection sqref="A1:XFD1048576"/>
    </sheetView>
  </sheetViews>
  <sheetFormatPr defaultColWidth="8.85546875" defaultRowHeight="15" x14ac:dyDescent="0.25"/>
  <cols>
    <col min="1" max="1" width="54.7109375" style="45" customWidth="1"/>
    <col min="2" max="2" width="15" style="45" bestFit="1" customWidth="1"/>
    <col min="3" max="16384" width="8.85546875" style="45"/>
  </cols>
  <sheetData>
    <row r="1" spans="1:2" x14ac:dyDescent="0.25">
      <c r="A1" t="s">
        <v>62</v>
      </c>
      <c r="B1"/>
    </row>
    <row r="2" spans="1:2" x14ac:dyDescent="0.25">
      <c r="A2" t="s">
        <v>63</v>
      </c>
      <c r="B2"/>
    </row>
    <row r="3" spans="1:2" x14ac:dyDescent="0.25">
      <c r="A3" t="s">
        <v>64</v>
      </c>
      <c r="B3"/>
    </row>
    <row r="4" spans="1:2" x14ac:dyDescent="0.25">
      <c r="A4" t="s">
        <v>65</v>
      </c>
      <c r="B4"/>
    </row>
    <row r="5" spans="1:2" x14ac:dyDescent="0.25">
      <c r="A5" t="s">
        <v>66</v>
      </c>
      <c r="B5"/>
    </row>
    <row r="6" spans="1:2" x14ac:dyDescent="0.25">
      <c r="A6"/>
      <c r="B6"/>
    </row>
    <row r="7" spans="1:2" x14ac:dyDescent="0.25">
      <c r="A7"/>
      <c r="B7"/>
    </row>
    <row r="8" spans="1:2" x14ac:dyDescent="0.25">
      <c r="A8"/>
      <c r="B8"/>
    </row>
    <row r="9" spans="1:2" x14ac:dyDescent="0.25">
      <c r="A9"/>
      <c r="B9"/>
    </row>
    <row r="10" spans="1:2" x14ac:dyDescent="0.25">
      <c r="A10"/>
      <c r="B10"/>
    </row>
    <row r="11" spans="1:2" x14ac:dyDescent="0.25">
      <c r="A11"/>
      <c r="B11"/>
    </row>
    <row r="12" spans="1:2" x14ac:dyDescent="0.25">
      <c r="A12" t="s">
        <v>59</v>
      </c>
      <c r="B12" t="s">
        <v>57</v>
      </c>
    </row>
    <row r="13" spans="1:2" x14ac:dyDescent="0.25">
      <c r="A13" s="45" t="s">
        <v>67</v>
      </c>
      <c r="B13" s="48">
        <v>-2787650</v>
      </c>
    </row>
    <row r="14" spans="1:2" x14ac:dyDescent="0.25">
      <c r="A14" s="45" t="s">
        <v>68</v>
      </c>
      <c r="B14" s="48">
        <v>-19951641.34</v>
      </c>
    </row>
    <row r="15" spans="1:2" x14ac:dyDescent="0.25">
      <c r="A15" s="45" t="s">
        <v>69</v>
      </c>
      <c r="B15" s="48">
        <v>-120813.18</v>
      </c>
    </row>
    <row r="16" spans="1:2" x14ac:dyDescent="0.25">
      <c r="A16" s="45" t="s">
        <v>70</v>
      </c>
      <c r="B16" s="48">
        <v>-6130893.46</v>
      </c>
    </row>
    <row r="17" spans="1:2" x14ac:dyDescent="0.25">
      <c r="A17" t="s">
        <v>52</v>
      </c>
      <c r="B17" s="49">
        <f>SUM(B13:B16)</f>
        <v>-28990997.98</v>
      </c>
    </row>
  </sheetData>
  <pageMargins left="0.7" right="0.7" top="0.75" bottom="0.75" header="0.3" footer="0.3"/>
  <pageSetup scale="55" orientation="portrait" r:id="rId1"/>
  <customProperties>
    <customPr name="_pios_id" r:id="rId2"/>
    <customPr name="EpmWorksheetKeyString_GUID" r:id="rId3"/>
  </customPropertie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6"/>
  <sheetViews>
    <sheetView topLeftCell="A6" workbookViewId="0">
      <selection activeCell="C37" sqref="C37"/>
    </sheetView>
  </sheetViews>
  <sheetFormatPr defaultColWidth="9.140625" defaultRowHeight="15" x14ac:dyDescent="0.25"/>
  <cols>
    <col min="1" max="1" width="47.140625" style="158" bestFit="1" customWidth="1"/>
    <col min="2" max="2" width="15" style="158" bestFit="1" customWidth="1"/>
    <col min="3" max="16384" width="9.140625" style="158"/>
  </cols>
  <sheetData>
    <row r="1" spans="1:3" x14ac:dyDescent="0.25">
      <c r="A1" s="158" t="s">
        <v>294</v>
      </c>
    </row>
    <row r="2" spans="1:3" x14ac:dyDescent="0.25">
      <c r="A2" s="158" t="s">
        <v>316</v>
      </c>
    </row>
    <row r="3" spans="1:3" x14ac:dyDescent="0.25">
      <c r="A3" s="158" t="s">
        <v>296</v>
      </c>
    </row>
    <row r="4" spans="1:3" x14ac:dyDescent="0.25">
      <c r="A4" s="158" t="s">
        <v>297</v>
      </c>
    </row>
    <row r="12" spans="1:3" x14ac:dyDescent="0.25">
      <c r="A12" s="158" t="s">
        <v>59</v>
      </c>
      <c r="B12" s="158" t="s">
        <v>57</v>
      </c>
    </row>
    <row r="13" spans="1:3" x14ac:dyDescent="0.25">
      <c r="A13" s="158" t="s">
        <v>317</v>
      </c>
      <c r="B13" s="159">
        <v>12931981.109999999</v>
      </c>
      <c r="C13" s="159"/>
    </row>
    <row r="14" spans="1:3" x14ac:dyDescent="0.25">
      <c r="A14" s="158" t="s">
        <v>318</v>
      </c>
      <c r="B14" s="159">
        <v>-5212067.46</v>
      </c>
      <c r="C14" s="159"/>
    </row>
    <row r="15" spans="1:3" x14ac:dyDescent="0.25">
      <c r="A15" s="158" t="s">
        <v>319</v>
      </c>
      <c r="B15" s="159">
        <v>971436</v>
      </c>
      <c r="C15" s="159"/>
    </row>
    <row r="16" spans="1:3" x14ac:dyDescent="0.25">
      <c r="A16" s="158" t="s">
        <v>320</v>
      </c>
      <c r="B16" s="159">
        <v>11076</v>
      </c>
      <c r="C16" s="159"/>
    </row>
    <row r="17" spans="1:3" x14ac:dyDescent="0.25">
      <c r="A17" s="158" t="s">
        <v>321</v>
      </c>
      <c r="B17" s="159">
        <v>8702425.6500000004</v>
      </c>
      <c r="C17" s="159"/>
    </row>
    <row r="18" spans="1:3" x14ac:dyDescent="0.25">
      <c r="A18" s="160" t="s">
        <v>58</v>
      </c>
      <c r="B18" s="159">
        <v>39760632.090000004</v>
      </c>
      <c r="C18" s="159"/>
    </row>
    <row r="19" spans="1:3" x14ac:dyDescent="0.25">
      <c r="A19" s="158" t="s">
        <v>322</v>
      </c>
      <c r="B19" s="159">
        <v>1748061.67</v>
      </c>
      <c r="C19" s="159"/>
    </row>
    <row r="20" spans="1:3" x14ac:dyDescent="0.25">
      <c r="A20" s="158" t="s">
        <v>323</v>
      </c>
      <c r="B20" s="159">
        <v>-457014.4</v>
      </c>
      <c r="C20" s="159"/>
    </row>
    <row r="21" spans="1:3" x14ac:dyDescent="0.25">
      <c r="A21" s="158" t="s">
        <v>324</v>
      </c>
      <c r="B21" s="159">
        <v>1615494</v>
      </c>
      <c r="C21" s="159"/>
    </row>
    <row r="22" spans="1:3" x14ac:dyDescent="0.25">
      <c r="A22" s="158" t="s">
        <v>325</v>
      </c>
      <c r="B22" s="159">
        <v>28580</v>
      </c>
      <c r="C22" s="159"/>
    </row>
    <row r="23" spans="1:3" x14ac:dyDescent="0.25">
      <c r="A23" s="158" t="s">
        <v>326</v>
      </c>
      <c r="B23" s="159">
        <v>2885052</v>
      </c>
      <c r="C23" s="159"/>
    </row>
    <row r="24" spans="1:3" x14ac:dyDescent="0.25">
      <c r="A24" s="158" t="s">
        <v>327</v>
      </c>
      <c r="B24" s="159">
        <v>687420</v>
      </c>
      <c r="C24" s="159"/>
    </row>
    <row r="25" spans="1:3" x14ac:dyDescent="0.25">
      <c r="A25" s="160" t="s">
        <v>60</v>
      </c>
      <c r="B25" s="159">
        <v>-39760632.090000004</v>
      </c>
      <c r="C25" s="159"/>
    </row>
    <row r="26" spans="1:3" x14ac:dyDescent="0.25">
      <c r="A26" s="158" t="s">
        <v>328</v>
      </c>
      <c r="B26" s="159">
        <v>6507593.2699999996</v>
      </c>
      <c r="C26" s="159"/>
    </row>
    <row r="27" spans="1:3" x14ac:dyDescent="0.25">
      <c r="A27" s="158" t="s">
        <v>315</v>
      </c>
      <c r="B27" s="159">
        <v>15210018.92</v>
      </c>
      <c r="C27" s="159"/>
    </row>
    <row r="28" spans="1:3" ht="15.75" thickBot="1" x14ac:dyDescent="0.3">
      <c r="B28" s="159"/>
      <c r="C28" s="159"/>
    </row>
    <row r="29" spans="1:3" ht="15.75" thickBot="1" x14ac:dyDescent="0.3">
      <c r="B29" s="169">
        <f>SUM(B18,B25)</f>
        <v>0</v>
      </c>
      <c r="C29" s="159"/>
    </row>
    <row r="30" spans="1:3" x14ac:dyDescent="0.25">
      <c r="B30" s="159"/>
      <c r="C30" s="159"/>
    </row>
    <row r="31" spans="1:3" x14ac:dyDescent="0.25">
      <c r="B31" s="159"/>
      <c r="C31" s="159"/>
    </row>
    <row r="32" spans="1:3" x14ac:dyDescent="0.25">
      <c r="B32" s="159"/>
      <c r="C32" s="159"/>
    </row>
    <row r="33" spans="2:3" x14ac:dyDescent="0.25">
      <c r="B33" s="159"/>
      <c r="C33" s="159"/>
    </row>
    <row r="34" spans="2:3" x14ac:dyDescent="0.25">
      <c r="B34" s="159"/>
      <c r="C34" s="159"/>
    </row>
    <row r="35" spans="2:3" x14ac:dyDescent="0.25">
      <c r="B35" s="159"/>
      <c r="C35" s="159"/>
    </row>
    <row r="36" spans="2:3" x14ac:dyDescent="0.25">
      <c r="B36" s="159"/>
      <c r="C36" s="159"/>
    </row>
    <row r="37" spans="2:3" x14ac:dyDescent="0.25">
      <c r="B37" s="159"/>
      <c r="C37" s="159"/>
    </row>
    <row r="38" spans="2:3" x14ac:dyDescent="0.25">
      <c r="B38" s="159"/>
      <c r="C38" s="159"/>
    </row>
    <row r="39" spans="2:3" x14ac:dyDescent="0.25">
      <c r="B39" s="159"/>
      <c r="C39" s="159"/>
    </row>
    <row r="40" spans="2:3" x14ac:dyDescent="0.25">
      <c r="B40" s="159"/>
      <c r="C40" s="159"/>
    </row>
    <row r="41" spans="2:3" x14ac:dyDescent="0.25">
      <c r="B41" s="159"/>
      <c r="C41" s="159"/>
    </row>
    <row r="42" spans="2:3" x14ac:dyDescent="0.25">
      <c r="B42" s="159"/>
      <c r="C42" s="159"/>
    </row>
    <row r="43" spans="2:3" x14ac:dyDescent="0.25">
      <c r="B43" s="159"/>
      <c r="C43" s="159"/>
    </row>
    <row r="44" spans="2:3" x14ac:dyDescent="0.25">
      <c r="B44" s="159"/>
      <c r="C44" s="159"/>
    </row>
    <row r="45" spans="2:3" x14ac:dyDescent="0.25">
      <c r="B45" s="159"/>
      <c r="C45" s="159"/>
    </row>
    <row r="46" spans="2:3" x14ac:dyDescent="0.25">
      <c r="B46" s="159"/>
      <c r="C46" s="159"/>
    </row>
    <row r="47" spans="2:3" x14ac:dyDescent="0.25">
      <c r="B47" s="159"/>
      <c r="C47" s="159"/>
    </row>
    <row r="48" spans="2:3" x14ac:dyDescent="0.25">
      <c r="B48" s="159"/>
      <c r="C48" s="159"/>
    </row>
    <row r="49" spans="2:3" x14ac:dyDescent="0.25">
      <c r="B49" s="159"/>
      <c r="C49" s="159"/>
    </row>
    <row r="50" spans="2:3" x14ac:dyDescent="0.25">
      <c r="B50" s="159"/>
      <c r="C50" s="159"/>
    </row>
    <row r="51" spans="2:3" x14ac:dyDescent="0.25">
      <c r="B51" s="159"/>
      <c r="C51" s="159"/>
    </row>
    <row r="52" spans="2:3" x14ac:dyDescent="0.25">
      <c r="B52" s="159"/>
      <c r="C52" s="159"/>
    </row>
    <row r="53" spans="2:3" x14ac:dyDescent="0.25">
      <c r="B53" s="159"/>
      <c r="C53" s="159"/>
    </row>
    <row r="54" spans="2:3" x14ac:dyDescent="0.25">
      <c r="B54" s="159"/>
      <c r="C54" s="159"/>
    </row>
    <row r="55" spans="2:3" x14ac:dyDescent="0.25">
      <c r="B55" s="159"/>
      <c r="C55" s="159"/>
    </row>
    <row r="56" spans="2:3" x14ac:dyDescent="0.25">
      <c r="B56" s="159"/>
      <c r="C56" s="159"/>
    </row>
    <row r="57" spans="2:3" x14ac:dyDescent="0.25">
      <c r="B57" s="159"/>
      <c r="C57" s="159"/>
    </row>
    <row r="58" spans="2:3" x14ac:dyDescent="0.25">
      <c r="B58" s="159"/>
      <c r="C58" s="159"/>
    </row>
    <row r="59" spans="2:3" x14ac:dyDescent="0.25">
      <c r="B59" s="159"/>
      <c r="C59" s="159"/>
    </row>
    <row r="60" spans="2:3" x14ac:dyDescent="0.25">
      <c r="B60" s="159"/>
      <c r="C60" s="159"/>
    </row>
    <row r="61" spans="2:3" x14ac:dyDescent="0.25">
      <c r="B61" s="159"/>
      <c r="C61" s="159"/>
    </row>
    <row r="62" spans="2:3" x14ac:dyDescent="0.25">
      <c r="B62" s="159"/>
      <c r="C62" s="159"/>
    </row>
    <row r="63" spans="2:3" x14ac:dyDescent="0.25">
      <c r="B63" s="159"/>
      <c r="C63" s="159"/>
    </row>
    <row r="64" spans="2:3" x14ac:dyDescent="0.25">
      <c r="B64" s="159"/>
      <c r="C64" s="159"/>
    </row>
    <row r="65" spans="2:3" x14ac:dyDescent="0.25">
      <c r="B65" s="159"/>
      <c r="C65" s="159"/>
    </row>
    <row r="66" spans="2:3" x14ac:dyDescent="0.25">
      <c r="B66" s="159"/>
      <c r="C66" s="159"/>
    </row>
    <row r="67" spans="2:3" x14ac:dyDescent="0.25">
      <c r="B67" s="159"/>
      <c r="C67" s="159"/>
    </row>
    <row r="68" spans="2:3" x14ac:dyDescent="0.25">
      <c r="B68" s="159"/>
      <c r="C68" s="159"/>
    </row>
    <row r="69" spans="2:3" x14ac:dyDescent="0.25">
      <c r="B69" s="159"/>
      <c r="C69" s="159"/>
    </row>
    <row r="70" spans="2:3" x14ac:dyDescent="0.25">
      <c r="B70" s="159"/>
      <c r="C70" s="159"/>
    </row>
    <row r="71" spans="2:3" x14ac:dyDescent="0.25">
      <c r="B71" s="159"/>
      <c r="C71" s="159"/>
    </row>
    <row r="72" spans="2:3" x14ac:dyDescent="0.25">
      <c r="B72" s="159"/>
      <c r="C72" s="159"/>
    </row>
    <row r="73" spans="2:3" x14ac:dyDescent="0.25">
      <c r="B73" s="159"/>
      <c r="C73" s="159"/>
    </row>
    <row r="74" spans="2:3" x14ac:dyDescent="0.25">
      <c r="B74" s="159"/>
      <c r="C74" s="159"/>
    </row>
    <row r="75" spans="2:3" x14ac:dyDescent="0.25">
      <c r="B75" s="159"/>
      <c r="C75" s="159"/>
    </row>
    <row r="76" spans="2:3" x14ac:dyDescent="0.25">
      <c r="B76" s="159"/>
      <c r="C76" s="159"/>
    </row>
    <row r="77" spans="2:3" x14ac:dyDescent="0.25">
      <c r="B77" s="159"/>
      <c r="C77" s="159"/>
    </row>
    <row r="78" spans="2:3" x14ac:dyDescent="0.25">
      <c r="B78" s="159"/>
      <c r="C78" s="159"/>
    </row>
    <row r="79" spans="2:3" x14ac:dyDescent="0.25">
      <c r="B79" s="159"/>
      <c r="C79" s="159"/>
    </row>
    <row r="80" spans="2:3" x14ac:dyDescent="0.25">
      <c r="B80" s="159"/>
      <c r="C80" s="159"/>
    </row>
    <row r="81" spans="2:3" x14ac:dyDescent="0.25">
      <c r="B81" s="159"/>
      <c r="C81" s="159"/>
    </row>
    <row r="82" spans="2:3" x14ac:dyDescent="0.25">
      <c r="B82" s="159"/>
      <c r="C82" s="159"/>
    </row>
    <row r="83" spans="2:3" x14ac:dyDescent="0.25">
      <c r="B83" s="159"/>
      <c r="C83" s="159"/>
    </row>
    <row r="84" spans="2:3" x14ac:dyDescent="0.25">
      <c r="B84" s="159"/>
      <c r="C84" s="159"/>
    </row>
    <row r="85" spans="2:3" x14ac:dyDescent="0.25">
      <c r="B85" s="159"/>
      <c r="C85" s="159"/>
    </row>
    <row r="86" spans="2:3" x14ac:dyDescent="0.25">
      <c r="B86" s="159"/>
      <c r="C86" s="159"/>
    </row>
    <row r="87" spans="2:3" x14ac:dyDescent="0.25">
      <c r="B87" s="159"/>
      <c r="C87" s="159"/>
    </row>
    <row r="88" spans="2:3" x14ac:dyDescent="0.25">
      <c r="B88" s="159"/>
      <c r="C88" s="159"/>
    </row>
    <row r="89" spans="2:3" x14ac:dyDescent="0.25">
      <c r="B89" s="159"/>
      <c r="C89" s="159"/>
    </row>
    <row r="90" spans="2:3" x14ac:dyDescent="0.25">
      <c r="B90" s="159"/>
      <c r="C90" s="159"/>
    </row>
    <row r="91" spans="2:3" x14ac:dyDescent="0.25">
      <c r="B91" s="159"/>
      <c r="C91" s="159"/>
    </row>
    <row r="92" spans="2:3" x14ac:dyDescent="0.25">
      <c r="B92" s="159"/>
      <c r="C92" s="159"/>
    </row>
    <row r="93" spans="2:3" x14ac:dyDescent="0.25">
      <c r="B93" s="159"/>
      <c r="C93" s="159"/>
    </row>
    <row r="94" spans="2:3" x14ac:dyDescent="0.25">
      <c r="B94" s="159"/>
      <c r="C94" s="159"/>
    </row>
    <row r="95" spans="2:3" x14ac:dyDescent="0.25">
      <c r="B95" s="159"/>
      <c r="C95" s="159"/>
    </row>
    <row r="96" spans="2:3" x14ac:dyDescent="0.25">
      <c r="B96" s="159"/>
      <c r="C96" s="159"/>
    </row>
    <row r="97" spans="2:3" x14ac:dyDescent="0.25">
      <c r="B97" s="159"/>
      <c r="C97" s="159"/>
    </row>
    <row r="98" spans="2:3" x14ac:dyDescent="0.25">
      <c r="B98" s="159"/>
      <c r="C98" s="159"/>
    </row>
    <row r="99" spans="2:3" x14ac:dyDescent="0.25">
      <c r="B99" s="159"/>
      <c r="C99" s="159"/>
    </row>
    <row r="100" spans="2:3" x14ac:dyDescent="0.25">
      <c r="B100" s="159"/>
      <c r="C100" s="159"/>
    </row>
    <row r="101" spans="2:3" x14ac:dyDescent="0.25">
      <c r="B101" s="159"/>
      <c r="C101" s="159"/>
    </row>
    <row r="102" spans="2:3" x14ac:dyDescent="0.25">
      <c r="B102" s="159"/>
      <c r="C102" s="159"/>
    </row>
    <row r="103" spans="2:3" x14ac:dyDescent="0.25">
      <c r="B103" s="159"/>
      <c r="C103" s="159"/>
    </row>
    <row r="104" spans="2:3" x14ac:dyDescent="0.25">
      <c r="B104" s="159"/>
      <c r="C104" s="159"/>
    </row>
    <row r="105" spans="2:3" x14ac:dyDescent="0.25">
      <c r="B105" s="159"/>
      <c r="C105" s="159"/>
    </row>
    <row r="106" spans="2:3" x14ac:dyDescent="0.25">
      <c r="B106" s="159"/>
      <c r="C106" s="15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FEA1D77CE308A4EA6E35C2A7381B207" ma:contentTypeVersion="44" ma:contentTypeDescription="" ma:contentTypeScope="" ma:versionID="fc5f09e9178916f11ad34e4c1e3c9b1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DE4957D-F676-48D0-A8DB-59F2E5287F0B}"/>
</file>

<file path=customXml/itemProps2.xml><?xml version="1.0" encoding="utf-8"?>
<ds:datastoreItem xmlns:ds="http://schemas.openxmlformats.org/officeDocument/2006/customXml" ds:itemID="{CEE92999-E2E6-44F0-9F11-952C4996308C}"/>
</file>

<file path=customXml/itemProps3.xml><?xml version="1.0" encoding="utf-8"?>
<ds:datastoreItem xmlns:ds="http://schemas.openxmlformats.org/officeDocument/2006/customXml" ds:itemID="{C4DE91EA-A32D-49E6-8420-7A8DF9586E59}"/>
</file>

<file path=customXml/itemProps4.xml><?xml version="1.0" encoding="utf-8"?>
<ds:datastoreItem xmlns:ds="http://schemas.openxmlformats.org/officeDocument/2006/customXml" ds:itemID="{D2A9D7E7-A366-47A6-B342-C63C65C628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3.02E</vt:lpstr>
      <vt:lpstr>SOE</vt:lpstr>
      <vt:lpstr>Elec Oth Oper Rev</vt:lpstr>
      <vt:lpstr>TGrants</vt:lpstr>
      <vt:lpstr>TGrant</vt:lpstr>
      <vt:lpstr>PTC</vt:lpstr>
      <vt:lpstr>'Elec Oth Oper Rev'!Print_Titles</vt:lpstr>
      <vt:lpstr>SAPCrosstab4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ckrueg</dc:creator>
  <cp:lastModifiedBy>NC</cp:lastModifiedBy>
  <cp:lastPrinted>2020-03-03T20:35:39Z</cp:lastPrinted>
  <dcterms:created xsi:type="dcterms:W3CDTF">2004-03-11T21:28:41Z</dcterms:created>
  <dcterms:modified xsi:type="dcterms:W3CDTF">2021-03-23T22:19:09Z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0x0101006E56B4D1795A2E4DB2F0B01679ED314A004FEA1D77CE308A4EA6E35C2A7381B207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