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18.xml" ContentType="application/vnd.openxmlformats-officedocument.spreadsheetml.worksheet+xml"/>
  <Override PartName="/xl/worksheets/sheet2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24.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8.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9.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7.xml" ContentType="application/vnd.openxmlformats-officedocument.spreadsheetml.worksheet+xml"/>
  <Override PartName="/xl/externalLinks/externalLink6.xml" ContentType="application/vnd.openxmlformats-officedocument.spreadsheetml.externalLink+xml"/>
  <Override PartName="/docProps/core.xml" ContentType="application/vnd.openxmlformats-package.core-properties+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71.xml" ContentType="application/vnd.openxmlformats-officedocument.spreadsheetml.externalLink+xml"/>
  <Override PartName="/xl/calcChain.xml" ContentType="application/vnd.openxmlformats-officedocument.spreadsheetml.calcChain+xml"/>
  <Override PartName="/xl/externalLinks/externalLink5.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Tariffs\1. Open Advices\2021-XX Electric Schedule 120 - Electricity Conservation Service Rider (UE-21xxxx) (Eff. 5-1-21)\Workpapers\"/>
    </mc:Choice>
  </mc:AlternateContent>
  <bookViews>
    <workbookView xWindow="360" yWindow="375" windowWidth="18540" windowHeight="10515" tabRatio="798" activeTab="2"/>
  </bookViews>
  <sheets>
    <sheet name="Read First" sheetId="113" r:id="rId1"/>
    <sheet name="CurYr (CY) vs. PriorYr (PY) ==&gt;" sheetId="104" r:id="rId2"/>
    <sheet name="Summary" sheetId="100" r:id="rId3"/>
    <sheet name="Variance Analysis" sheetId="99" r:id="rId4"/>
    <sheet name="PY True-up " sheetId="109" r:id="rId5"/>
    <sheet name="Info to Calc CY ==&gt;" sheetId="105" r:id="rId6"/>
    <sheet name="CY Rev Req ==&gt;" sheetId="107" r:id="rId7"/>
    <sheet name="CY Rev Req Non-449" sheetId="98" r:id="rId8"/>
    <sheet name="CY Rev Remove 449" sheetId="96" r:id="rId9"/>
    <sheet name="2021 Budget (Rvsd) UE-19090 " sheetId="121" r:id="rId10"/>
    <sheet name="CY Conv Fctr (2019 GRC)" sheetId="85" r:id="rId11"/>
    <sheet name="Calculate CY True-Up ==&gt;" sheetId="106" r:id="rId12"/>
    <sheet name="CY True-Up" sheetId="95" r:id="rId13"/>
    <sheet name="19-20 Load True-Up ==&gt;" sheetId="108" r:id="rId14"/>
    <sheet name="PY Rev Req Non-449 (UE-200142)" sheetId="97" r:id="rId15"/>
    <sheet name="2020 Collections" sheetId="89" r:id="rId16"/>
    <sheet name="AC 1820621" sheetId="84" r:id="rId17"/>
    <sheet name="PY COS" sheetId="118" r:id="rId18"/>
    <sheet name="F2020 Load Forecast" sheetId="76" r:id="rId19"/>
    <sheet name="258 Cons Tbl 20-21" sheetId="114" r:id="rId20"/>
    <sheet name="19-20 Spend Variance ==&gt;" sheetId="110" r:id="rId21"/>
    <sheet name="2020 Budget (Rvsd) UE-190905" sheetId="116" r:id="rId22"/>
    <sheet name="PY Actual Program Costs" sheetId="86" r:id="rId23"/>
    <sheet name="True-up Est in PY Filing ==&gt;" sheetId="111" r:id="rId24"/>
    <sheet name="PY Est - Actual v Est" sheetId="91" r:id="rId25"/>
    <sheet name="Estimate Used in PY Filing" sheetId="88" r:id="rId26"/>
    <sheet name="Act Sch 120 Collctns Feb-Apr 20" sheetId="119"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__________________six6" hidden="1">{#N/A,#N/A,FALSE,"CRPT";#N/A,#N/A,FALSE,"TREND";#N/A,#N/A,FALSE,"%Curve"}</definedName>
    <definedName name="__________________www1" hidden="1">{#N/A,#N/A,FALSE,"schA"}</definedName>
    <definedName name="_________________six6" hidden="1">{#N/A,#N/A,FALSE,"CRPT";#N/A,#N/A,FALSE,"TREND";#N/A,#N/A,FALSE,"%Curve"}</definedName>
    <definedName name="_________________www1" hidden="1">{#N/A,#N/A,FALSE,"schA"}</definedName>
    <definedName name="________________six6" hidden="1">{#N/A,#N/A,FALSE,"CRPT";#N/A,#N/A,FALSE,"TREND";#N/A,#N/A,FALSE,"%Curve"}</definedName>
    <definedName name="________________www1" hidden="1">{#N/A,#N/A,FALSE,"schA"}</definedName>
    <definedName name="_______________six6" hidden="1">{#N/A,#N/A,FALSE,"CRPT";#N/A,#N/A,FALSE,"TREND";#N/A,#N/A,FALSE,"%Curve"}</definedName>
    <definedName name="_______________www1" hidden="1">{#N/A,#N/A,FALSE,"schA"}</definedName>
    <definedName name="______________six6" hidden="1">{#N/A,#N/A,FALSE,"CRPT";#N/A,#N/A,FALSE,"TREND";#N/A,#N/A,FALSE,"%Curve"}</definedName>
    <definedName name="______________www1" hidden="1">{#N/A,#N/A,FALSE,"schA"}</definedName>
    <definedName name="_____________six6" hidden="1">{#N/A,#N/A,FALSE,"CRPT";#N/A,#N/A,FALSE,"TREND";#N/A,#N/A,FALSE,"%Curve"}</definedName>
    <definedName name="_____________www1" hidden="1">{#N/A,#N/A,FALSE,"schA"}</definedName>
    <definedName name="____________six6" hidden="1">{#N/A,#N/A,FALSE,"CRPT";#N/A,#N/A,FALSE,"TREND";#N/A,#N/A,FALSE,"%Curve"}</definedName>
    <definedName name="____________www1" hidden="1">{#N/A,#N/A,FALSE,"schA"}</definedName>
    <definedName name="___________six6" hidden="1">{#N/A,#N/A,FALSE,"CRPT";#N/A,#N/A,FALSE,"TREND";#N/A,#N/A,FALSE,"%Curve"}</definedName>
    <definedName name="___________www1" hidden="1">{#N/A,#N/A,FALSE,"schA"}</definedName>
    <definedName name="__________six6" hidden="1">{#N/A,#N/A,FALSE,"CRPT";#N/A,#N/A,FALSE,"TREND";#N/A,#N/A,FALSE,"%Curve"}</definedName>
    <definedName name="__________www1" hidden="1">{#N/A,#N/A,FALSE,"schA"}</definedName>
    <definedName name="_________six6" hidden="1">{#N/A,#N/A,FALSE,"CRPT";#N/A,#N/A,FALSE,"TREND";#N/A,#N/A,FALSE,"%Curve"}</definedName>
    <definedName name="_________www1" hidden="1">{#N/A,#N/A,FALSE,"schA"}</definedName>
    <definedName name="________six6" hidden="1">{#N/A,#N/A,FALSE,"CRPT";#N/A,#N/A,FALSE,"TREND";#N/A,#N/A,FALSE,"%Curve"}</definedName>
    <definedName name="________www1" hidden="1">{#N/A,#N/A,FALSE,"schA"}</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Jun09">" BS!$AI$7:$AI$1643"</definedName>
    <definedName name="_____six6" hidden="1">{#N/A,#N/A,FALSE,"CRPT";#N/A,#N/A,FALSE,"TREND";#N/A,#N/A,FALSE,"%Curve"}</definedName>
    <definedName name="_____www1" hidden="1">{#N/A,#N/A,FALSE,"schA"}</definedName>
    <definedName name="____Jan04">[1]BS!$R$7:$R$3582</definedName>
    <definedName name="____Jul04">[1]BS!$X$7:$X$3582</definedName>
    <definedName name="____Jul09" xml:space="preserve"> [2]BS!$X$7:$X$1726</definedName>
    <definedName name="____Jun04">[1]BS!$W$7:$W$3582</definedName>
    <definedName name="____Jun09">" BS!$AI$7:$AI$1643"</definedName>
    <definedName name="____Mar04">[1]BS!$T$7:$T$3582</definedName>
    <definedName name="____May04">[1]BS!$V$7:$V$3582</definedName>
    <definedName name="____Nov03">[3]BS!$S$7:$S$3582</definedName>
    <definedName name="____Nov04">[1]BS!$AB$7:$AB$3582</definedName>
    <definedName name="____Oct03">[3]BS!$R$7:$R$3582</definedName>
    <definedName name="____Oct04">[1]BS!$AA$7:$AA$3582</definedName>
    <definedName name="____Sep03">[3]BS!$Q$7:$Q$3582</definedName>
    <definedName name="____Sep04">[1]BS!$Z$7:$Z$3582</definedName>
    <definedName name="____six6" hidden="1">{#N/A,#N/A,FALSE,"CRPT";#N/A,#N/A,FALSE,"TREND";#N/A,#N/A,FALSE,"%Curve"}</definedName>
    <definedName name="____www1" hidden="1">{#N/A,#N/A,FALSE,"schA"}</definedName>
    <definedName name="___Apr04">[1]BS!$U$7:$U$3582</definedName>
    <definedName name="___Aug04">[1]BS!$Y$7:$Y$3582</definedName>
    <definedName name="___Aug09" xml:space="preserve"> [2]BS!$Y$7:$Y$1726</definedName>
    <definedName name="___Dec03">[3]BS!$T$7:$T$3582</definedName>
    <definedName name="___Dec04">[1]BS!$AC$7:$AC$3580</definedName>
    <definedName name="___Feb04">[1]BS!$S$7:$S$3582</definedName>
    <definedName name="___Jan04">[1]BS!$R$7:$R$3582</definedName>
    <definedName name="___Jul04">[1]BS!$X$7:$X$3582</definedName>
    <definedName name="___Jul09" xml:space="preserve"> [2]BS!$X$7:$X$1726</definedName>
    <definedName name="___Jun04">[1]BS!$W$7:$W$3582</definedName>
    <definedName name="___Jun09">" BS!$AI$7:$AI$1643"</definedName>
    <definedName name="___Mar04">[1]BS!$T$7:$T$3582</definedName>
    <definedName name="___May04">[1]BS!$V$7:$V$3582</definedName>
    <definedName name="___Nov03">[3]BS!$S$7:$S$3582</definedName>
    <definedName name="___Nov04">[1]BS!$AB$7:$AB$3582</definedName>
    <definedName name="___Oct03">[3]BS!$R$7:$R$3582</definedName>
    <definedName name="___Oct04">[1]BS!$AA$7:$AA$3582</definedName>
    <definedName name="___PC1">[4]CLASSIFIERS!$A$7:$IV$7</definedName>
    <definedName name="___PC2">[4]CLASSIFIERS!$A$10:$IV$10</definedName>
    <definedName name="___PC3">[4]CLASSIFIERS!$A$12:$IV$12</definedName>
    <definedName name="___PC4">[4]CLASSIFIERS!$A$13:$IV$13</definedName>
    <definedName name="___SEC24">[4]EXTERNAL!$A$112:$IV$114</definedName>
    <definedName name="___Sep03">[3]BS!$Q$7:$Q$3582</definedName>
    <definedName name="___Sep04">[1]BS!$Z$7:$Z$3582</definedName>
    <definedName name="___six6" hidden="1">{#N/A,#N/A,FALSE,"CRPT";#N/A,#N/A,FALSE,"TREND";#N/A,#N/A,FALSE,"%Curve"}</definedName>
    <definedName name="___www1" hidden="1">{#N/A,#N/A,FALSE,"schA"}</definedName>
    <definedName name="__123Graph_A" hidden="1">[5]Inputs!#REF!</definedName>
    <definedName name="__123Graph_ABUDG6_DSCRPR">[6]Quant!$D$71:$O$71</definedName>
    <definedName name="__123Graph_ABUDG6_ESCRPR1">[6]Quant!$D$100:$O$100</definedName>
    <definedName name="__123Graph_B" hidden="1">[5]Inputs!#REF!</definedName>
    <definedName name="__123Graph_BBUDG6_DSCRPR">[6]Quant!$D$72:$O$72</definedName>
    <definedName name="__123Graph_BBUDG6_ESCRPR1">[6]Quant!$D$88:$O$88</definedName>
    <definedName name="__123Graph_D" localSheetId="9" hidden="1">#REF!</definedName>
    <definedName name="__123Graph_D" hidden="1">#REF!</definedName>
    <definedName name="__123Graph_ECURRENT" localSheetId="9" hidden="1">[7]ConsolidatingPL!#REF!</definedName>
    <definedName name="__123Graph_ECURRENT" hidden="1">[7]ConsolidatingPL!#REF!</definedName>
    <definedName name="__123Graph_X">[6]Quant!$D$5:$O$5</definedName>
    <definedName name="__123Graph_XBUDG6_DSCRPR">[6]Quant!$D$5:$O$5</definedName>
    <definedName name="__123Graph_XBUDG6_ESCRPR1">[6]Quant!$D$5:$O$5</definedName>
    <definedName name="__Apr04">[1]BS!$U$7:$U$3582</definedName>
    <definedName name="__Aug04">[1]BS!$Y$7:$Y$3582</definedName>
    <definedName name="__Aug09" xml:space="preserve"> [2]BS!$Y$7:$Y$1726</definedName>
    <definedName name="__Dec03">[3]BS!$T$7:$T$3582</definedName>
    <definedName name="__Dec04">[1]BS!$AC$7:$AC$3580</definedName>
    <definedName name="__Jul04">[1]BS!$X$7:$X$3582</definedName>
    <definedName name="__Jul09" xml:space="preserve"> [2]BS!$X$7:$X$1726</definedName>
    <definedName name="__Jun04">[1]BS!$W$7:$W$3582</definedName>
    <definedName name="__Jun09">" BS!$AI$7:$AI$1643"</definedName>
    <definedName name="__May04">[1]BS!$V$7:$V$3582</definedName>
    <definedName name="__Nov03">[3]BS!$S$7:$S$3582</definedName>
    <definedName name="__Nov04">[1]BS!$AB$7:$AB$3582</definedName>
    <definedName name="__Oct03">[3]BS!$R$7:$R$3582</definedName>
    <definedName name="__Oct04">[1]BS!$AA$7:$AA$3582</definedName>
    <definedName name="__PC1">[4]CLASSIFIERS!$A$7:$IV$7</definedName>
    <definedName name="__PC2">[4]CLASSIFIERS!$A$10:$IV$10</definedName>
    <definedName name="__PC3">[4]CLASSIFIERS!$A$12:$IV$12</definedName>
    <definedName name="__PC4">[4]CLASSIFIERS!$A$13:$IV$13</definedName>
    <definedName name="__SEC24">[4]EXTERNAL!$A$112:$IV$114</definedName>
    <definedName name="__Sep03">[3]BS!$Q$7:$Q$3582</definedName>
    <definedName name="__Sep04">[1]BS!$Z$7:$Z$3582</definedName>
    <definedName name="__six6" hidden="1">{#N/A,#N/A,FALSE,"CRPT";#N/A,#N/A,FALSE,"TREND";#N/A,#N/A,FALSE,"%Curve"}</definedName>
    <definedName name="__www1" hidden="1">{#N/A,#N/A,FALSE,"schA"}</definedName>
    <definedName name="_1__123Graph_ABUDG6_D_ESCRPR">[6]Quant!$D$71:$O$71</definedName>
    <definedName name="_3__123Graph_BBUDG6_D_ESCRPR">[6]Quant!$D$72:$O$72</definedName>
    <definedName name="_4__123Graph_BBUDG6_Dtons_inv">[6]Quant!$D$9:$O$9</definedName>
    <definedName name="_5__123Graph_CBUDG6_D_ESCRPR">[6]Quant!$D$100:$O$100</definedName>
    <definedName name="_6__123Graph_DBUDG6_D_ESCRPR">[6]Quant!$D$88:$O$88</definedName>
    <definedName name="_7__123Graph_XBUDG6_D_ESCRPR">[6]Quant!$D$5:$O$5</definedName>
    <definedName name="_8__123Graph_XBUDG6_Dtons_inv">[6]Quant!$D$5:$O$5</definedName>
    <definedName name="_Apr04">[1]BS!$U$7:$U$3582</definedName>
    <definedName name="_Apr09" xml:space="preserve"> [2]BS!$U$7:$U$1726</definedName>
    <definedName name="_Aug04">[1]BS!$Y$7:$Y$3582</definedName>
    <definedName name="_Aug09" xml:space="preserve"> [2]BS!$Y$7:$Y$1726</definedName>
    <definedName name="_Dec03">[3]BS!$T$7:$T$3582</definedName>
    <definedName name="_Dec04">[1]BS!$AC$7:$AC$3580</definedName>
    <definedName name="_Dec08" xml:space="preserve"> [2]BS!$Q$7:$Q$1726</definedName>
    <definedName name="_ex1" hidden="1">{#N/A,#N/A,FALSE,"Summ";#N/A,#N/A,FALSE,"General"}</definedName>
    <definedName name="_Feb04">[1]BS!$S$7:$S$3582</definedName>
    <definedName name="_FEB09" xml:space="preserve"> [2]BS!$S$7:$S$1726</definedName>
    <definedName name="_FEDERAL_INCOME_TAX">'[8]MJS-7'!$N$21</definedName>
    <definedName name="_Fill" hidden="1">#REF!</definedName>
    <definedName name="_Jan04">[1]BS!$R$7:$R$3582</definedName>
    <definedName name="_Jul04">[1]BS!$X$7:$X$3582</definedName>
    <definedName name="_Jul09" xml:space="preserve"> [2]BS!$X$7:$X$1726</definedName>
    <definedName name="_Jun04">[1]BS!$W$7:$W$3582</definedName>
    <definedName name="_Jun09" xml:space="preserve"> [2]BS!$W$7:$W$1726</definedName>
    <definedName name="_Key1" localSheetId="9" hidden="1">#REF!</definedName>
    <definedName name="_Key1" hidden="1">#REF!</definedName>
    <definedName name="_Key2" localSheetId="9" hidden="1">#REF!</definedName>
    <definedName name="_Key2" hidden="1">#REF!</definedName>
    <definedName name="_Mar04">[1]BS!$T$7:$T$3582</definedName>
    <definedName name="_May04">[1]BS!$V$7:$V$3582</definedName>
    <definedName name="_May09" xml:space="preserve"> [2]BS!$V$7:$V$1726</definedName>
    <definedName name="_new1" hidden="1">{#N/A,#N/A,FALSE,"Summ";#N/A,#N/A,FALSE,"General"}</definedName>
    <definedName name="_Nov03">[3]BS!$S$7:$S$3582</definedName>
    <definedName name="_Nov04">[1]BS!$AB$7:$AB$3582</definedName>
    <definedName name="_Oct03">[3]BS!$R$7:$R$3582</definedName>
    <definedName name="_Oct04">[1]BS!$AA$7:$AA$3582</definedName>
    <definedName name="_Oct09" xml:space="preserve"> [2]BS!$AA$7:$AA$1726</definedName>
    <definedName name="_Order1" hidden="1">255</definedName>
    <definedName name="_Order2" hidden="1">255</definedName>
    <definedName name="_PC1">[4]CLASSIFIERS!$A$7:$IV$7</definedName>
    <definedName name="_PC2">[4]CLASSIFIERS!$A$10:$IV$10</definedName>
    <definedName name="_PC3">[4]CLASSIFIERS!$A$12:$IV$12</definedName>
    <definedName name="_PC4">[4]CLASSIFIERS!$A$13:$IV$13</definedName>
    <definedName name="_Regression_Int">1</definedName>
    <definedName name="_SEC24">[4]EXTERNAL!$A$112:$IV$114</definedName>
    <definedName name="_Sep03">[3]BS!$Q$7:$Q$3582</definedName>
    <definedName name="_Sep04">[1]BS!$Z$7:$Z$3582</definedName>
    <definedName name="_six6" hidden="1">{#N/A,#N/A,FALSE,"CRPT";#N/A,#N/A,FALSE,"TREND";#N/A,#N/A,FALSE,"%Curve"}</definedName>
    <definedName name="_Sort" localSheetId="9" hidden="1">#REF!</definedName>
    <definedName name="_Sort" hidden="1">#REF!</definedName>
    <definedName name="_www1" hidden="1">{#N/A,#N/A,FALSE,"schA"}</definedName>
    <definedName name="a" hidden="1">{#N/A,#N/A,FALSE,"Coversheet";#N/A,#N/A,FALSE,"QA"}</definedName>
    <definedName name="AAAAAAAAAAAAAA" hidden="1">{#N/A,#N/A,FALSE,"Coversheet";#N/A,#N/A,FALSE,"QA"}</definedName>
    <definedName name="AccessDatabase" hidden="1">"I:\COMTREL\FINICLE\TradeSummary.mdb"</definedName>
    <definedName name="Acct2281SO">'[9]Func Study'!$H$2190</definedName>
    <definedName name="Acct2283SO">'[9]Func Study'!$H$2198</definedName>
    <definedName name="Acct228SO">'[9]Func Study'!$H$2194</definedName>
    <definedName name="Acct350">'[9]Func Study'!$H$1628</definedName>
    <definedName name="Acct352">'[9]Func Study'!$H$1635</definedName>
    <definedName name="Acct353">'[9]Func Study'!$H$1641</definedName>
    <definedName name="Acct354">'[9]Func Study'!$H$1647</definedName>
    <definedName name="Acct355">'[9]Func Study'!$H$1654</definedName>
    <definedName name="Acct356">'[9]Func Study'!$H$1660</definedName>
    <definedName name="Acct357">'[9]Func Study'!$H$1666</definedName>
    <definedName name="Acct358">'[9]Func Study'!$H$1672</definedName>
    <definedName name="Acct359">'[9]Func Study'!$H$1678</definedName>
    <definedName name="Acct360">'[9]Func Study'!$H$1698</definedName>
    <definedName name="Acct361">'[9]Func Study'!$H$1704</definedName>
    <definedName name="Acct362">'[9]Func Study'!$H$1710</definedName>
    <definedName name="Acct364">'[9]Func Study'!$H$1717</definedName>
    <definedName name="Acct365">'[9]Func Study'!$H$1724</definedName>
    <definedName name="Acct366">'[9]Func Study'!$H$1731</definedName>
    <definedName name="Acct367">'[9]Func Study'!$H$1738</definedName>
    <definedName name="Acct368">'[9]Func Study'!$H$1744</definedName>
    <definedName name="Acct369">'[9]Func Study'!$H$1751</definedName>
    <definedName name="Acct370">'[9]Func Study'!$H$1762</definedName>
    <definedName name="Acct371">'[9]Func Study'!$H$1769</definedName>
    <definedName name="Acct372">'[9]Func Study'!$H$1776</definedName>
    <definedName name="Acct372A">'[9]Func Study'!$H$1775</definedName>
    <definedName name="Acct372DP">'[9]Func Study'!$H$1773</definedName>
    <definedName name="Acct372DS">'[9]Func Study'!$H$1774</definedName>
    <definedName name="Acct373">'[9]Func Study'!$H$1782</definedName>
    <definedName name="Acct448S">'[9]Func Study'!$H$274</definedName>
    <definedName name="Acct450S">'[9]Func Study'!$H$302</definedName>
    <definedName name="Acct451S">'[9]Func Study'!$H$307</definedName>
    <definedName name="Acct454S">'[9]Func Study'!$H$318</definedName>
    <definedName name="Acct456S">'[9]Func Study'!$H$325</definedName>
    <definedName name="ACCT557CAGE">'[9]Func Study'!$H$683</definedName>
    <definedName name="Acct557CT">'[9]Func Study'!$H$681</definedName>
    <definedName name="Acct580">'[9]Func Study'!$H$791</definedName>
    <definedName name="Acct581">'[9]Func Study'!$H$796</definedName>
    <definedName name="Acct582">'[9]Func Study'!$H$801</definedName>
    <definedName name="Acct583">'[9]Func Study'!$H$806</definedName>
    <definedName name="Acct584">'[9]Func Study'!$H$811</definedName>
    <definedName name="Acct585">'[9]Func Study'!$H$816</definedName>
    <definedName name="Acct586">'[9]Func Study'!$H$821</definedName>
    <definedName name="Acct587">'[9]Func Study'!$H$826</definedName>
    <definedName name="Acct588">'[9]Func Study'!$H$831</definedName>
    <definedName name="Acct589">'[9]Func Study'!$H$836</definedName>
    <definedName name="Acct590">'[9]Func Study'!$H$841</definedName>
    <definedName name="Acct591">'[9]Func Study'!$H$846</definedName>
    <definedName name="Acct592">'[9]Func Study'!$H$851</definedName>
    <definedName name="Acct593">'[9]Func Study'!$H$856</definedName>
    <definedName name="Acct594">'[9]Func Study'!$H$861</definedName>
    <definedName name="Acct595">'[9]Func Study'!$H$866</definedName>
    <definedName name="Acct596">'[9]Func Study'!$H$876</definedName>
    <definedName name="Acct597">'[9]Func Study'!$H$881</definedName>
    <definedName name="Acct598">'[9]Func Study'!$H$886</definedName>
    <definedName name="AcctAGA">'[9]Func Study'!$H$296</definedName>
    <definedName name="AcctTable">[10]Variables!$AK$42:$AK$396</definedName>
    <definedName name="AcctTS0">'[9]Func Study'!$H$1686</definedName>
    <definedName name="Acq1Plant">'[11]Acquisition Inputs'!$C$8</definedName>
    <definedName name="Acq2Plant">'[11]Acquisition Inputs'!$C$70</definedName>
    <definedName name="ActualROR">'[12]G+T+D+R+M'!$H$61</definedName>
    <definedName name="ADJPTDCE.T">[4]INTERNAL!$A$31:$IV$33</definedName>
    <definedName name="Adjs2avg">[13]Inputs!$L$255:'[13]Inputs'!$T$505</definedName>
    <definedName name="After_Tax_Cash_Discount">'[14]Assumptions (Input)'!$D$37</definedName>
    <definedName name="afudc_flag">'[14]Assumptions (Input)'!$B$13</definedName>
    <definedName name="ANCIL">[4]EXTERNAL!$A$163:$IV$165</definedName>
    <definedName name="Apr04AMA">[1]BS!$AG$7:$AG$3582</definedName>
    <definedName name="APR09AMA">[2]BS!$AN$7:$AN$1725</definedName>
    <definedName name="Apr10AMA">[2]BS!$AZ$7:$AZ$1726</definedName>
    <definedName name="aquila_lookup">'[15]Cabot Gas Replacement'!$B$8:$F$16</definedName>
    <definedName name="AS2DocOpenMode" hidden="1">"AS2DocumentEdit"</definedName>
    <definedName name="Assessment_Rate">'[14]Assumptions (Input)'!$B$7</definedName>
    <definedName name="Asset_Class_Switch">[16]Assumptions!$D$5</definedName>
    <definedName name="Aug04AMA">[1]BS!$AK$7:$AK$3582</definedName>
    <definedName name="Aug09AMA">[2]BS!$AR$7:$AR$1726</definedName>
    <definedName name="Aurora_Prices">"Monthly Price Summary'!$C$4:$H$63"</definedName>
    <definedName name="AvgFactors">[10]Factors!$B$3:$P$99</definedName>
    <definedName name="b" localSheetId="9" hidden="1">{#N/A,#N/A,FALSE,"Coversheet";#N/A,#N/A,FALSE,"QA"}</definedName>
    <definedName name="b" hidden="1">{#N/A,#N/A,FALSE,"Coversheet";#N/A,#N/A,FALSE,"QA"}</definedName>
    <definedName name="Beg_Unb_KWHs">[17]LeadSht!$L$10</definedName>
    <definedName name="BEx0017DGUEDPCFJUPUZOOLJCS2B" localSheetId="9" hidden="1">#REF!</definedName>
    <definedName name="BEx0017DGUEDPCFJUPUZOOLJCS2B" hidden="1">#REF!</definedName>
    <definedName name="BEx001CNWHJ5RULCSFM36ZCGJ1UH" localSheetId="9" hidden="1">#REF!</definedName>
    <definedName name="BEx001CNWHJ5RULCSFM36ZCGJ1UH" hidden="1">#REF!</definedName>
    <definedName name="BEx004791UAJIJSN57OT7YBLNP82" localSheetId="9" hidden="1">#REF!</definedName>
    <definedName name="BEx004791UAJIJSN57OT7YBLNP82" hidden="1">#REF!</definedName>
    <definedName name="BEx008P2NVFDLBHL7IZ5WTMVOQ1F" localSheetId="9" hidden="1">#REF!</definedName>
    <definedName name="BEx008P2NVFDLBHL7IZ5WTMVOQ1F" hidden="1">#REF!</definedName>
    <definedName name="BEx009G00IN0JUIAQ4WE9NHTMQE2" localSheetId="9" hidden="1">#REF!</definedName>
    <definedName name="BEx009G00IN0JUIAQ4WE9NHTMQE2" hidden="1">#REF!</definedName>
    <definedName name="BEx00DXTY2JDVGWQKV8H7FG4SV30" localSheetId="9" hidden="1">#REF!</definedName>
    <definedName name="BEx00DXTY2JDVGWQKV8H7FG4SV30" hidden="1">#REF!</definedName>
    <definedName name="BEx00GHLTYRH5N2S6P78YW1CD30N" localSheetId="9" hidden="1">#REF!</definedName>
    <definedName name="BEx00GHLTYRH5N2S6P78YW1CD30N" hidden="1">#REF!</definedName>
    <definedName name="BEx00JC31DY11L45SEU4B10BIN6W" localSheetId="9" hidden="1">#REF!</definedName>
    <definedName name="BEx00JC31DY11L45SEU4B10BIN6W" hidden="1">#REF!</definedName>
    <definedName name="BEx00KZHZBHP3TDV1YMX4B19B95O" localSheetId="9" hidden="1">#REF!</definedName>
    <definedName name="BEx00KZHZBHP3TDV1YMX4B19B95O" hidden="1">#REF!</definedName>
    <definedName name="BEx00P11V7HA4MS6XYY3P4BPVXML" localSheetId="9" hidden="1">#REF!</definedName>
    <definedName name="BEx00P11V7HA4MS6XYY3P4BPVXML" hidden="1">#REF!</definedName>
    <definedName name="BEx00PBV7V99V7M3LDYUTF31MUFJ" localSheetId="9" hidden="1">#REF!</definedName>
    <definedName name="BEx00PBV7V99V7M3LDYUTF31MUFJ" hidden="1">#REF!</definedName>
    <definedName name="BEx00SMIQJ55EVB7T24CORX0JWQO" localSheetId="9" hidden="1">#REF!</definedName>
    <definedName name="BEx00SMIQJ55EVB7T24CORX0JWQO" hidden="1">#REF!</definedName>
    <definedName name="BEx010V7DB7O7Z9NHSX27HZK4H76" localSheetId="9" hidden="1">#REF!</definedName>
    <definedName name="BEx010V7DB7O7Z9NHSX27HZK4H76" hidden="1">#REF!</definedName>
    <definedName name="BEx012IKS6YVHG9KTG2FAKRSMYLU" localSheetId="9" hidden="1">#REF!</definedName>
    <definedName name="BEx012IKS6YVHG9KTG2FAKRSMYLU" hidden="1">#REF!</definedName>
    <definedName name="BEx01HY6E3GJ66ABU5ABN26V6Q13" localSheetId="9" hidden="1">#REF!</definedName>
    <definedName name="BEx01HY6E3GJ66ABU5ABN26V6Q13" hidden="1">#REF!</definedName>
    <definedName name="BEx01PW5YQKEGAR8JDDI5OARYXDF" localSheetId="9" hidden="1">#REF!</definedName>
    <definedName name="BEx01PW5YQKEGAR8JDDI5OARYXDF" hidden="1">#REF!</definedName>
    <definedName name="BEx01QCB2ERCAYYOFDP3OQRWUU60" localSheetId="9" hidden="1">#REF!</definedName>
    <definedName name="BEx01QCB2ERCAYYOFDP3OQRWUU60" hidden="1">#REF!</definedName>
    <definedName name="BEx01U37NQSMTGJRU8EGTJORBJ6H" localSheetId="9" hidden="1">#REF!</definedName>
    <definedName name="BEx01U37NQSMTGJRU8EGTJORBJ6H" hidden="1">#REF!</definedName>
    <definedName name="BEx01XJ94SHJ1YQ7ORPW0RQGKI2H" localSheetId="9" hidden="1">#REF!</definedName>
    <definedName name="BEx01XJ94SHJ1YQ7ORPW0RQGKI2H" hidden="1">#REF!</definedName>
    <definedName name="BEx028BOZCS2MQO9MODVS6F7NCA3" localSheetId="9" hidden="1">#REF!</definedName>
    <definedName name="BEx028BOZCS2MQO9MODVS6F7NCA3" hidden="1">#REF!</definedName>
    <definedName name="BEx02DPUYNH76938V8GVORY8LRY1" localSheetId="9" hidden="1">#REF!</definedName>
    <definedName name="BEx02DPUYNH76938V8GVORY8LRY1" hidden="1">#REF!</definedName>
    <definedName name="BEx02PEP6DY4K1JGB0HHS3B6QOGZ" localSheetId="9" hidden="1">#REF!</definedName>
    <definedName name="BEx02PEP6DY4K1JGB0HHS3B6QOGZ" hidden="1">#REF!</definedName>
    <definedName name="BEx02Q08R9G839Q4RFGG9026C7PX" localSheetId="9" hidden="1">#REF!</definedName>
    <definedName name="BEx02Q08R9G839Q4RFGG9026C7PX" hidden="1">#REF!</definedName>
    <definedName name="BEx02SEL3Z1QWGAHXDPUA9WLTTPS" localSheetId="9" hidden="1">#REF!</definedName>
    <definedName name="BEx02SEL3Z1QWGAHXDPUA9WLTTPS" hidden="1">#REF!</definedName>
    <definedName name="BEx02Y3KJZH5BGDM9QEZ1PVVI114" localSheetId="9" hidden="1">#REF!</definedName>
    <definedName name="BEx02Y3KJZH5BGDM9QEZ1PVVI114" hidden="1">#REF!</definedName>
    <definedName name="BEx0313GRLLASDTVPW5DHTXHE74M" localSheetId="9" hidden="1">#REF!</definedName>
    <definedName name="BEx0313GRLLASDTVPW5DHTXHE74M" hidden="1">#REF!</definedName>
    <definedName name="BEx1F0SOZ3H5XUHXD7O01TCR8T6J" localSheetId="9" hidden="1">#REF!</definedName>
    <definedName name="BEx1F0SOZ3H5XUHXD7O01TCR8T6J" hidden="1">#REF!</definedName>
    <definedName name="BEx1F9HL824UCNCVZ2U62J4KZCX8" localSheetId="9" hidden="1">#REF!</definedName>
    <definedName name="BEx1F9HL824UCNCVZ2U62J4KZCX8" hidden="1">#REF!</definedName>
    <definedName name="BEx1FEVSJKTI1Q1Z874QZVFSJSVA" localSheetId="9" hidden="1">#REF!</definedName>
    <definedName name="BEx1FEVSJKTI1Q1Z874QZVFSJSVA" hidden="1">#REF!</definedName>
    <definedName name="BEx1FGDRUHHLI1GBHELT4PK0LY4V" localSheetId="9" hidden="1">#REF!</definedName>
    <definedName name="BEx1FGDRUHHLI1GBHELT4PK0LY4V" hidden="1">#REF!</definedName>
    <definedName name="BEx1FJZ7GKO99IYTP6GGGF7EUL3Z" localSheetId="9" hidden="1">#REF!</definedName>
    <definedName name="BEx1FJZ7GKO99IYTP6GGGF7EUL3Z" hidden="1">#REF!</definedName>
    <definedName name="BEx1FPDH0YKYQXDHUTFIQLIF34J8" localSheetId="9" hidden="1">#REF!</definedName>
    <definedName name="BEx1FPDH0YKYQXDHUTFIQLIF34J8" hidden="1">#REF!</definedName>
    <definedName name="BEx1FQ9SZAGL2HEKRB046EOQDWOX" localSheetId="9" hidden="1">#REF!</definedName>
    <definedName name="BEx1FQ9SZAGL2HEKRB046EOQDWOX" hidden="1">#REF!</definedName>
    <definedName name="BEx1FZV2CM77TBH1R6YYV9P06KA2" localSheetId="9" hidden="1">#REF!</definedName>
    <definedName name="BEx1FZV2CM77TBH1R6YYV9P06KA2" hidden="1">#REF!</definedName>
    <definedName name="BEx1G59AY8195JTUM6P18VXUFJ3E" localSheetId="9" hidden="1">#REF!</definedName>
    <definedName name="BEx1G59AY8195JTUM6P18VXUFJ3E" hidden="1">#REF!</definedName>
    <definedName name="BEx1GKUDMCV60BOZT0SENCT0MD8L" localSheetId="9" hidden="1">#REF!</definedName>
    <definedName name="BEx1GKUDMCV60BOZT0SENCT0MD8L" hidden="1">#REF!</definedName>
    <definedName name="BEx1GUVQ5L0JCX3E4SROI4WBYVTO" localSheetId="9" hidden="1">#REF!</definedName>
    <definedName name="BEx1GUVQ5L0JCX3E4SROI4WBYVTO" hidden="1">#REF!</definedName>
    <definedName name="BEx1GVMRHFXUP6XYYY9NR12PV5TF" localSheetId="9" hidden="1">#REF!</definedName>
    <definedName name="BEx1GVMRHFXUP6XYYY9NR12PV5TF" hidden="1">#REF!</definedName>
    <definedName name="BEx1H6KIT7BHUH6MDDWC935V9N47" localSheetId="9" hidden="1">#REF!</definedName>
    <definedName name="BEx1H6KIT7BHUH6MDDWC935V9N47" hidden="1">#REF!</definedName>
    <definedName name="BEx1HA60AI3STEJQZAQ0RA3Q3AZV" localSheetId="9" hidden="1">#REF!</definedName>
    <definedName name="BEx1HA60AI3STEJQZAQ0RA3Q3AZV" hidden="1">#REF!</definedName>
    <definedName name="BEx1HB2DBVO5N6V2WX7BEHUFYTFU" localSheetId="9" hidden="1">#REF!</definedName>
    <definedName name="BEx1HB2DBVO5N6V2WX7BEHUFYTFU" hidden="1">#REF!</definedName>
    <definedName name="BEx1HDGOOJ3SKHYMWUZJ1P0RQZ9N" localSheetId="9" hidden="1">#REF!</definedName>
    <definedName name="BEx1HDGOOJ3SKHYMWUZJ1P0RQZ9N" hidden="1">#REF!</definedName>
    <definedName name="BEx1HDM5ZXSJG6JQEMSFV52PZ10V" localSheetId="9" hidden="1">#REF!</definedName>
    <definedName name="BEx1HDM5ZXSJG6JQEMSFV52PZ10V" hidden="1">#REF!</definedName>
    <definedName name="BEx1HETBBZVN5F43LKOFMC4QB0CR" localSheetId="9" hidden="1">#REF!</definedName>
    <definedName name="BEx1HETBBZVN5F43LKOFMC4QB0CR" hidden="1">#REF!</definedName>
    <definedName name="BEx1HGWNWPLNXICOTP90TKQVVE4E" localSheetId="9" hidden="1">#REF!</definedName>
    <definedName name="BEx1HGWNWPLNXICOTP90TKQVVE4E" hidden="1">#REF!</definedName>
    <definedName name="BEx1HIPLJZABY0EMUOTZN0EQMDPU" localSheetId="9" hidden="1">#REF!</definedName>
    <definedName name="BEx1HIPLJZABY0EMUOTZN0EQMDPU" hidden="1">#REF!</definedName>
    <definedName name="BEx1HO94JIRX219MPWMB5E5XZ04X" localSheetId="9" hidden="1">#REF!</definedName>
    <definedName name="BEx1HO94JIRX219MPWMB5E5XZ04X" hidden="1">#REF!</definedName>
    <definedName name="BEx1HQNF6KHM21E3XLW0NMSSEI9S" localSheetId="9" hidden="1">#REF!</definedName>
    <definedName name="BEx1HQNF6KHM21E3XLW0NMSSEI9S" hidden="1">#REF!</definedName>
    <definedName name="BEx1HSLNWIW4S97ZBYY7I7M5YVH4" localSheetId="9" hidden="1">#REF!</definedName>
    <definedName name="BEx1HSLNWIW4S97ZBYY7I7M5YVH4" hidden="1">#REF!</definedName>
    <definedName name="BEx1HZCBBWLB2BTNOXP319ZDEVOJ" localSheetId="9" hidden="1">#REF!</definedName>
    <definedName name="BEx1HZCBBWLB2BTNOXP319ZDEVOJ" hidden="1">#REF!</definedName>
    <definedName name="BEx1I4QKTILCKZUSOJCVZN7SNHL5" localSheetId="9" hidden="1">#REF!</definedName>
    <definedName name="BEx1I4QKTILCKZUSOJCVZN7SNHL5" hidden="1">#REF!</definedName>
    <definedName name="BEx1IE0ZP7RIFM9FI24S9I6AAJ14" localSheetId="9" hidden="1">#REF!</definedName>
    <definedName name="BEx1IE0ZP7RIFM9FI24S9I6AAJ14" hidden="1">#REF!</definedName>
    <definedName name="BEx1IGQ5B697MNDOE06MVSR0H58E" localSheetId="9" hidden="1">#REF!</definedName>
    <definedName name="BEx1IGQ5B697MNDOE06MVSR0H58E" hidden="1">#REF!</definedName>
    <definedName name="BEx1IKRPW8MLB9Y485M1TL2IT9SH" localSheetId="9" hidden="1">#REF!</definedName>
    <definedName name="BEx1IKRPW8MLB9Y485M1TL2IT9SH" hidden="1">#REF!</definedName>
    <definedName name="BEx1IPKCFCT3TL9MSO1LSYJ2VJ2X" localSheetId="9" hidden="1">#REF!</definedName>
    <definedName name="BEx1IPKCFCT3TL9MSO1LSYJ2VJ2X" hidden="1">#REF!</definedName>
    <definedName name="BEx1IW5PQTTMD62XZ287XF2O3FBQ" localSheetId="9" hidden="1">#REF!</definedName>
    <definedName name="BEx1IW5PQTTMD62XZ287XF2O3FBQ" hidden="1">#REF!</definedName>
    <definedName name="BEx1J0CSSHDJGBJUHVOEMCF2P4DL" localSheetId="9" hidden="1">#REF!</definedName>
    <definedName name="BEx1J0CSSHDJGBJUHVOEMCF2P4DL" hidden="1">#REF!</definedName>
    <definedName name="BEx1J0NL6D3ILC18B48AL0VNEN9A" localSheetId="9" hidden="1">#REF!</definedName>
    <definedName name="BEx1J0NL6D3ILC18B48AL0VNEN9A" hidden="1">#REF!</definedName>
    <definedName name="BEx1J7E8VCGLPYU82QXVUG5N3ZAI" localSheetId="9" hidden="1">#REF!</definedName>
    <definedName name="BEx1J7E8VCGLPYU82QXVUG5N3ZAI" hidden="1">#REF!</definedName>
    <definedName name="BEx1JGE2YQWH8S25USOY08XVGO0D" localSheetId="9" hidden="1">#REF!</definedName>
    <definedName name="BEx1JGE2YQWH8S25USOY08XVGO0D" hidden="1">#REF!</definedName>
    <definedName name="BEx1JJJC9T1W7HY4V7HP1S1W4JO1" localSheetId="9" hidden="1">#REF!</definedName>
    <definedName name="BEx1JJJC9T1W7HY4V7HP1S1W4JO1" hidden="1">#REF!</definedName>
    <definedName name="BEx1JKKZSJ7DI4PTFVI9VVFMB1X2" localSheetId="9" hidden="1">#REF!</definedName>
    <definedName name="BEx1JKKZSJ7DI4PTFVI9VVFMB1X2" hidden="1">#REF!</definedName>
    <definedName name="BEx1JUBQFRVMASSFK4B3V0AD7YP9" localSheetId="9" hidden="1">#REF!</definedName>
    <definedName name="BEx1JUBQFRVMASSFK4B3V0AD7YP9" hidden="1">#REF!</definedName>
    <definedName name="BEx1JVTOATZGRJFXGXPJJLC4DOBE" localSheetId="9" hidden="1">#REF!</definedName>
    <definedName name="BEx1JVTOATZGRJFXGXPJJLC4DOBE" hidden="1">#REF!</definedName>
    <definedName name="BEx1JXBM5W4YRWNQ0P95QQS6JWD6" localSheetId="9" hidden="1">#REF!</definedName>
    <definedName name="BEx1JXBM5W4YRWNQ0P95QQS6JWD6" hidden="1">#REF!</definedName>
    <definedName name="BEx1KGY9QEHZ9QSARMQUTQKRK4UX" localSheetId="9" hidden="1">#REF!</definedName>
    <definedName name="BEx1KGY9QEHZ9QSARMQUTQKRK4UX" hidden="1">#REF!</definedName>
    <definedName name="BEx1KIWH5MOLR00SBECT39NS3AJ1" localSheetId="9" hidden="1">#REF!</definedName>
    <definedName name="BEx1KIWH5MOLR00SBECT39NS3AJ1" hidden="1">#REF!</definedName>
    <definedName name="BEx1KKP1ELIF2UII2FWVGL7M1X7J" localSheetId="9" hidden="1">#REF!</definedName>
    <definedName name="BEx1KKP1ELIF2UII2FWVGL7M1X7J" hidden="1">#REF!</definedName>
    <definedName name="BEx1KQJKIAPZKE9YDYH5HKXX52FM" localSheetId="9" hidden="1">#REF!</definedName>
    <definedName name="BEx1KQJKIAPZKE9YDYH5HKXX52FM" hidden="1">#REF!</definedName>
    <definedName name="BEx1KUVWMB0QCWA3RBE4CADFVRIS" localSheetId="9" hidden="1">#REF!</definedName>
    <definedName name="BEx1KUVWMB0QCWA3RBE4CADFVRIS" hidden="1">#REF!</definedName>
    <definedName name="BEx1L0AAH7PV8PPQQDBP5AI4TLYP" localSheetId="9" hidden="1">#REF!</definedName>
    <definedName name="BEx1L0AAH7PV8PPQQDBP5AI4TLYP" hidden="1">#REF!</definedName>
    <definedName name="BEx1L2OG1SDFK2TPXELJ77YP4NI2" localSheetId="9" hidden="1">#REF!</definedName>
    <definedName name="BEx1L2OG1SDFK2TPXELJ77YP4NI2" hidden="1">#REF!</definedName>
    <definedName name="BEx1L6Q60MWRDJB4L20LK0XPA0Z2" localSheetId="9" hidden="1">#REF!</definedName>
    <definedName name="BEx1L6Q60MWRDJB4L20LK0XPA0Z2" hidden="1">#REF!</definedName>
    <definedName name="BEx1L7BSEFOLQDNZWMLUNBRO08T4" localSheetId="9" hidden="1">#REF!</definedName>
    <definedName name="BEx1L7BSEFOLQDNZWMLUNBRO08T4" hidden="1">#REF!</definedName>
    <definedName name="BEx1LD63FP2Z4BR9TKSHOZW9KKZ5" localSheetId="9" hidden="1">#REF!</definedName>
    <definedName name="BEx1LD63FP2Z4BR9TKSHOZW9KKZ5" hidden="1">#REF!</definedName>
    <definedName name="BEx1LDMB9RW982DUILM2WPT5VWQ3" localSheetId="9" hidden="1">#REF!</definedName>
    <definedName name="BEx1LDMB9RW982DUILM2WPT5VWQ3" hidden="1">#REF!</definedName>
    <definedName name="BEx1LFF2UQ13XL4X1I2WBD73NZ21" localSheetId="9" hidden="1">#REF!</definedName>
    <definedName name="BEx1LFF2UQ13XL4X1I2WBD73NZ21" hidden="1">#REF!</definedName>
    <definedName name="BEx1LKTB33LO23ACTADIVRY7ZNFC" localSheetId="9" hidden="1">#REF!</definedName>
    <definedName name="BEx1LKTB33LO23ACTADIVRY7ZNFC" hidden="1">#REF!</definedName>
    <definedName name="BEx1LQNKVZAXGSEPDAM8AWU2FHHJ" localSheetId="9" hidden="1">#REF!</definedName>
    <definedName name="BEx1LQNKVZAXGSEPDAM8AWU2FHHJ" hidden="1">#REF!</definedName>
    <definedName name="BEx1LRPGDQCOEMW8YT80J1XCDCIV" localSheetId="9" hidden="1">#REF!</definedName>
    <definedName name="BEx1LRPGDQCOEMW8YT80J1XCDCIV" hidden="1">#REF!</definedName>
    <definedName name="BEx1LRUSJW4JG54X07QWD9R27WV9" localSheetId="9" hidden="1">#REF!</definedName>
    <definedName name="BEx1LRUSJW4JG54X07QWD9R27WV9" hidden="1">#REF!</definedName>
    <definedName name="BEx1M1WBK5T0LP1AK2JYV6W87ID6" localSheetId="9" hidden="1">#REF!</definedName>
    <definedName name="BEx1M1WBK5T0LP1AK2JYV6W87ID6" hidden="1">#REF!</definedName>
    <definedName name="BEx1M51HHDYGIT8PON7U8ICL2S95" localSheetId="9" hidden="1">#REF!</definedName>
    <definedName name="BEx1M51HHDYGIT8PON7U8ICL2S95" hidden="1">#REF!</definedName>
    <definedName name="BEx1MP4FWKV0QYXE13PX9JSNA270" localSheetId="9" hidden="1">#REF!</definedName>
    <definedName name="BEx1MP4FWKV0QYXE13PX9JSNA270" hidden="1">#REF!</definedName>
    <definedName name="BEx1MSV791FSS4CZQKG04NHT3F79" localSheetId="9" hidden="1">#REF!</definedName>
    <definedName name="BEx1MSV791FSS4CZQKG04NHT3F79" hidden="1">#REF!</definedName>
    <definedName name="BEx1MTRKKVCHOZ0YGID6HZ49LJTO" localSheetId="9" hidden="1">#REF!</definedName>
    <definedName name="BEx1MTRKKVCHOZ0YGID6HZ49LJTO" hidden="1">#REF!</definedName>
    <definedName name="BEx1N3CUJ3UX61X38ZAJVPEN4KMC" localSheetId="9" hidden="1">#REF!</definedName>
    <definedName name="BEx1N3CUJ3UX61X38ZAJVPEN4KMC" hidden="1">#REF!</definedName>
    <definedName name="BEx1N5R5IJ3CG6CL344F5KWPINEO" localSheetId="9" hidden="1">#REF!</definedName>
    <definedName name="BEx1N5R5IJ3CG6CL344F5KWPINEO" hidden="1">#REF!</definedName>
    <definedName name="BEx1NFCFVPBS7XURQ8Y0BZEGPBVP" localSheetId="9" hidden="1">#REF!</definedName>
    <definedName name="BEx1NFCFVPBS7XURQ8Y0BZEGPBVP" hidden="1">#REF!</definedName>
    <definedName name="BEx1NM34KQTO1LDNSAFD1L82UZFG" localSheetId="9" hidden="1">#REF!</definedName>
    <definedName name="BEx1NM34KQTO1LDNSAFD1L82UZFG" hidden="1">#REF!</definedName>
    <definedName name="BEx1NO6TXZVOGCUWCCRTXRXWW0XL" localSheetId="9" hidden="1">#REF!</definedName>
    <definedName name="BEx1NO6TXZVOGCUWCCRTXRXWW0XL" hidden="1">#REF!</definedName>
    <definedName name="BEx1NS8EU5P9FQV3S0WRTXI5L361" localSheetId="9" hidden="1">#REF!</definedName>
    <definedName name="BEx1NS8EU5P9FQV3S0WRTXI5L361" hidden="1">#REF!</definedName>
    <definedName name="BEx1NUBX5VUYZFKQH69FN6BTLWCR" localSheetId="9" hidden="1">#REF!</definedName>
    <definedName name="BEx1NUBX5VUYZFKQH69FN6BTLWCR" hidden="1">#REF!</definedName>
    <definedName name="BEx1NZ4K1L8UON80Y2A4RASKWGNP" localSheetId="9" hidden="1">#REF!</definedName>
    <definedName name="BEx1NZ4K1L8UON80Y2A4RASKWGNP" hidden="1">#REF!</definedName>
    <definedName name="BEx1O24FB2CPATAGE3T7L1NBQQO1" localSheetId="9" hidden="1">#REF!</definedName>
    <definedName name="BEx1O24FB2CPATAGE3T7L1NBQQO1" hidden="1">#REF!</definedName>
    <definedName name="BEx1OLAZ915OGYWP0QP1QQWDLCRX" localSheetId="9" hidden="1">#REF!</definedName>
    <definedName name="BEx1OLAZ915OGYWP0QP1QQWDLCRX" hidden="1">#REF!</definedName>
    <definedName name="BEx1OO5ER042IS6IC4TLDI75JNVH" localSheetId="9" hidden="1">#REF!</definedName>
    <definedName name="BEx1OO5ER042IS6IC4TLDI75JNVH" hidden="1">#REF!</definedName>
    <definedName name="BEx1OTE54CBSUT8FWKRALEDCUWN4" localSheetId="9" hidden="1">#REF!</definedName>
    <definedName name="BEx1OTE54CBSUT8FWKRALEDCUWN4" hidden="1">#REF!</definedName>
    <definedName name="BEx1OVSMPADTX95QUOX34KZQ8EDY" localSheetId="9" hidden="1">#REF!</definedName>
    <definedName name="BEx1OVSMPADTX95QUOX34KZQ8EDY" hidden="1">#REF!</definedName>
    <definedName name="BEx1OWJJ0DP4628GCVVRQ9X0DRHQ" localSheetId="9" hidden="1">#REF!</definedName>
    <definedName name="BEx1OWJJ0DP4628GCVVRQ9X0DRHQ" hidden="1">#REF!</definedName>
    <definedName name="BEx1OX544IO9FQJI7YYQGZCEHB3O" localSheetId="9" hidden="1">#REF!</definedName>
    <definedName name="BEx1OX544IO9FQJI7YYQGZCEHB3O" hidden="1">#REF!</definedName>
    <definedName name="BEx1OY6SVEUT2EQ26P7EKEND342G" localSheetId="9" hidden="1">#REF!</definedName>
    <definedName name="BEx1OY6SVEUT2EQ26P7EKEND342G" hidden="1">#REF!</definedName>
    <definedName name="BEx1OYN1LPIPI12O9G6F7QAOS9T4" localSheetId="9" hidden="1">#REF!</definedName>
    <definedName name="BEx1OYN1LPIPI12O9G6F7QAOS9T4" hidden="1">#REF!</definedName>
    <definedName name="BEx1P1HHKJA799O3YZXQAX6KFH58" localSheetId="9" hidden="1">#REF!</definedName>
    <definedName name="BEx1P1HHKJA799O3YZXQAX6KFH58" hidden="1">#REF!</definedName>
    <definedName name="BEx1P34W467WGPOXPK292QFJIPHJ" localSheetId="9" hidden="1">#REF!</definedName>
    <definedName name="BEx1P34W467WGPOXPK292QFJIPHJ" hidden="1">#REF!</definedName>
    <definedName name="BEx1P76FRYAB1BWA5RJS4KOB3G9I" localSheetId="9" hidden="1">#REF!</definedName>
    <definedName name="BEx1P76FRYAB1BWA5RJS4KOB3G9I" hidden="1">#REF!</definedName>
    <definedName name="BEx1P7S1J4TKGVJ43C2Q2R3M9WRB" localSheetId="9" hidden="1">#REF!</definedName>
    <definedName name="BEx1P7S1J4TKGVJ43C2Q2R3M9WRB" hidden="1">#REF!</definedName>
    <definedName name="BEx1P8OF6WY3IH8SO71KQOU83V3Y" localSheetId="9" hidden="1">#REF!</definedName>
    <definedName name="BEx1P8OF6WY3IH8SO71KQOU83V3Y" hidden="1">#REF!</definedName>
    <definedName name="BEx1PA11BLPVZM8RC5BL46WX8YB5" localSheetId="9" hidden="1">#REF!</definedName>
    <definedName name="BEx1PA11BLPVZM8RC5BL46WX8YB5" hidden="1">#REF!</definedName>
    <definedName name="BEx1PAMMMZTO2BTR6YLZ9ASMPS4N" localSheetId="9" hidden="1">#REF!</definedName>
    <definedName name="BEx1PAMMMZTO2BTR6YLZ9ASMPS4N" hidden="1">#REF!</definedName>
    <definedName name="BEx1PBZ4BEFIPGMQXT9T8S4PZ2IM" localSheetId="9" hidden="1">#REF!</definedName>
    <definedName name="BEx1PBZ4BEFIPGMQXT9T8S4PZ2IM" hidden="1">#REF!</definedName>
    <definedName name="BEx1PJMAAUI73DAR3XUON2UMXTBS" localSheetId="9" hidden="1">#REF!</definedName>
    <definedName name="BEx1PJMAAUI73DAR3XUON2UMXTBS" hidden="1">#REF!</definedName>
    <definedName name="BEx1PLF2CFSXBZPVI6CJ534EIJDN" localSheetId="9" hidden="1">#REF!</definedName>
    <definedName name="BEx1PLF2CFSXBZPVI6CJ534EIJDN" hidden="1">#REF!</definedName>
    <definedName name="BEx1PMWZB2DO6EM9BKLUICZJ65HD" localSheetId="9" hidden="1">#REF!</definedName>
    <definedName name="BEx1PMWZB2DO6EM9BKLUICZJ65HD" hidden="1">#REF!</definedName>
    <definedName name="BEx1PU3X6U0EVLY9569KVBPAH7XU" localSheetId="9" hidden="1">#REF!</definedName>
    <definedName name="BEx1PU3X6U0EVLY9569KVBPAH7XU" hidden="1">#REF!</definedName>
    <definedName name="BEx1Q9OV5AOW28OUGRFCD3ZFVWC3" localSheetId="9" hidden="1">#REF!</definedName>
    <definedName name="BEx1Q9OV5AOW28OUGRFCD3ZFVWC3" hidden="1">#REF!</definedName>
    <definedName name="BEx1QA54J2A4I7IBQR19BTY28ZMR" localSheetId="9" hidden="1">#REF!</definedName>
    <definedName name="BEx1QA54J2A4I7IBQR19BTY28ZMR" hidden="1">#REF!</definedName>
    <definedName name="BEx1QD50TNYYZ6YO943BWHPB9UD9" localSheetId="9" hidden="1">#REF!</definedName>
    <definedName name="BEx1QD50TNYYZ6YO943BWHPB9UD9" hidden="1">#REF!</definedName>
    <definedName name="BEx1QMQAHG3KQUK59DVM68SWKZIZ" localSheetId="9" hidden="1">#REF!</definedName>
    <definedName name="BEx1QMQAHG3KQUK59DVM68SWKZIZ" hidden="1">#REF!</definedName>
    <definedName name="BEx1R9YFKJCMSEST8OVCAO5E47FO" localSheetId="9" hidden="1">#REF!</definedName>
    <definedName name="BEx1R9YFKJCMSEST8OVCAO5E47FO" hidden="1">#REF!</definedName>
    <definedName name="BEx1RBGC06B3T52OIC0EQ1KGVP1I" localSheetId="9" hidden="1">#REF!</definedName>
    <definedName name="BEx1RBGC06B3T52OIC0EQ1KGVP1I" hidden="1">#REF!</definedName>
    <definedName name="BEx1RRC7X4NI1CU4EO5XYE2GVARJ" localSheetId="9" hidden="1">#REF!</definedName>
    <definedName name="BEx1RRC7X4NI1CU4EO5XYE2GVARJ" hidden="1">#REF!</definedName>
    <definedName name="BEx1RZA1NCGT832L7EMR7GMF588W" localSheetId="9" hidden="1">#REF!</definedName>
    <definedName name="BEx1RZA1NCGT832L7EMR7GMF588W" hidden="1">#REF!</definedName>
    <definedName name="BEx1S0XGIPUSZQUCSGWSK10GKW7Y" localSheetId="9" hidden="1">#REF!</definedName>
    <definedName name="BEx1S0XGIPUSZQUCSGWSK10GKW7Y" hidden="1">#REF!</definedName>
    <definedName name="BEx1S5VFNKIXHTTCWSV60UC50EZ8" localSheetId="9" hidden="1">#REF!</definedName>
    <definedName name="BEx1S5VFNKIXHTTCWSV60UC50EZ8" hidden="1">#REF!</definedName>
    <definedName name="BEx1SK3U02H0RGKEYXW7ZMCEOF3V" localSheetId="9" hidden="1">#REF!</definedName>
    <definedName name="BEx1SK3U02H0RGKEYXW7ZMCEOF3V" hidden="1">#REF!</definedName>
    <definedName name="BEx1SSNEZINBJT29QVS62VS1THT4" localSheetId="9" hidden="1">#REF!</definedName>
    <definedName name="BEx1SSNEZINBJT29QVS62VS1THT4" hidden="1">#REF!</definedName>
    <definedName name="BEx1SVNCHNANBJIDIQVB8AFK4HAN" localSheetId="9" hidden="1">#REF!</definedName>
    <definedName name="BEx1SVNCHNANBJIDIQVB8AFK4HAN" hidden="1">#REF!</definedName>
    <definedName name="BEx1SY74DYVEPAQ9TGGGXKJA025O" localSheetId="9" hidden="1">#REF!</definedName>
    <definedName name="BEx1SY74DYVEPAQ9TGGGXKJA025O" hidden="1">#REF!</definedName>
    <definedName name="BEx1TJ0WLS9O7KNSGIPWTYHDYI1D" localSheetId="9" hidden="1">#REF!</definedName>
    <definedName name="BEx1TJ0WLS9O7KNSGIPWTYHDYI1D" hidden="1">#REF!</definedName>
    <definedName name="BEx1TUPQAYGAI13ZC7FU1FJXFAPM" localSheetId="9" hidden="1">#REF!</definedName>
    <definedName name="BEx1TUPQAYGAI13ZC7FU1FJXFAPM" hidden="1">#REF!</definedName>
    <definedName name="BEx1TY0F9W7EOF31FZXITWEYBSRT" localSheetId="9" hidden="1">#REF!</definedName>
    <definedName name="BEx1TY0F9W7EOF31FZXITWEYBSRT" hidden="1">#REF!</definedName>
    <definedName name="BEx1U7WFO8OZKB1EBF4H386JW91L" localSheetId="9" hidden="1">#REF!</definedName>
    <definedName name="BEx1U7WFO8OZKB1EBF4H386JW91L" hidden="1">#REF!</definedName>
    <definedName name="BEx1U87938YR9N6HYI24KVBKLOS3" localSheetId="9" hidden="1">#REF!</definedName>
    <definedName name="BEx1U87938YR9N6HYI24KVBKLOS3" hidden="1">#REF!</definedName>
    <definedName name="BEx1U9P6VQWSVRICLZR9DYRMN61U" localSheetId="9" hidden="1">#REF!</definedName>
    <definedName name="BEx1U9P6VQWSVRICLZR9DYRMN61U" hidden="1">#REF!</definedName>
    <definedName name="BEx1UESH4KDWHYESQU2IE55RS3LI" localSheetId="9" hidden="1">#REF!</definedName>
    <definedName name="BEx1UESH4KDWHYESQU2IE55RS3LI" hidden="1">#REF!</definedName>
    <definedName name="BEx1UI8N9KTCPSOJ7RDW0T8UEBNP" localSheetId="9" hidden="1">#REF!</definedName>
    <definedName name="BEx1UI8N9KTCPSOJ7RDW0T8UEBNP" hidden="1">#REF!</definedName>
    <definedName name="BEx1UML0HHJFHA5TBOYQ24I3RV1W" localSheetId="9" hidden="1">#REF!</definedName>
    <definedName name="BEx1UML0HHJFHA5TBOYQ24I3RV1W" hidden="1">#REF!</definedName>
    <definedName name="BEx1UO8ENOJNYCNX5Z95TBIJ3MKP" localSheetId="9" hidden="1">#REF!</definedName>
    <definedName name="BEx1UO8ENOJNYCNX5Z95TBIJ3MKP" hidden="1">#REF!</definedName>
    <definedName name="BEx1UUDIQPZ23XQ79GUL0RAWRSCK" localSheetId="9" hidden="1">#REF!</definedName>
    <definedName name="BEx1UUDIQPZ23XQ79GUL0RAWRSCK" hidden="1">#REF!</definedName>
    <definedName name="BEx1V67SEV778NVW68J8W5SND1J7" localSheetId="9" hidden="1">#REF!</definedName>
    <definedName name="BEx1V67SEV778NVW68J8W5SND1J7" hidden="1">#REF!</definedName>
    <definedName name="BEx1VIY9SQLRESD11CC4PHYT0XSG" localSheetId="9" hidden="1">#REF!</definedName>
    <definedName name="BEx1VIY9SQLRESD11CC4PHYT0XSG" hidden="1">#REF!</definedName>
    <definedName name="BEx1W3170EJU6QEJR4F8E2ULUU2U" localSheetId="9" hidden="1">#REF!</definedName>
    <definedName name="BEx1W3170EJU6QEJR4F8E2ULUU2U" hidden="1">#REF!</definedName>
    <definedName name="BEx1WC67EH10SC38QWX3WEA5KH3A" localSheetId="9" hidden="1">#REF!</definedName>
    <definedName name="BEx1WC67EH10SC38QWX3WEA5KH3A" hidden="1">#REF!</definedName>
    <definedName name="BEx1WDTMC6W73PJPTY0JYLKOA883" localSheetId="9" hidden="1">#REF!</definedName>
    <definedName name="BEx1WDTMC6W73PJPTY0JYLKOA883" hidden="1">#REF!</definedName>
    <definedName name="BEx1WGYTKZZIPM1577W5FEYKFH3V" localSheetId="9" hidden="1">#REF!</definedName>
    <definedName name="BEx1WGYTKZZIPM1577W5FEYKFH3V" hidden="1">#REF!</definedName>
    <definedName name="BEx1WHPURIV3D3PTJJ359H1OP7ZV" localSheetId="9" hidden="1">#REF!</definedName>
    <definedName name="BEx1WHPURIV3D3PTJJ359H1OP7ZV" hidden="1">#REF!</definedName>
    <definedName name="BEx1WLBBR45RLDQX9FCLJWUUQX5R" localSheetId="9" hidden="1">#REF!</definedName>
    <definedName name="BEx1WLBBR45RLDQX9FCLJWUUQX5R" hidden="1">#REF!</definedName>
    <definedName name="BEx1WLWY2CR1WRD694JJSWSDFAIR" localSheetId="9" hidden="1">#REF!</definedName>
    <definedName name="BEx1WLWY2CR1WRD694JJSWSDFAIR" hidden="1">#REF!</definedName>
    <definedName name="BEx1WMD1LWPWRIK6GGAJRJAHJM8I" localSheetId="9" hidden="1">#REF!</definedName>
    <definedName name="BEx1WMD1LWPWRIK6GGAJRJAHJM8I" hidden="1">#REF!</definedName>
    <definedName name="BEx1WR0D41MR174LBF3P9E3K0J51" localSheetId="9" hidden="1">#REF!</definedName>
    <definedName name="BEx1WR0D41MR174LBF3P9E3K0J51" hidden="1">#REF!</definedName>
    <definedName name="BEx1WT3VU2F7OSUQZHBIV4KTTFJ4" localSheetId="9" hidden="1">#REF!</definedName>
    <definedName name="BEx1WT3VU2F7OSUQZHBIV4KTTFJ4" hidden="1">#REF!</definedName>
    <definedName name="BEx1WUB1FAS5PHU33TJ60SUHR618" localSheetId="9" hidden="1">#REF!</definedName>
    <definedName name="BEx1WUB1FAS5PHU33TJ60SUHR618" hidden="1">#REF!</definedName>
    <definedName name="BEx1WX04G0INSPPG9NTNR3DYR6PZ" localSheetId="9" hidden="1">#REF!</definedName>
    <definedName name="BEx1WX04G0INSPPG9NTNR3DYR6PZ" hidden="1">#REF!</definedName>
    <definedName name="BEx1X3LHU9DPG01VWX2IF65TRATF" localSheetId="9" hidden="1">#REF!</definedName>
    <definedName name="BEx1X3LHU9DPG01VWX2IF65TRATF" hidden="1">#REF!</definedName>
    <definedName name="BEx1XFL3ISYW3FU1DQ3US0DYA8NQ" localSheetId="9" hidden="1">#REF!</definedName>
    <definedName name="BEx1XFL3ISYW3FU1DQ3US0DYA8NQ" hidden="1">#REF!</definedName>
    <definedName name="BEx1XK8AAMO0AH0Z1OUKW30CA7EQ" localSheetId="9" hidden="1">#REF!</definedName>
    <definedName name="BEx1XK8AAMO0AH0Z1OUKW30CA7EQ" hidden="1">#REF!</definedName>
    <definedName name="BEx1XL4MZ7C80495GHQRWOBS16PQ" localSheetId="9" hidden="1">#REF!</definedName>
    <definedName name="BEx1XL4MZ7C80495GHQRWOBS16PQ" hidden="1">#REF!</definedName>
    <definedName name="BEx1Y2IGS2K95E1M51PEF9KJZ0KB" localSheetId="9" hidden="1">#REF!</definedName>
    <definedName name="BEx1Y2IGS2K95E1M51PEF9KJZ0KB" hidden="1">#REF!</definedName>
    <definedName name="BEx1Y3PKK83X2FN9SAALFHOWKMRQ" localSheetId="9" hidden="1">#REF!</definedName>
    <definedName name="BEx1Y3PKK83X2FN9SAALFHOWKMRQ" hidden="1">#REF!</definedName>
    <definedName name="BEx1YL3DJ7Y4AZ01ERCOGW0FJ26T" localSheetId="9" hidden="1">#REF!</definedName>
    <definedName name="BEx1YL3DJ7Y4AZ01ERCOGW0FJ26T" hidden="1">#REF!</definedName>
    <definedName name="BEx1Z2RYHSVD1H37817SN93VMURZ" localSheetId="9" hidden="1">#REF!</definedName>
    <definedName name="BEx1Z2RYHSVD1H37817SN93VMURZ" hidden="1">#REF!</definedName>
    <definedName name="BEx3AMAKWI6458B67VKZO56MCNJW" localSheetId="9" hidden="1">#REF!</definedName>
    <definedName name="BEx3AMAKWI6458B67VKZO56MCNJW" hidden="1">#REF!</definedName>
    <definedName name="BEx3AOOVM42G82TNF53W0EKXLUSI" localSheetId="9" hidden="1">#REF!</definedName>
    <definedName name="BEx3AOOVM42G82TNF53W0EKXLUSI" hidden="1">#REF!</definedName>
    <definedName name="BEx3AZH9W4SUFCAHNDOQ728R9V4L" localSheetId="9" hidden="1">#REF!</definedName>
    <definedName name="BEx3AZH9W4SUFCAHNDOQ728R9V4L" hidden="1">#REF!</definedName>
    <definedName name="BEx3BNR9ES4KY7Q1DK83KC5NDGL8" localSheetId="9" hidden="1">#REF!</definedName>
    <definedName name="BEx3BNR9ES4KY7Q1DK83KC5NDGL8" hidden="1">#REF!</definedName>
    <definedName name="BEx3BQR5VZXNQ4H949ORM8ESU3B3" localSheetId="9" hidden="1">#REF!</definedName>
    <definedName name="BEx3BQR5VZXNQ4H949ORM8ESU3B3" hidden="1">#REF!</definedName>
    <definedName name="BEx3BTLL3ASJN134DLEQTQM70VZM" localSheetId="9" hidden="1">#REF!</definedName>
    <definedName name="BEx3BTLL3ASJN134DLEQTQM70VZM" hidden="1">#REF!</definedName>
    <definedName name="BEx3BW5CTV0DJU5AQS3ZQFK2VLF3" localSheetId="9" hidden="1">#REF!</definedName>
    <definedName name="BEx3BW5CTV0DJU5AQS3ZQFK2VLF3" hidden="1">#REF!</definedName>
    <definedName name="BEx3BYP0FG369M7G3JEFLMMXAKTS" localSheetId="9" hidden="1">#REF!</definedName>
    <definedName name="BEx3BYP0FG369M7G3JEFLMMXAKTS" hidden="1">#REF!</definedName>
    <definedName name="BEx3C2QR0WUD19QSVO8EMIPNQJKH" localSheetId="9" hidden="1">#REF!</definedName>
    <definedName name="BEx3C2QR0WUD19QSVO8EMIPNQJKH" hidden="1">#REF!</definedName>
    <definedName name="BEx3CKFCCPZZ6ROLAT5C1DZNIC1U" localSheetId="9" hidden="1">#REF!</definedName>
    <definedName name="BEx3CKFCCPZZ6ROLAT5C1DZNIC1U" hidden="1">#REF!</definedName>
    <definedName name="BEx3CO0SVO4WLH0DO43DCHYDTH1P" localSheetId="9" hidden="1">#REF!</definedName>
    <definedName name="BEx3CO0SVO4WLH0DO43DCHYDTH1P" hidden="1">#REF!</definedName>
    <definedName name="BEx3CPDAEBC12450MVHX6S78ILBS" localSheetId="9" hidden="1">#REF!</definedName>
    <definedName name="BEx3CPDAEBC12450MVHX6S78ILBS" hidden="1">#REF!</definedName>
    <definedName name="BEx3CQ9OQ7E1YH93NADGWWEH0HD5" localSheetId="9" hidden="1">#REF!</definedName>
    <definedName name="BEx3CQ9OQ7E1YH93NADGWWEH0HD5" hidden="1">#REF!</definedName>
    <definedName name="BEx3D9G6QTSPF9UYI4X0XY0VE896" localSheetId="9" hidden="1">#REF!</definedName>
    <definedName name="BEx3D9G6QTSPF9UYI4X0XY0VE896" hidden="1">#REF!</definedName>
    <definedName name="BEx3DCQU9PBRXIMLO62KS5RLH447" localSheetId="9" hidden="1">#REF!</definedName>
    <definedName name="BEx3DCQU9PBRXIMLO62KS5RLH447" hidden="1">#REF!</definedName>
    <definedName name="BEx3DQ8EH7C7L4XQAOL3NRRVRRT3" localSheetId="9" hidden="1">#REF!</definedName>
    <definedName name="BEx3DQ8EH7C7L4XQAOL3NRRVRRT3" hidden="1">#REF!</definedName>
    <definedName name="BEx3EF99FD6QNNCNOKDEE67JHTUJ" localSheetId="9" hidden="1">#REF!</definedName>
    <definedName name="BEx3EF99FD6QNNCNOKDEE67JHTUJ" hidden="1">#REF!</definedName>
    <definedName name="BEx3EGLXG4AU8GXIFP26DZ61E6EP" localSheetId="9" hidden="1">#REF!</definedName>
    <definedName name="BEx3EGLXG4AU8GXIFP26DZ61E6EP" hidden="1">#REF!</definedName>
    <definedName name="BEx3EHCSERZ2O2OAG8Y95UPG2IY9" localSheetId="9" hidden="1">#REF!</definedName>
    <definedName name="BEx3EHCSERZ2O2OAG8Y95UPG2IY9" hidden="1">#REF!</definedName>
    <definedName name="BEx3EJR3TCJDYS7ZXNDS5N9KTGIK" localSheetId="9" hidden="1">#REF!</definedName>
    <definedName name="BEx3EJR3TCJDYS7ZXNDS5N9KTGIK" hidden="1">#REF!</definedName>
    <definedName name="BEx3ELJTTBS6P05CNISMGOJOA60V" localSheetId="9" hidden="1">#REF!</definedName>
    <definedName name="BEx3ELJTTBS6P05CNISMGOJOA60V" hidden="1">#REF!</definedName>
    <definedName name="BEx3EQSLJBDDJRHNX19PBFCKNY2I" localSheetId="9" hidden="1">#REF!</definedName>
    <definedName name="BEx3EQSLJBDDJRHNX19PBFCKNY2I" hidden="1">#REF!</definedName>
    <definedName name="BEx3EUUAX947Q5N6MY6W0KSNY78Y" localSheetId="9" hidden="1">#REF!</definedName>
    <definedName name="BEx3EUUAX947Q5N6MY6W0KSNY78Y" hidden="1">#REF!</definedName>
    <definedName name="BEx3F3OJYKFH63TY4TBS69H5CI8M" localSheetId="9" hidden="1">#REF!</definedName>
    <definedName name="BEx3F3OJYKFH63TY4TBS69H5CI8M" hidden="1">#REF!</definedName>
    <definedName name="BEx3FHMD1P5XBCH23ZKIFO6ZTCNB" localSheetId="9" hidden="1">#REF!</definedName>
    <definedName name="BEx3FHMD1P5XBCH23ZKIFO6ZTCNB" hidden="1">#REF!</definedName>
    <definedName name="BEx3FI2G3YYIACQHXNXEA15M8ZK5" localSheetId="9" hidden="1">#REF!</definedName>
    <definedName name="BEx3FI2G3YYIACQHXNXEA15M8ZK5" hidden="1">#REF!</definedName>
    <definedName name="BEx3FJ9MHSLDK8W91GO85FX1GX57" localSheetId="9" hidden="1">#REF!</definedName>
    <definedName name="BEx3FJ9MHSLDK8W91GO85FX1GX57" hidden="1">#REF!</definedName>
    <definedName name="BEx3FR251HFU7A33PU01SJUENL2B" localSheetId="9" hidden="1">#REF!</definedName>
    <definedName name="BEx3FR251HFU7A33PU01SJUENL2B" hidden="1">#REF!</definedName>
    <definedName name="BEx3FX7EJL47JSLSWP3EOC265WAE" localSheetId="9" hidden="1">#REF!</definedName>
    <definedName name="BEx3FX7EJL47JSLSWP3EOC265WAE" hidden="1">#REF!</definedName>
    <definedName name="BEx3G201R8NLJ6FIHO2QS0SW9QVV" localSheetId="9" hidden="1">#REF!</definedName>
    <definedName name="BEx3G201R8NLJ6FIHO2QS0SW9QVV" hidden="1">#REF!</definedName>
    <definedName name="BEx3G2LL2II66XY5YCDPG4JE13A3" localSheetId="9" hidden="1">#REF!</definedName>
    <definedName name="BEx3G2LL2II66XY5YCDPG4JE13A3" hidden="1">#REF!</definedName>
    <definedName name="BEx3G2WA0DTYY9D8AGHHOBTPE2B2" localSheetId="9" hidden="1">#REF!</definedName>
    <definedName name="BEx3G2WA0DTYY9D8AGHHOBTPE2B2" hidden="1">#REF!</definedName>
    <definedName name="BEx3GCXR6IAS0B6WJ03GJVH7CO52" localSheetId="9" hidden="1">#REF!</definedName>
    <definedName name="BEx3GCXR6IAS0B6WJ03GJVH7CO52" hidden="1">#REF!</definedName>
    <definedName name="BEx3GEVV18SEQDI1JGY7EN6D1GT1" localSheetId="9" hidden="1">#REF!</definedName>
    <definedName name="BEx3GEVV18SEQDI1JGY7EN6D1GT1" hidden="1">#REF!</definedName>
    <definedName name="BEx3GKFH64MKQX61S7DYTZ15JCPY" localSheetId="9" hidden="1">#REF!</definedName>
    <definedName name="BEx3GKFH64MKQX61S7DYTZ15JCPY" hidden="1">#REF!</definedName>
    <definedName name="BEx3GMJ1Y6UU02DLRL0QXCEKDA6C" localSheetId="9" hidden="1">#REF!</definedName>
    <definedName name="BEx3GMJ1Y6UU02DLRL0QXCEKDA6C" hidden="1">#REF!</definedName>
    <definedName name="BEx3GN4LY0135CBDIN1TU2UEODGF" localSheetId="9" hidden="1">#REF!</definedName>
    <definedName name="BEx3GN4LY0135CBDIN1TU2UEODGF" hidden="1">#REF!</definedName>
    <definedName name="BEx3GPDH2AH4QKT4OOSN563XUHBD" localSheetId="9" hidden="1">#REF!</definedName>
    <definedName name="BEx3GPDH2AH4QKT4OOSN563XUHBD" hidden="1">#REF!</definedName>
    <definedName name="BEx3GRGZOH1A62SHC133FKNN9K23" localSheetId="9" hidden="1">#REF!</definedName>
    <definedName name="BEx3GRGZOH1A62SHC133FKNN9K23" hidden="1">#REF!</definedName>
    <definedName name="BEx3GS2LABKJSRV8GPZLJZVX7NMJ" localSheetId="9" hidden="1">#REF!</definedName>
    <definedName name="BEx3GS2LABKJSRV8GPZLJZVX7NMJ" hidden="1">#REF!</definedName>
    <definedName name="BEx3H05W7OEBR6W6YJKGD6W5M3I1" localSheetId="9" hidden="1">#REF!</definedName>
    <definedName name="BEx3H05W7OEBR6W6YJKGD6W5M3I1" hidden="1">#REF!</definedName>
    <definedName name="BEx3H244GCME7ZDNAXG6ZSJ64ZRE" localSheetId="9" hidden="1">#REF!</definedName>
    <definedName name="BEx3H244GCME7ZDNAXG6ZSJ64ZRE" hidden="1">#REF!</definedName>
    <definedName name="BEx3H5UX2GZFZZT657YR76RHW5I6" localSheetId="9" hidden="1">#REF!</definedName>
    <definedName name="BEx3H5UX2GZFZZT657YR76RHW5I6" hidden="1">#REF!</definedName>
    <definedName name="BEx3HACPKDZVUOS9WBDCCFJB46DK" localSheetId="9" hidden="1">#REF!</definedName>
    <definedName name="BEx3HACPKDZVUOS9WBDCCFJB46DK" hidden="1">#REF!</definedName>
    <definedName name="BEx3HMSEFOP6DBM4R97XA6B7NFG6" localSheetId="9" hidden="1">#REF!</definedName>
    <definedName name="BEx3HMSEFOP6DBM4R97XA6B7NFG6" hidden="1">#REF!</definedName>
    <definedName name="BEx3HWJ5SQSD2CVCQNR183X44FR8" localSheetId="9" hidden="1">#REF!</definedName>
    <definedName name="BEx3HWJ5SQSD2CVCQNR183X44FR8" hidden="1">#REF!</definedName>
    <definedName name="BEx3I09YVXO0G4X7KGSA4WGORM35" localSheetId="9" hidden="1">#REF!</definedName>
    <definedName name="BEx3I09YVXO0G4X7KGSA4WGORM35" hidden="1">#REF!</definedName>
    <definedName name="BEx3I3KN8WAL54AYYACGCUM43J9W" localSheetId="9" hidden="1">#REF!</definedName>
    <definedName name="BEx3I3KN8WAL54AYYACGCUM43J9W" hidden="1">#REF!</definedName>
    <definedName name="BEx3ICF1GY8HQEBIU9S43PDJ90BX" localSheetId="9" hidden="1">#REF!</definedName>
    <definedName name="BEx3ICF1GY8HQEBIU9S43PDJ90BX" hidden="1">#REF!</definedName>
    <definedName name="BEx3IYAH2DEBFWO8F94H4MXE3RLY" localSheetId="9" hidden="1">#REF!</definedName>
    <definedName name="BEx3IYAH2DEBFWO8F94H4MXE3RLY" hidden="1">#REF!</definedName>
    <definedName name="BEx3IZSG3932LSWHR5YV78IVRPCK" localSheetId="9" hidden="1">#REF!</definedName>
    <definedName name="BEx3IZSG3932LSWHR5YV78IVRPCK" hidden="1">#REF!</definedName>
    <definedName name="BEx3IZXXSYEW50379N2EAFWO8DZV" localSheetId="9" hidden="1">#REF!</definedName>
    <definedName name="BEx3IZXXSYEW50379N2EAFWO8DZV" hidden="1">#REF!</definedName>
    <definedName name="BEx3J1VZVGTKT4ATPO9O5JCSFTTR" localSheetId="9" hidden="1">#REF!</definedName>
    <definedName name="BEx3J1VZVGTKT4ATPO9O5JCSFTTR" hidden="1">#REF!</definedName>
    <definedName name="BEx3JC2TY7JNAAC3L7QHVPQXLGQ8" localSheetId="9" hidden="1">#REF!</definedName>
    <definedName name="BEx3JC2TY7JNAAC3L7QHVPQXLGQ8" hidden="1">#REF!</definedName>
    <definedName name="BEx3JMF5D7ODCJ7THAJTC1GFSG95" localSheetId="9" hidden="1">#REF!</definedName>
    <definedName name="BEx3JMF5D7ODCJ7THAJTC1GFSG95" hidden="1">#REF!</definedName>
    <definedName name="BEx3JX23SYDIGOGM4Y0CQFBW8ZBV" localSheetId="9" hidden="1">#REF!</definedName>
    <definedName name="BEx3JX23SYDIGOGM4Y0CQFBW8ZBV" hidden="1">#REF!</definedName>
    <definedName name="BEx3JXCXCVBZJGV5VEG9MJEI01AL" localSheetId="9" hidden="1">#REF!</definedName>
    <definedName name="BEx3JXCXCVBZJGV5VEG9MJEI01AL" hidden="1">#REF!</definedName>
    <definedName name="BEx3JYK2N7X59TPJSKYZ77ENY8SS" localSheetId="9" hidden="1">#REF!</definedName>
    <definedName name="BEx3JYK2N7X59TPJSKYZ77ENY8SS" hidden="1">#REF!</definedName>
    <definedName name="BEx3K13PSDK50JLCLD0GX8L4TWAH" localSheetId="9" hidden="1">#REF!</definedName>
    <definedName name="BEx3K13PSDK50JLCLD0GX8L4TWAH" hidden="1">#REF!</definedName>
    <definedName name="BEx3K4EII7GU1CG0BN7UL15M6J8Z" localSheetId="9" hidden="1">#REF!</definedName>
    <definedName name="BEx3K4EII7GU1CG0BN7UL15M6J8Z" hidden="1">#REF!</definedName>
    <definedName name="BEx3K4ZXQUQ2KYZF74B84SO48XMW" localSheetId="9" hidden="1">#REF!</definedName>
    <definedName name="BEx3K4ZXQUQ2KYZF74B84SO48XMW" hidden="1">#REF!</definedName>
    <definedName name="BEx3KEFXUCVNVPH7KSEGAZYX13B5" localSheetId="9" hidden="1">#REF!</definedName>
    <definedName name="BEx3KEFXUCVNVPH7KSEGAZYX13B5" hidden="1">#REF!</definedName>
    <definedName name="BEx3KFXUAF6YXAA47B7Q6X9B3VGB" localSheetId="9" hidden="1">#REF!</definedName>
    <definedName name="BEx3KFXUAF6YXAA47B7Q6X9B3VGB" hidden="1">#REF!</definedName>
    <definedName name="BEx3KIXQYOGMPK4WJJAVBRX4NR28" localSheetId="9" hidden="1">#REF!</definedName>
    <definedName name="BEx3KIXQYOGMPK4WJJAVBRX4NR28" hidden="1">#REF!</definedName>
    <definedName name="BEx3KJOMVOSFZVJUL3GKCNP6DQDS" localSheetId="9" hidden="1">#REF!</definedName>
    <definedName name="BEx3KJOMVOSFZVJUL3GKCNP6DQDS" hidden="1">#REF!</definedName>
    <definedName name="BEx3KP2VRBMORK0QEAZUYCXL3DHJ" localSheetId="9" hidden="1">#REF!</definedName>
    <definedName name="BEx3KP2VRBMORK0QEAZUYCXL3DHJ" hidden="1">#REF!</definedName>
    <definedName name="BEx3L4IN3LI4C26SITKTGAH27CDU" localSheetId="9" hidden="1">#REF!</definedName>
    <definedName name="BEx3L4IN3LI4C26SITKTGAH27CDU" hidden="1">#REF!</definedName>
    <definedName name="BEx3L4YQ0J7ZU0M5QM6YIPCEYC9K" localSheetId="9" hidden="1">#REF!</definedName>
    <definedName name="BEx3L4YQ0J7ZU0M5QM6YIPCEYC9K" hidden="1">#REF!</definedName>
    <definedName name="BEx3L60DJOR7NQN42G7YSAODP1EX" localSheetId="9" hidden="1">#REF!</definedName>
    <definedName name="BEx3L60DJOR7NQN42G7YSAODP1EX" hidden="1">#REF!</definedName>
    <definedName name="BEx3L7D0PI38HWZ7VADU16C9E33D" localSheetId="9" hidden="1">#REF!</definedName>
    <definedName name="BEx3L7D0PI38HWZ7VADU16C9E33D" hidden="1">#REF!</definedName>
    <definedName name="BEx3LANPY1HT49TAH98H4B9RC1D4" hidden="1">#REF!</definedName>
    <definedName name="BEx3LM1PR4Y7KINKMTMKR984GX8Q" localSheetId="9" hidden="1">#REF!</definedName>
    <definedName name="BEx3LM1PR4Y7KINKMTMKR984GX8Q" hidden="1">#REF!</definedName>
    <definedName name="BEx3LM1PWWC9WH0R5TX5K06V559U" localSheetId="9" hidden="1">#REF!</definedName>
    <definedName name="BEx3LM1PWWC9WH0R5TX5K06V559U" hidden="1">#REF!</definedName>
    <definedName name="BEx3LPCEZ1C0XEKNCM3YT09JWCUO" localSheetId="9" hidden="1">#REF!</definedName>
    <definedName name="BEx3LPCEZ1C0XEKNCM3YT09JWCUO" hidden="1">#REF!</definedName>
    <definedName name="BEx3LSXW33WR1ECIMRYUPFBJXGGH" localSheetId="9" hidden="1">#REF!</definedName>
    <definedName name="BEx3LSXW33WR1ECIMRYUPFBJXGGH" hidden="1">#REF!</definedName>
    <definedName name="BEx3M1MR1K1NQD03H74BFWOK4MWQ" localSheetId="9" hidden="1">#REF!</definedName>
    <definedName name="BEx3M1MR1K1NQD03H74BFWOK4MWQ" hidden="1">#REF!</definedName>
    <definedName name="BEx3M4H77MYUKOOD31H9F80NMVK8" localSheetId="9" hidden="1">#REF!</definedName>
    <definedName name="BEx3M4H77MYUKOOD31H9F80NMVK8" hidden="1">#REF!</definedName>
    <definedName name="BEx3M9VFX329PZWYC4DMZ6P3W9R2" localSheetId="9" hidden="1">#REF!</definedName>
    <definedName name="BEx3M9VFX329PZWYC4DMZ6P3W9R2" hidden="1">#REF!</definedName>
    <definedName name="BEx3MCQ0VEBV0CZXDS505L38EQ8N" localSheetId="9" hidden="1">#REF!</definedName>
    <definedName name="BEx3MCQ0VEBV0CZXDS505L38EQ8N" hidden="1">#REF!</definedName>
    <definedName name="BEx3MEYV5LQY0BAL7V3CFAFVOM3T" localSheetId="9" hidden="1">#REF!</definedName>
    <definedName name="BEx3MEYV5LQY0BAL7V3CFAFVOM3T" hidden="1">#REF!</definedName>
    <definedName name="BEx3MF9LX8G8DXGARRYNTDH542WG" localSheetId="9" hidden="1">#REF!</definedName>
    <definedName name="BEx3MF9LX8G8DXGARRYNTDH542WG" hidden="1">#REF!</definedName>
    <definedName name="BEx3MREOFWJQEYMCMBL7ZE06NBN6" localSheetId="9" hidden="1">#REF!</definedName>
    <definedName name="BEx3MREOFWJQEYMCMBL7ZE06NBN6" hidden="1">#REF!</definedName>
    <definedName name="BEx3MSGD8I6KBFD4XFWYGH3DKUK3" localSheetId="9" hidden="1">#REF!</definedName>
    <definedName name="BEx3MSGD8I6KBFD4XFWYGH3DKUK3" hidden="1">#REF!</definedName>
    <definedName name="BEx3NDQFYEWZAUGWFMGT2R7E7RBT" localSheetId="9" hidden="1">#REF!</definedName>
    <definedName name="BEx3NDQFYEWZAUGWFMGT2R7E7RBT" hidden="1">#REF!</definedName>
    <definedName name="BEx3NGQBX2HEDKOCDX0TX1TGBB3P" localSheetId="9" hidden="1">#REF!</definedName>
    <definedName name="BEx3NGQBX2HEDKOCDX0TX1TGBB3P" hidden="1">#REF!</definedName>
    <definedName name="BEx3NLIZ7PHF2XE59ECZ3MD04ZG1" localSheetId="9" hidden="1">#REF!</definedName>
    <definedName name="BEx3NLIZ7PHF2XE59ECZ3MD04ZG1" hidden="1">#REF!</definedName>
    <definedName name="BEx3NMQ4BVC94728AUM7CCX7UHTU" localSheetId="9" hidden="1">#REF!</definedName>
    <definedName name="BEx3NMQ4BVC94728AUM7CCX7UHTU" hidden="1">#REF!</definedName>
    <definedName name="BEx3NR2I4OUFP3Z2QZEDU2PIFIDI" localSheetId="9" hidden="1">#REF!</definedName>
    <definedName name="BEx3NR2I4OUFP3Z2QZEDU2PIFIDI" hidden="1">#REF!</definedName>
    <definedName name="BEx3O19B8FTTAPVT5DZXQGQXWFR8" localSheetId="9" hidden="1">#REF!</definedName>
    <definedName name="BEx3O19B8FTTAPVT5DZXQGQXWFR8" hidden="1">#REF!</definedName>
    <definedName name="BEx3O85IKWARA6NCJOLRBRJFMEWW" localSheetId="9" hidden="1">#REF!</definedName>
    <definedName name="BEx3O85IKWARA6NCJOLRBRJFMEWW" hidden="1">[18]ZZCOOM_M03_Q005!#REF!</definedName>
    <definedName name="BEx3OJZSCGFRW7SVGBFI0X9DNVMM" localSheetId="9" hidden="1">#REF!</definedName>
    <definedName name="BEx3OJZSCGFRW7SVGBFI0X9DNVMM" hidden="1">#REF!</definedName>
    <definedName name="BEx3ORSBUXAF21MKEY90YJV9AY9A" localSheetId="9" hidden="1">#REF!</definedName>
    <definedName name="BEx3ORSBUXAF21MKEY90YJV9AY9A" hidden="1">#REF!</definedName>
    <definedName name="BEx3OUS0N576NJN078Y1BWUWQK6B" localSheetId="9" hidden="1">#REF!</definedName>
    <definedName name="BEx3OUS0N576NJN078Y1BWUWQK6B" hidden="1">#REF!</definedName>
    <definedName name="BEx3OV8BH6PYNZT7C246LOAU9SVX" localSheetId="9" hidden="1">#REF!</definedName>
    <definedName name="BEx3OV8BH6PYNZT7C246LOAU9SVX" hidden="1">#REF!</definedName>
    <definedName name="BEx3OXRYJZUEY6E72UJU0PHLMYAR" localSheetId="9" hidden="1">#REF!</definedName>
    <definedName name="BEx3OXRYJZUEY6E72UJU0PHLMYAR" hidden="1">#REF!</definedName>
    <definedName name="BEx3P3RP5PYI4BJVYGNU1V7KT5EH" localSheetId="9" hidden="1">#REF!</definedName>
    <definedName name="BEx3P3RP5PYI4BJVYGNU1V7KT5EH" hidden="1">#REF!</definedName>
    <definedName name="BEx3P59TTRSGQY888P5C1O7M2PQT" localSheetId="9" hidden="1">#REF!</definedName>
    <definedName name="BEx3P59TTRSGQY888P5C1O7M2PQT" hidden="1">#REF!</definedName>
    <definedName name="BEx3PDNRRNKD5GOUBUQFXAHIXLD9" localSheetId="9" hidden="1">#REF!</definedName>
    <definedName name="BEx3PDNRRNKD5GOUBUQFXAHIXLD9" hidden="1">#REF!</definedName>
    <definedName name="BEx3PDT8GNPWLLN02IH1XPV90XYK" localSheetId="9" hidden="1">#REF!</definedName>
    <definedName name="BEx3PDT8GNPWLLN02IH1XPV90XYK" hidden="1">#REF!</definedName>
    <definedName name="BEx3PKEMDW8KZEP11IL927C5O7I2" localSheetId="9" hidden="1">#REF!</definedName>
    <definedName name="BEx3PKEMDW8KZEP11IL927C5O7I2" hidden="1">#REF!</definedName>
    <definedName name="BEx3PKJZ1Z7L9S6KV8KXVS6B2FX4" localSheetId="9" hidden="1">#REF!</definedName>
    <definedName name="BEx3PKJZ1Z7L9S6KV8KXVS6B2FX4" hidden="1">#REF!</definedName>
    <definedName name="BEx3PMNG53Z5HY138H99QOMTX8W3" localSheetId="9" hidden="1">#REF!</definedName>
    <definedName name="BEx3PMNG53Z5HY138H99QOMTX8W3" hidden="1">#REF!</definedName>
    <definedName name="BEx3PP1RRSFZ8UC0JC9R91W6LNKW" localSheetId="9" hidden="1">#REF!</definedName>
    <definedName name="BEx3PP1RRSFZ8UC0JC9R91W6LNKW" hidden="1">#REF!</definedName>
    <definedName name="BEx3PRQW017D7T1X732WDV7L1KP8" localSheetId="9" hidden="1">#REF!</definedName>
    <definedName name="BEx3PRQW017D7T1X732WDV7L1KP8" hidden="1">#REF!</definedName>
    <definedName name="BEx3PVXYZC8WB9ZJE7OCKUXZ46EA" localSheetId="9" hidden="1">#REF!</definedName>
    <definedName name="BEx3PVXYZC8WB9ZJE7OCKUXZ46EA" hidden="1">#REF!</definedName>
    <definedName name="BEx3Q0VWPU5EQECK7MQ47TYJ3SWW" localSheetId="9" hidden="1">#REF!</definedName>
    <definedName name="BEx3Q0VWPU5EQECK7MQ47TYJ3SWW" hidden="1">#REF!</definedName>
    <definedName name="BEx3Q7BZ9PUXK2RLIOFSIS9AHU1B" localSheetId="9" hidden="1">#REF!</definedName>
    <definedName name="BEx3Q7BZ9PUXK2RLIOFSIS9AHU1B" hidden="1">#REF!</definedName>
    <definedName name="BEx3Q8J42S9VU6EAN2Y28MR6DF88" localSheetId="9" hidden="1">#REF!</definedName>
    <definedName name="BEx3Q8J42S9VU6EAN2Y28MR6DF88" hidden="1">#REF!</definedName>
    <definedName name="BEx3QCFD2TBUF95ZN83Q7JPV97FK" localSheetId="9" hidden="1">#REF!</definedName>
    <definedName name="BEx3QCFD2TBUF95ZN83Q7JPV97FK" hidden="1">#REF!</definedName>
    <definedName name="BEx3QEDFOYFY5NBTININ5W4RLD4Q" localSheetId="9" hidden="1">#REF!</definedName>
    <definedName name="BEx3QEDFOYFY5NBTININ5W4RLD4Q" hidden="1">#REF!</definedName>
    <definedName name="BEx3QIKJ3U962US1Q564NZDLU8LD" localSheetId="9" hidden="1">#REF!</definedName>
    <definedName name="BEx3QIKJ3U962US1Q564NZDLU8LD" hidden="1">#REF!</definedName>
    <definedName name="BEx3QLF3RHHBNUFLUWEROBZDF1U4" localSheetId="9" hidden="1">#REF!</definedName>
    <definedName name="BEx3QLF3RHHBNUFLUWEROBZDF1U4" hidden="1">#REF!</definedName>
    <definedName name="BEx3QR9D45DHW50VQ7Y3Q1AXPOB9" localSheetId="9" hidden="1">#REF!</definedName>
    <definedName name="BEx3QR9D45DHW50VQ7Y3Q1AXPOB9" hidden="1">#REF!</definedName>
    <definedName name="BEx3QSWT2S5KWG6U2V9711IYDQBM" localSheetId="9" hidden="1">#REF!</definedName>
    <definedName name="BEx3QSWT2S5KWG6U2V9711IYDQBM" hidden="1">#REF!</definedName>
    <definedName name="BEx3QVGG7Q2X4HZHJAM35A8T3VR7" localSheetId="9" hidden="1">#REF!</definedName>
    <definedName name="BEx3QVGG7Q2X4HZHJAM35A8T3VR7" hidden="1">#REF!</definedName>
    <definedName name="BEx3R0JUB9YN8PHPPQTAMIT1IHWK" localSheetId="9" hidden="1">#REF!</definedName>
    <definedName name="BEx3R0JUB9YN8PHPPQTAMIT1IHWK" hidden="1">#REF!</definedName>
    <definedName name="BEx3R81NFRO7M81VHVKOBFT0QBIL" localSheetId="9" hidden="1">#REF!</definedName>
    <definedName name="BEx3R81NFRO7M81VHVKOBFT0QBIL" hidden="1">#REF!</definedName>
    <definedName name="BEx3RHC2ZD5UFS6QD4OPFCNNMWH1" localSheetId="9" hidden="1">#REF!</definedName>
    <definedName name="BEx3RHC2ZD5UFS6QD4OPFCNNMWH1" hidden="1">#REF!</definedName>
    <definedName name="BEx3RQ10QIWBAPHALAA91BUUCM2X" localSheetId="9" hidden="1">#REF!</definedName>
    <definedName name="BEx3RQ10QIWBAPHALAA91BUUCM2X" hidden="1">#REF!</definedName>
    <definedName name="BEx3RV4E1WT43SZBUN09RTB8EK1O" localSheetId="9" hidden="1">#REF!</definedName>
    <definedName name="BEx3RV4E1WT43SZBUN09RTB8EK1O" hidden="1">#REF!</definedName>
    <definedName name="BEx3RXYU0QLFXSFTM5EB20GD03W5" localSheetId="9" hidden="1">#REF!</definedName>
    <definedName name="BEx3RXYU0QLFXSFTM5EB20GD03W5" hidden="1">#REF!</definedName>
    <definedName name="BEx3RYKLC3QQO3XTUN7BEW2AQL98" localSheetId="9" hidden="1">#REF!</definedName>
    <definedName name="BEx3RYKLC3QQO3XTUN7BEW2AQL98" hidden="1">#REF!</definedName>
    <definedName name="BEx3S37QNFSKW3DGRH5YVVEZLJI7" localSheetId="9" hidden="1">#REF!</definedName>
    <definedName name="BEx3S37QNFSKW3DGRH5YVVEZLJI7" hidden="1">#REF!</definedName>
    <definedName name="BEx3SICJ45BYT6FHBER86PJT25FC" localSheetId="9" hidden="1">#REF!</definedName>
    <definedName name="BEx3SICJ45BYT6FHBER86PJT25FC" hidden="1">#REF!</definedName>
    <definedName name="BEx3SMUCMJVGQ2H4EHQI5ZFHEF0P" localSheetId="9" hidden="1">#REF!</definedName>
    <definedName name="BEx3SMUCMJVGQ2H4EHQI5ZFHEF0P" hidden="1">#REF!</definedName>
    <definedName name="BEx3SN56F03CPDRDA7LZ763V0N4I" localSheetId="9" hidden="1">#REF!</definedName>
    <definedName name="BEx3SN56F03CPDRDA7LZ763V0N4I" hidden="1">#REF!</definedName>
    <definedName name="BEx3SPE6N1ORXPRCDL3JPZD73Z9F" localSheetId="9" hidden="1">#REF!</definedName>
    <definedName name="BEx3SPE6N1ORXPRCDL3JPZD73Z9F" hidden="1">#REF!</definedName>
    <definedName name="BEx3T29ZTULQE0OMSMWUMZDU9ZZ0" localSheetId="9" hidden="1">#REF!</definedName>
    <definedName name="BEx3T29ZTULQE0OMSMWUMZDU9ZZ0" hidden="1">#REF!</definedName>
    <definedName name="BEx3T6MJ1QDJ929WMUDVZ0O3UW0Y" localSheetId="9" hidden="1">#REF!</definedName>
    <definedName name="BEx3T6MJ1QDJ929WMUDVZ0O3UW0Y" hidden="1">#REF!</definedName>
    <definedName name="BEx3TD7WH1NN1OH0MRS4T8ENRU32" localSheetId="9" hidden="1">#REF!</definedName>
    <definedName name="BEx3TD7WH1NN1OH0MRS4T8ENRU32" hidden="1">#REF!</definedName>
    <definedName name="BEx3TPCSI16OAB2L9M9IULQMQ9J9" localSheetId="9" hidden="1">#REF!</definedName>
    <definedName name="BEx3TPCSI16OAB2L9M9IULQMQ9J9" hidden="1">#REF!</definedName>
    <definedName name="BEx3TQ3SFJB2WTCV0OXDE56FB46K" localSheetId="9" hidden="1">#REF!</definedName>
    <definedName name="BEx3TQ3SFJB2WTCV0OXDE56FB46K" hidden="1">#REF!</definedName>
    <definedName name="BEx3TX59M3456DDBXWFJ8X2TU37A" localSheetId="9" hidden="1">#REF!</definedName>
    <definedName name="BEx3TX59M3456DDBXWFJ8X2TU37A" hidden="1">#REF!</definedName>
    <definedName name="BEx3U2UBY80GPGSTYFGI6F8TPKCV" localSheetId="9" hidden="1">#REF!</definedName>
    <definedName name="BEx3U2UBY80GPGSTYFGI6F8TPKCV" hidden="1">#REF!</definedName>
    <definedName name="BEx3U64YUOZ419BAJS2W78UMATAW" localSheetId="9" hidden="1">#REF!</definedName>
    <definedName name="BEx3U64YUOZ419BAJS2W78UMATAW" hidden="1">#REF!</definedName>
    <definedName name="BEx3U94WCEA5DKMWBEX1GU0LKYG2" localSheetId="9" hidden="1">#REF!</definedName>
    <definedName name="BEx3U94WCEA5DKMWBEX1GU0LKYG2" hidden="1">#REF!</definedName>
    <definedName name="BEx3U9VZ8SQVYS6ZA038J7AP7ZGW" localSheetId="9" hidden="1">#REF!</definedName>
    <definedName name="BEx3U9VZ8SQVYS6ZA038J7AP7ZGW" hidden="1">#REF!</definedName>
    <definedName name="BEx3UIQ5WRJBGNTFCCLOR4N7B1OQ" localSheetId="9" hidden="1">#REF!</definedName>
    <definedName name="BEx3UIQ5WRJBGNTFCCLOR4N7B1OQ" hidden="1">#REF!</definedName>
    <definedName name="BEx3UJMIX2NUSSWGMSI25A5DM4CH" localSheetId="9" hidden="1">#REF!</definedName>
    <definedName name="BEx3UJMIX2NUSSWGMSI25A5DM4CH" hidden="1">#REF!</definedName>
    <definedName name="BEx3UKIX0UULWP3BZA8VT2SQ8WI7" localSheetId="9" hidden="1">#REF!</definedName>
    <definedName name="BEx3UKIX0UULWP3BZA8VT2SQ8WI7" hidden="1">#REF!</definedName>
    <definedName name="BEx3UKOCOQG7S1YQ436S997K1KWV" localSheetId="9" hidden="1">#REF!</definedName>
    <definedName name="BEx3UKOCOQG7S1YQ436S997K1KWV" hidden="1">#REF!</definedName>
    <definedName name="BEx3UNISOEXF3OFHT2BUA6P9RBIJ" hidden="1">#REF!</definedName>
    <definedName name="BEx3UYM19VIXLA0EU7LB9NHA77PB" localSheetId="9" hidden="1">#REF!</definedName>
    <definedName name="BEx3UYM19VIXLA0EU7LB9NHA77PB" hidden="1">#REF!</definedName>
    <definedName name="BEx3VML7CG70HPISMVYIUEN3711Q" localSheetId="9" hidden="1">#REF!</definedName>
    <definedName name="BEx3VML7CG70HPISMVYIUEN3711Q" hidden="1">#REF!</definedName>
    <definedName name="BEx56ZID5H04P9AIYLP1OASFGV56" localSheetId="9" hidden="1">#REF!</definedName>
    <definedName name="BEx56ZID5H04P9AIYLP1OASFGV56" hidden="1">#REF!</definedName>
    <definedName name="BEx57ROM8UIFKV5C1BOZWSQQLESO" localSheetId="9" hidden="1">#REF!</definedName>
    <definedName name="BEx57ROM8UIFKV5C1BOZWSQQLESO" hidden="1">#REF!</definedName>
    <definedName name="BEx587EYSS57E3PI8DT973HLJM9E" localSheetId="9" hidden="1">#REF!</definedName>
    <definedName name="BEx587EYSS57E3PI8DT973HLJM9E" hidden="1">#REF!</definedName>
    <definedName name="BEx587KFQ3VKCOCY1SA5F24PQGUI" localSheetId="9" hidden="1">#REF!</definedName>
    <definedName name="BEx587KFQ3VKCOCY1SA5F24PQGUI" hidden="1">#REF!</definedName>
    <definedName name="BEx58O780PQ05NF0Z1SKKRB3N099" localSheetId="9" hidden="1">#REF!</definedName>
    <definedName name="BEx58O780PQ05NF0Z1SKKRB3N099" hidden="1">#REF!</definedName>
    <definedName name="BEx58W57CTL8HFK3U7ZRFYZR6MXE" localSheetId="9" hidden="1">#REF!</definedName>
    <definedName name="BEx58W57CTL8HFK3U7ZRFYZR6MXE" hidden="1">#REF!</definedName>
    <definedName name="BEx58XHO7ZULLF2EUD7YIS0MGQJ5" localSheetId="9" hidden="1">#REF!</definedName>
    <definedName name="BEx58XHO7ZULLF2EUD7YIS0MGQJ5" hidden="1">#REF!</definedName>
    <definedName name="BEx58ZAFNTMGBNDH52VUYXLRJO7P" localSheetId="9" hidden="1">#REF!</definedName>
    <definedName name="BEx58ZAFNTMGBNDH52VUYXLRJO7P" hidden="1">#REF!</definedName>
    <definedName name="BEx58ZW0HAIGIPEX9CVA1PQQTR6X" localSheetId="9" hidden="1">#REF!</definedName>
    <definedName name="BEx58ZW0HAIGIPEX9CVA1PQQTR6X" hidden="1">#REF!</definedName>
    <definedName name="BEx593SAFVYKW7V61D9COEZJXDA7" localSheetId="9" hidden="1">#REF!</definedName>
    <definedName name="BEx593SAFVYKW7V61D9COEZJXDA7" hidden="1">#REF!</definedName>
    <definedName name="BEx59BA1KH3RG6K1LHL7YS2VB79N" localSheetId="9" hidden="1">#REF!</definedName>
    <definedName name="BEx59BA1KH3RG6K1LHL7YS2VB79N" hidden="1">#REF!</definedName>
    <definedName name="BEx59DDIU0AMFOY94NSP1ULST8JD" localSheetId="9" hidden="1">#REF!</definedName>
    <definedName name="BEx59DDIU0AMFOY94NSP1ULST8JD" hidden="1">#REF!</definedName>
    <definedName name="BEx59E9WABJP2TN71QAIKK79HPK9" localSheetId="9" hidden="1">#REF!</definedName>
    <definedName name="BEx59E9WABJP2TN71QAIKK79HPK9" hidden="1">#REF!</definedName>
    <definedName name="BEx59F0T17A80RNLNSZNFX8NAO8Y" localSheetId="9" hidden="1">#REF!</definedName>
    <definedName name="BEx59F0T17A80RNLNSZNFX8NAO8Y" hidden="1">#REF!</definedName>
    <definedName name="BEx59P7MAPNU129ZTC5H3EH892G1" localSheetId="9" hidden="1">#REF!</definedName>
    <definedName name="BEx59P7MAPNU129ZTC5H3EH892G1" hidden="1">#REF!</definedName>
    <definedName name="BEx5A11WZRQSIE089QE119AOX9ZG" localSheetId="9" hidden="1">#REF!</definedName>
    <definedName name="BEx5A11WZRQSIE089QE119AOX9ZG" hidden="1">#REF!</definedName>
    <definedName name="BEx5A7CIGCOTHJKHGUBDZG91JGPZ" localSheetId="9" hidden="1">#REF!</definedName>
    <definedName name="BEx5A7CIGCOTHJKHGUBDZG91JGPZ" hidden="1">#REF!</definedName>
    <definedName name="BEx5A8UFLT2SWVSG5COFA9B8P376" localSheetId="9" hidden="1">#REF!</definedName>
    <definedName name="BEx5A8UFLT2SWVSG5COFA9B8P376" hidden="1">#REF!</definedName>
    <definedName name="BEx5ABUBK8WJV1WILGYU9A7CO0KI" localSheetId="9" hidden="1">#REF!</definedName>
    <definedName name="BEx5ABUBK8WJV1WILGYU9A7CO0KI" hidden="1">#REF!</definedName>
    <definedName name="BEx5AFFTN3IXIBHDKM0FYC4OFL1S" localSheetId="9" hidden="1">#REF!</definedName>
    <definedName name="BEx5AFFTN3IXIBHDKM0FYC4OFL1S" hidden="1">#REF!</definedName>
    <definedName name="BEx5AOFIO8KVRHIZ1RII337AA8ML" localSheetId="9" hidden="1">#REF!</definedName>
    <definedName name="BEx5AOFIO8KVRHIZ1RII337AA8ML" hidden="1">#REF!</definedName>
    <definedName name="BEx5APRZ66L5BWHFE8E4YYNEDTI4" localSheetId="9" hidden="1">#REF!</definedName>
    <definedName name="BEx5APRZ66L5BWHFE8E4YYNEDTI4" hidden="1">#REF!</definedName>
    <definedName name="BEx5AQJ1Z64KY10P8ZF1JKJUFEGN" localSheetId="9" hidden="1">#REF!</definedName>
    <definedName name="BEx5AQJ1Z64KY10P8ZF1JKJUFEGN" hidden="1">#REF!</definedName>
    <definedName name="BEx5AY62R0TL82VHXE37SCZCINQC" localSheetId="9" hidden="1">#REF!</definedName>
    <definedName name="BEx5AY62R0TL82VHXE37SCZCINQC" hidden="1">#REF!</definedName>
    <definedName name="BEx5B0PV1FCOUSHWQTY94AO0B8P0" localSheetId="9" hidden="1">#REF!</definedName>
    <definedName name="BEx5B0PV1FCOUSHWQTY94AO0B8P0" hidden="1">#REF!</definedName>
    <definedName name="BEx5B4RHHX0J1BF2FZKEA0SPP29O" localSheetId="9" hidden="1">#REF!</definedName>
    <definedName name="BEx5B4RHHX0J1BF2FZKEA0SPP29O" hidden="1">#REF!</definedName>
    <definedName name="BEx5B5YMSWP0OVI5CIQRP5V18D0C" localSheetId="9" hidden="1">#REF!</definedName>
    <definedName name="BEx5B5YMSWP0OVI5CIQRP5V18D0C" hidden="1">#REF!</definedName>
    <definedName name="BEx5B825RW35M5H0UB2IZGGRS4ER" localSheetId="9" hidden="1">#REF!</definedName>
    <definedName name="BEx5B825RW35M5H0UB2IZGGRS4ER" hidden="1">#REF!</definedName>
    <definedName name="BEx5BAWPMY0TL684WDXX6KKJLRCN" localSheetId="9" hidden="1">#REF!</definedName>
    <definedName name="BEx5BAWPMY0TL684WDXX6KKJLRCN" hidden="1">#REF!</definedName>
    <definedName name="BEx5BBCUOWR6J9MZS2ML5XB0X7MW" localSheetId="9" hidden="1">#REF!</definedName>
    <definedName name="BEx5BBCUOWR6J9MZS2ML5XB0X7MW" hidden="1">#REF!</definedName>
    <definedName name="BEx5BBI61U4Y65GD0ARMTALPP7SJ" localSheetId="9" hidden="1">#REF!</definedName>
    <definedName name="BEx5BBI61U4Y65GD0ARMTALPP7SJ" hidden="1">#REF!</definedName>
    <definedName name="BEx5BDR56MEV4IHY6CIH2SVNG1UB" localSheetId="9" hidden="1">#REF!</definedName>
    <definedName name="BEx5BDR56MEV4IHY6CIH2SVNG1UB" hidden="1">#REF!</definedName>
    <definedName name="BEx5BESZC5H329SKHGJOHZFILYJJ" localSheetId="9" hidden="1">#REF!</definedName>
    <definedName name="BEx5BESZC5H329SKHGJOHZFILYJJ" hidden="1">#REF!</definedName>
    <definedName name="BEx5BHSQ42B50IU1TEQFUXFX9XQD" localSheetId="9" hidden="1">#REF!</definedName>
    <definedName name="BEx5BHSQ42B50IU1TEQFUXFX9XQD" hidden="1">#REF!</definedName>
    <definedName name="BEx5BKSM4UN4C1DM3EYKM79MRC5K" localSheetId="9" hidden="1">#REF!</definedName>
    <definedName name="BEx5BKSM4UN4C1DM3EYKM79MRC5K" hidden="1">#REF!</definedName>
    <definedName name="BEx5BNN8NPH9KVOBARB9CDD9WLB6" localSheetId="9" hidden="1">#REF!</definedName>
    <definedName name="BEx5BNN8NPH9KVOBARB9CDD9WLB6" hidden="1">#REF!</definedName>
    <definedName name="BEx5BPLEZ8XY6S89R7AZQSKLT4HK" localSheetId="9" hidden="1">#REF!</definedName>
    <definedName name="BEx5BPLEZ8XY6S89R7AZQSKLT4HK" hidden="1">#REF!</definedName>
    <definedName name="BEx5BYFMZ80TDDN2EZO8CF39AIAC" localSheetId="9" hidden="1">#REF!</definedName>
    <definedName name="BEx5BYFMZ80TDDN2EZO8CF39AIAC" hidden="1">#REF!</definedName>
    <definedName name="BEx5C2BWFW6SHZBFDEISKGXHZCQW" localSheetId="9" hidden="1">#REF!</definedName>
    <definedName name="BEx5C2BWFW6SHZBFDEISKGXHZCQW" hidden="1">#REF!</definedName>
    <definedName name="BEx5C44NK782B81CBGQUDS6Z8MV9" localSheetId="9" hidden="1">#REF!</definedName>
    <definedName name="BEx5C44NK782B81CBGQUDS6Z8MV9" hidden="1">#REF!</definedName>
    <definedName name="BEx5C49ZFH8TO9ZU55729C3F7XG7" localSheetId="9" hidden="1">#REF!</definedName>
    <definedName name="BEx5C49ZFH8TO9ZU55729C3F7XG7" hidden="1">#REF!</definedName>
    <definedName name="BEx5C8GZQK13G60ZM70P63I5OS0L" localSheetId="9" hidden="1">#REF!</definedName>
    <definedName name="BEx5C8GZQK13G60ZM70P63I5OS0L" hidden="1">#REF!</definedName>
    <definedName name="BEx5CAPTVN2NBT3UOMA1UFAL1C2R" localSheetId="9" hidden="1">#REF!</definedName>
    <definedName name="BEx5CAPTVN2NBT3UOMA1UFAL1C2R" hidden="1">#REF!</definedName>
    <definedName name="BEx5CEM3SYF9XP0ZZVE0GEPCLV3F" localSheetId="9" hidden="1">#REF!</definedName>
    <definedName name="BEx5CEM3SYF9XP0ZZVE0GEPCLV3F" hidden="1">#REF!</definedName>
    <definedName name="BEx5CFYQ0F1Z6P8SCVJ0I3UPVFE4" localSheetId="9" hidden="1">#REF!</definedName>
    <definedName name="BEx5CFYQ0F1Z6P8SCVJ0I3UPVFE4" hidden="1">#REF!</definedName>
    <definedName name="BEx5CPEKNSJORIPFQC2E1LTRYY8L" localSheetId="9" hidden="1">#REF!</definedName>
    <definedName name="BEx5CPEKNSJORIPFQC2E1LTRYY8L" hidden="1">#REF!</definedName>
    <definedName name="BEx5CSUOL05D8PAM2TRDA9VRJT1O" localSheetId="9" hidden="1">#REF!</definedName>
    <definedName name="BEx5CSUOL05D8PAM2TRDA9VRJT1O" hidden="1">#REF!</definedName>
    <definedName name="BEx5CUNFOO4YDFJ22HCMI2QKIGKM" localSheetId="9" hidden="1">#REF!</definedName>
    <definedName name="BEx5CUNFOO4YDFJ22HCMI2QKIGKM" hidden="1">#REF!</definedName>
    <definedName name="BEx5D01O3G6BXWXT7MZEVS1F4TE9" localSheetId="9" hidden="1">#REF!</definedName>
    <definedName name="BEx5D01O3G6BXWXT7MZEVS1F4TE9" hidden="1">#REF!</definedName>
    <definedName name="BEx5D3HO5XE85AN0NGALZ4K4GE8J" localSheetId="9" hidden="1">#REF!</definedName>
    <definedName name="BEx5D3HO5XE85AN0NGALZ4K4GE8J" hidden="1">#REF!</definedName>
    <definedName name="BEx5D8L47OF0WHBPFWXGZINZWUBZ" localSheetId="9" hidden="1">#REF!</definedName>
    <definedName name="BEx5D8L47OF0WHBPFWXGZINZWUBZ" hidden="1">#REF!</definedName>
    <definedName name="BEx5DAJAHQ2SKUPCKSCR3PYML67L" localSheetId="9" hidden="1">#REF!</definedName>
    <definedName name="BEx5DAJAHQ2SKUPCKSCR3PYML67L" hidden="1">#REF!</definedName>
    <definedName name="BEx5DC18JM1KJCV44PF18E0LNRKA" localSheetId="9" hidden="1">#REF!</definedName>
    <definedName name="BEx5DC18JM1KJCV44PF18E0LNRKA" hidden="1">#REF!</definedName>
    <definedName name="BEx5DFH8EU3RCPUOTFY8S9G8SBCG" localSheetId="9" hidden="1">#REF!</definedName>
    <definedName name="BEx5DFH8EU3RCPUOTFY8S9G8SBCG" hidden="1">#REF!</definedName>
    <definedName name="BEx5DJIZBTNS011R9IIG2OQ2L6ZX" localSheetId="9" hidden="1">#REF!</definedName>
    <definedName name="BEx5DJIZBTNS011R9IIG2OQ2L6ZX" hidden="1">#REF!</definedName>
    <definedName name="BEx5DS2EKWFPC2UWI1W1QESX9QP5" localSheetId="9" hidden="1">#REF!</definedName>
    <definedName name="BEx5DS2EKWFPC2UWI1W1QESX9QP5" hidden="1">#REF!</definedName>
    <definedName name="BEx5E123OLO9WQUOIRIDJ967KAGK" localSheetId="9" hidden="1">#REF!</definedName>
    <definedName name="BEx5E123OLO9WQUOIRIDJ967KAGK" hidden="1">#REF!</definedName>
    <definedName name="BEx5E2UU5NES6W779W2OZTZOB4O7" localSheetId="9" hidden="1">#REF!</definedName>
    <definedName name="BEx5E2UU5NES6W779W2OZTZOB4O7" hidden="1">#REF!</definedName>
    <definedName name="BEx5ELFT92WAQN3NW8COIMQHUL91" localSheetId="9" hidden="1">#REF!</definedName>
    <definedName name="BEx5ELFT92WAQN3NW8COIMQHUL91" hidden="1">#REF!</definedName>
    <definedName name="BEx5ELQL9B0VR6UT18KP11DHOTFX" localSheetId="9" hidden="1">#REF!</definedName>
    <definedName name="BEx5ELQL9B0VR6UT18KP11DHOTFX" hidden="1">#REF!</definedName>
    <definedName name="BEx5ER4TJTFPN7IB1MNEB1ZFR5M6" localSheetId="9" hidden="1">#REF!</definedName>
    <definedName name="BEx5ER4TJTFPN7IB1MNEB1ZFR5M6" hidden="1">#REF!</definedName>
    <definedName name="BEx5EYXB2LDMI4FLC3QFAOXC0FZ3" localSheetId="9" hidden="1">#REF!</definedName>
    <definedName name="BEx5EYXB2LDMI4FLC3QFAOXC0FZ3" hidden="1">#REF!</definedName>
    <definedName name="BEx5F6V72QTCK7O39Y59R0EVM6CW" localSheetId="9" hidden="1">#REF!</definedName>
    <definedName name="BEx5F6V72QTCK7O39Y59R0EVM6CW" hidden="1">#REF!</definedName>
    <definedName name="BEx5FGLQVACD5F5YZG4DGSCHCGO2" localSheetId="9" hidden="1">#REF!</definedName>
    <definedName name="BEx5FGLQVACD5F5YZG4DGSCHCGO2" hidden="1">#REF!</definedName>
    <definedName name="BEx5FHCTE8VTJEF7IK189AVLNYSY" localSheetId="9" hidden="1">#REF!</definedName>
    <definedName name="BEx5FHCTE8VTJEF7IK189AVLNYSY" hidden="1">#REF!</definedName>
    <definedName name="BEx5FLJWHLW3BTZILDPN5NMA449V" localSheetId="9" hidden="1">#REF!</definedName>
    <definedName name="BEx5FLJWHLW3BTZILDPN5NMA449V" hidden="1">#REF!</definedName>
    <definedName name="BEx5FNI2O10YN2SI1NO4X5GP3GTF" localSheetId="9" hidden="1">#REF!</definedName>
    <definedName name="BEx5FNI2O10YN2SI1NO4X5GP3GTF" hidden="1">#REF!</definedName>
    <definedName name="BEx5FO8YRFSZCG3L608EHIHIHFY4" localSheetId="9" hidden="1">#REF!</definedName>
    <definedName name="BEx5FO8YRFSZCG3L608EHIHIHFY4" hidden="1">#REF!</definedName>
    <definedName name="BEx5FQNA6V4CNYSH013K45RI4BCV" localSheetId="9" hidden="1">#REF!</definedName>
    <definedName name="BEx5FQNA6V4CNYSH013K45RI4BCV" hidden="1">#REF!</definedName>
    <definedName name="BEx5FVQPPEU32CPNV9RRQ9MNLLVE" localSheetId="9" hidden="1">#REF!</definedName>
    <definedName name="BEx5FVQPPEU32CPNV9RRQ9MNLLVE" hidden="1">#REF!</definedName>
    <definedName name="BEx5G08KGMG5X2AQKDGPFYG5GH94" localSheetId="9" hidden="1">#REF!</definedName>
    <definedName name="BEx5G08KGMG5X2AQKDGPFYG5GH94" hidden="1">#REF!</definedName>
    <definedName name="BEx5G1A8TFN4C4QII35U9DKYNIS8" localSheetId="9" hidden="1">#REF!</definedName>
    <definedName name="BEx5G1A8TFN4C4QII35U9DKYNIS8" hidden="1">#REF!</definedName>
    <definedName name="BEx5G1L0QO91KEPDMV1D8OT4BT73" localSheetId="9" hidden="1">#REF!</definedName>
    <definedName name="BEx5G1L0QO91KEPDMV1D8OT4BT73" hidden="1">#REF!</definedName>
    <definedName name="BEx5G1QHX69GFUYHUZA5X74MTDMR" localSheetId="9" hidden="1">#REF!</definedName>
    <definedName name="BEx5G1QHX69GFUYHUZA5X74MTDMR" hidden="1">#REF!</definedName>
    <definedName name="BEx5G5S2C9JRD28ZQMMQLCBHWOHB" localSheetId="9" hidden="1">#REF!</definedName>
    <definedName name="BEx5G5S2C9JRD28ZQMMQLCBHWOHB" hidden="1">#REF!</definedName>
    <definedName name="BEx5G7KU3EGZQSYN2YNML8EW8NDC" localSheetId="9" hidden="1">#REF!</definedName>
    <definedName name="BEx5G7KU3EGZQSYN2YNML8EW8NDC" hidden="1">#REF!</definedName>
    <definedName name="BEx5G86DZL1VYUX6KWODAP3WFAWP" localSheetId="9" hidden="1">#REF!</definedName>
    <definedName name="BEx5G86DZL1VYUX6KWODAP3WFAWP" hidden="1">#REF!</definedName>
    <definedName name="BEx5G8BV2GIOCM3C7IUFK8L04A6M" localSheetId="9" hidden="1">#REF!</definedName>
    <definedName name="BEx5G8BV2GIOCM3C7IUFK8L04A6M" hidden="1">#REF!</definedName>
    <definedName name="BEx5GID9MVBUPFFT9M8K8B5MO9NV" localSheetId="9" hidden="1">#REF!</definedName>
    <definedName name="BEx5GID9MVBUPFFT9M8K8B5MO9NV" hidden="1">#REF!</definedName>
    <definedName name="BEx5GN0EWA9SCQDPQ7NTUQH82QVK" localSheetId="9" hidden="1">#REF!</definedName>
    <definedName name="BEx5GN0EWA9SCQDPQ7NTUQH82QVK" hidden="1">#REF!</definedName>
    <definedName name="BEx5GNBCU4WZ74I0UXFL9ZG2XSGJ" localSheetId="9" hidden="1">#REF!</definedName>
    <definedName name="BEx5GNBCU4WZ74I0UXFL9ZG2XSGJ" hidden="1">#REF!</definedName>
    <definedName name="BEx5GUCTYC7QCWGWU5BTO7Y7HDZX" localSheetId="9" hidden="1">#REF!</definedName>
    <definedName name="BEx5GUCTYC7QCWGWU5BTO7Y7HDZX" hidden="1">#REF!</definedName>
    <definedName name="BEx5GYUPJULJQ624TEESYFG1NFOH" localSheetId="9" hidden="1">#REF!</definedName>
    <definedName name="BEx5GYUPJULJQ624TEESYFG1NFOH" hidden="1">#REF!</definedName>
    <definedName name="BEx5H0NEE0AIN5E2UHJ9J9ISU9N1" localSheetId="9" hidden="1">#REF!</definedName>
    <definedName name="BEx5H0NEE0AIN5E2UHJ9J9ISU9N1" hidden="1">#REF!</definedName>
    <definedName name="BEx5H1UJSEUQM2K8QHQXO5THVHSO" localSheetId="9" hidden="1">#REF!</definedName>
    <definedName name="BEx5H1UJSEUQM2K8QHQXO5THVHSO" hidden="1">#REF!</definedName>
    <definedName name="BEx5HAOT9XWUF7XIFRZZS8B9F5TZ" localSheetId="9" hidden="1">#REF!</definedName>
    <definedName name="BEx5HAOT9XWUF7XIFRZZS8B9F5TZ" hidden="1">#REF!</definedName>
    <definedName name="BEx5HB534CO7TBSALKMD27WHMAQJ" localSheetId="9" hidden="1">#REF!</definedName>
    <definedName name="BEx5HB534CO7TBSALKMD27WHMAQJ" hidden="1">#REF!</definedName>
    <definedName name="BEx5HE4XRF9BUY04MENWY9CHHN5H" localSheetId="9" hidden="1">#REF!</definedName>
    <definedName name="BEx5HE4XRF9BUY04MENWY9CHHN5H" hidden="1">#REF!</definedName>
    <definedName name="BEx5HFHMABAT0H9KKS754X4T304E" localSheetId="9" hidden="1">#REF!</definedName>
    <definedName name="BEx5HFHMABAT0H9KKS754X4T304E" hidden="1">#REF!</definedName>
    <definedName name="BEx5HGDZ7MX1S3KNXLRL9WU565V4" localSheetId="9" hidden="1">#REF!</definedName>
    <definedName name="BEx5HGDZ7MX1S3KNXLRL9WU565V4" hidden="1">#REF!</definedName>
    <definedName name="BEx5HJZ9FAVNZSSBTAYRPZDYM9NU" localSheetId="9" hidden="1">#REF!</definedName>
    <definedName name="BEx5HJZ9FAVNZSSBTAYRPZDYM9NU" hidden="1">#REF!</definedName>
    <definedName name="BEx5HZ9JMKHNLFWLVUB1WP5B39BL" localSheetId="9" hidden="1">#REF!</definedName>
    <definedName name="BEx5HZ9JMKHNLFWLVUB1WP5B39BL" hidden="1">#REF!</definedName>
    <definedName name="BEx5I17QJ0PQ1OG1IMH69HMQWNEA" localSheetId="9" hidden="1">#REF!</definedName>
    <definedName name="BEx5I17QJ0PQ1OG1IMH69HMQWNEA" hidden="1">#REF!</definedName>
    <definedName name="BEx5I244LQHZTF3XI66J8705R9XX" localSheetId="9" hidden="1">#REF!</definedName>
    <definedName name="BEx5I244LQHZTF3XI66J8705R9XX" hidden="1">#REF!</definedName>
    <definedName name="BEx5I8PBP4LIXDGID5BP0THLO0AQ" localSheetId="9" hidden="1">#REF!</definedName>
    <definedName name="BEx5I8PBP4LIXDGID5BP0THLO0AQ" hidden="1">#REF!</definedName>
    <definedName name="BEx5I8USVUB3JP4S9OXGMZVMOQXR" localSheetId="9" hidden="1">#REF!</definedName>
    <definedName name="BEx5I8USVUB3JP4S9OXGMZVMOQXR" hidden="1">#REF!</definedName>
    <definedName name="BEx5I9GDQSYIAL65UQNDMNFQCS9Y" localSheetId="9" hidden="1">#REF!</definedName>
    <definedName name="BEx5I9GDQSYIAL65UQNDMNFQCS9Y" hidden="1">#REF!</definedName>
    <definedName name="BEx5IBUPG9AWNW5PK7JGRGEJ4OLM" localSheetId="9" hidden="1">#REF!</definedName>
    <definedName name="BEx5IBUPG9AWNW5PK7JGRGEJ4OLM" hidden="1">#REF!</definedName>
    <definedName name="BEx5IC06RVN8BSAEPREVKHKLCJ2L" localSheetId="9" hidden="1">#REF!</definedName>
    <definedName name="BEx5IC06RVN8BSAEPREVKHKLCJ2L" hidden="1">#REF!</definedName>
    <definedName name="BEx5IGY4M04BPXSQF2J4GQYXF85O" localSheetId="9" hidden="1">#REF!</definedName>
    <definedName name="BEx5IGY4M04BPXSQF2J4GQYXF85O" hidden="1">#REF!</definedName>
    <definedName name="BEx5IWTZDCLZ5CCDG108STY04SAJ" localSheetId="9" hidden="1">#REF!</definedName>
    <definedName name="BEx5IWTZDCLZ5CCDG108STY04SAJ" hidden="1">#REF!</definedName>
    <definedName name="BEx5J0FFP1KS4NGY20AEJI8VREEA" localSheetId="9" hidden="1">#REF!</definedName>
    <definedName name="BEx5J0FFP1KS4NGY20AEJI8VREEA" hidden="1">#REF!</definedName>
    <definedName name="BEx5J1XE5FVWL6IJV6CWKPN24UBK" localSheetId="9" hidden="1">#REF!</definedName>
    <definedName name="BEx5J1XE5FVWL6IJV6CWKPN24UBK" hidden="1">#REF!</definedName>
    <definedName name="BEx5JF3ZXLDIS8VNKDCY7ZI7H1CI" localSheetId="9" hidden="1">#REF!</definedName>
    <definedName name="BEx5JF3ZXLDIS8VNKDCY7ZI7H1CI" hidden="1">#REF!</definedName>
    <definedName name="BEx5JHCZJ8G6OOOW6EF3GABXKH6F" localSheetId="9" hidden="1">#REF!</definedName>
    <definedName name="BEx5JHCZJ8G6OOOW6EF3GABXKH6F" hidden="1">#REF!</definedName>
    <definedName name="BEx5JJB6W446THXQCRUKD3I7RKLP" localSheetId="9" hidden="1">#REF!</definedName>
    <definedName name="BEx5JJB6W446THXQCRUKD3I7RKLP" hidden="1">#REF!</definedName>
    <definedName name="BEx5JNCT8Z7XSSPD5EMNAJELCU2V" localSheetId="9" hidden="1">#REF!</definedName>
    <definedName name="BEx5JNCT8Z7XSSPD5EMNAJELCU2V" hidden="1">#REF!</definedName>
    <definedName name="BEx5JQCNT9Y4RM306CHC8IPY3HBZ" localSheetId="9" hidden="1">#REF!</definedName>
    <definedName name="BEx5JQCNT9Y4RM306CHC8IPY3HBZ" hidden="1">#REF!</definedName>
    <definedName name="BEx5K08PYKE6JOKBYIB006TX619P" localSheetId="9" hidden="1">#REF!</definedName>
    <definedName name="BEx5K08PYKE6JOKBYIB006TX619P" hidden="1">#REF!</definedName>
    <definedName name="BEx5K4W2S2K7M9V2M304KW93LK8Q" localSheetId="9" hidden="1">#REF!</definedName>
    <definedName name="BEx5K4W2S2K7M9V2M304KW93LK8Q" hidden="1">#REF!</definedName>
    <definedName name="BEx5K51DSERT1TR7B4A29R41W4NX" localSheetId="9" hidden="1">#REF!</definedName>
    <definedName name="BEx5K51DSERT1TR7B4A29R41W4NX" hidden="1">#REF!</definedName>
    <definedName name="BEx5KBBZ8KCEQK36ARG4ERYOFD4G" localSheetId="9" hidden="1">#REF!</definedName>
    <definedName name="BEx5KBBZ8KCEQK36ARG4ERYOFD4G" hidden="1">#REF!</definedName>
    <definedName name="BEx5KCOET0DYMY4VILOLGVBX7E3C" localSheetId="9" hidden="1">#REF!</definedName>
    <definedName name="BEx5KCOET0DYMY4VILOLGVBX7E3C" hidden="1">#REF!</definedName>
    <definedName name="BEx5KYER580I4T7WTLMUN7NLNP5K" localSheetId="9" hidden="1">#REF!</definedName>
    <definedName name="BEx5KYER580I4T7WTLMUN7NLNP5K" hidden="1">#REF!</definedName>
    <definedName name="BEx5LHLB3M6K4ZKY2F42QBZT30ZH" localSheetId="9" hidden="1">#REF!</definedName>
    <definedName name="BEx5LHLB3M6K4ZKY2F42QBZT30ZH" hidden="1">#REF!</definedName>
    <definedName name="BEx5LKQJG40DO2JR1ZF6KD3PON9K" localSheetId="9" hidden="1">#REF!</definedName>
    <definedName name="BEx5LKQJG40DO2JR1ZF6KD3PON9K" hidden="1">#REF!</definedName>
    <definedName name="BEx5LQA84QRPGAR4FLC7MCT3H9EN" localSheetId="9" hidden="1">#REF!</definedName>
    <definedName name="BEx5LQA84QRPGAR4FLC7MCT3H9EN" hidden="1">#REF!</definedName>
    <definedName name="BEx5LRMNU3HXIE1BUMDHRU31F7JJ" localSheetId="9" hidden="1">#REF!</definedName>
    <definedName name="BEx5LRMNU3HXIE1BUMDHRU31F7JJ" hidden="1">#REF!</definedName>
    <definedName name="BEx5LSJ1LPUAX3ENSPECWPG4J7D1" localSheetId="9" hidden="1">#REF!</definedName>
    <definedName name="BEx5LSJ1LPUAX3ENSPECWPG4J7D1" hidden="1">#REF!</definedName>
    <definedName name="BEx5LTKQ8RQWJE4BC88OP928893U" localSheetId="9" hidden="1">#REF!</definedName>
    <definedName name="BEx5LTKQ8RQWJE4BC88OP928893U" hidden="1">#REF!</definedName>
    <definedName name="BEx5M4D4KHXU4JXKDEHZZNRG7NRA" localSheetId="9" hidden="1">#REF!</definedName>
    <definedName name="BEx5M4D4KHXU4JXKDEHZZNRG7NRA" hidden="1">#REF!</definedName>
    <definedName name="BEx5MB9BR71LZDG7XXQ2EO58JC5F" localSheetId="9" hidden="1">#REF!</definedName>
    <definedName name="BEx5MB9BR71LZDG7XXQ2EO58JC5F" hidden="1">#REF!</definedName>
    <definedName name="BEx5MHEF05EVRV5DPTG4KMPWZSUS" localSheetId="9" hidden="1">#REF!</definedName>
    <definedName name="BEx5MHEF05EVRV5DPTG4KMPWZSUS" hidden="1">#REF!</definedName>
    <definedName name="BEx5MLQZM68YQSKARVWTTPINFQ2C" localSheetId="9" hidden="1">#REF!</definedName>
    <definedName name="BEx5MLQZM68YQSKARVWTTPINFQ2C" hidden="1">[18]ZZCOOM_M03_Q005!#REF!</definedName>
    <definedName name="BEx5MMCJMU7FOOWUCW9EA13B7V5F" localSheetId="9" hidden="1">#REF!</definedName>
    <definedName name="BEx5MMCJMU7FOOWUCW9EA13B7V5F" hidden="1">#REF!</definedName>
    <definedName name="BEx5MVXTKNBXHNWTL43C670E4KXC" localSheetId="9" hidden="1">#REF!</definedName>
    <definedName name="BEx5MVXTKNBXHNWTL43C670E4KXC" hidden="1">#REF!</definedName>
    <definedName name="BEx5MWZGZ3VRB5418C2RNF9H17BQ" localSheetId="9" hidden="1">#REF!</definedName>
    <definedName name="BEx5MWZGZ3VRB5418C2RNF9H17BQ" hidden="1">#REF!</definedName>
    <definedName name="BEx5MX4YD2QV39W04QH9C6AOA0FB" localSheetId="9" hidden="1">#REF!</definedName>
    <definedName name="BEx5MX4YD2QV39W04QH9C6AOA0FB" hidden="1">#REF!</definedName>
    <definedName name="BEx5N3A8LULD7YBJH5J83X27PZSW" localSheetId="9" hidden="1">#REF!</definedName>
    <definedName name="BEx5N3A8LULD7YBJH5J83X27PZSW" hidden="1">#REF!</definedName>
    <definedName name="BEx5N4XI4PWB1W9PMZ4O5R0HWTYD" localSheetId="9" hidden="1">#REF!</definedName>
    <definedName name="BEx5N4XI4PWB1W9PMZ4O5R0HWTYD" hidden="1">#REF!</definedName>
    <definedName name="BEx5N8DH1SY888WI2GZ2D6E9XCXB" localSheetId="9" hidden="1">#REF!</definedName>
    <definedName name="BEx5N8DH1SY888WI2GZ2D6E9XCXB" hidden="1">#REF!</definedName>
    <definedName name="BEx5NA68N6FJFX9UJXK4M14U487F" localSheetId="9" hidden="1">#REF!</definedName>
    <definedName name="BEx5NA68N6FJFX9UJXK4M14U487F" hidden="1">#REF!</definedName>
    <definedName name="BEx5NIKBG2GDJOYGE3WCXKU7YY51" localSheetId="9" hidden="1">#REF!</definedName>
    <definedName name="BEx5NIKBG2GDJOYGE3WCXKU7YY51" hidden="1">#REF!</definedName>
    <definedName name="BEx5NV06L5J5IMKGOMGKGJ4PBZCD" localSheetId="9" hidden="1">#REF!</definedName>
    <definedName name="BEx5NV06L5J5IMKGOMGKGJ4PBZCD" hidden="1">#REF!</definedName>
    <definedName name="BEx5NW1V6AB25NEEX9VPHRXWJDSS" localSheetId="9" hidden="1">#REF!</definedName>
    <definedName name="BEx5NW1V6AB25NEEX9VPHRXWJDSS" hidden="1">#REF!</definedName>
    <definedName name="BEx5NWSXWACAUHWVZAI57DGZ8OCQ" localSheetId="9" hidden="1">#REF!</definedName>
    <definedName name="BEx5NWSXWACAUHWVZAI57DGZ8OCQ" hidden="1">#REF!</definedName>
    <definedName name="BEx5NZSSQ6PY99ZX2D7Q9IGOR34W" localSheetId="9" hidden="1">#REF!</definedName>
    <definedName name="BEx5NZSSQ6PY99ZX2D7Q9IGOR34W" hidden="1">#REF!</definedName>
    <definedName name="BEx5O2N9HTGG4OJHR62PKFMNZTTW" localSheetId="9" hidden="1">#REF!</definedName>
    <definedName name="BEx5O2N9HTGG4OJHR62PKFMNZTTW" hidden="1">#REF!</definedName>
    <definedName name="BEx5O3ZUQ2OARA1CDOZ3NC4UE5AA" localSheetId="9" hidden="1">#REF!</definedName>
    <definedName name="BEx5O3ZUQ2OARA1CDOZ3NC4UE5AA" hidden="1">#REF!</definedName>
    <definedName name="BEx5OAFS0NJ2CB86A02E1JYHMLQ1" localSheetId="9" hidden="1">#REF!</definedName>
    <definedName name="BEx5OAFS0NJ2CB86A02E1JYHMLQ1" hidden="1">#REF!</definedName>
    <definedName name="BEx5OG4RPU8W1ETWDWM234NYYYEN" localSheetId="9" hidden="1">#REF!</definedName>
    <definedName name="BEx5OG4RPU8W1ETWDWM234NYYYEN" hidden="1">#REF!</definedName>
    <definedName name="BEx5OP9Y43F99O2IT69MKCCXGL61" localSheetId="9" hidden="1">#REF!</definedName>
    <definedName name="BEx5OP9Y43F99O2IT69MKCCXGL61" hidden="1">#REF!</definedName>
    <definedName name="BEx5P9Y9RDXNUAJ6CZ2LHMM8IM7T" localSheetId="9" hidden="1">#REF!</definedName>
    <definedName name="BEx5P9Y9RDXNUAJ6CZ2LHMM8IM7T" hidden="1">#REF!</definedName>
    <definedName name="BEx5PHWB2C0D5QLP3BZIP3UO7DIZ" localSheetId="9" hidden="1">#REF!</definedName>
    <definedName name="BEx5PHWB2C0D5QLP3BZIP3UO7DIZ" hidden="1">#REF!</definedName>
    <definedName name="BEx5PJP02W68K2E46L5C5YBSNU6T" localSheetId="9" hidden="1">#REF!</definedName>
    <definedName name="BEx5PJP02W68K2E46L5C5YBSNU6T" hidden="1">#REF!</definedName>
    <definedName name="BEx5PLCA8DOMAU315YCS5275L2HS" localSheetId="9" hidden="1">#REF!</definedName>
    <definedName name="BEx5PLCA8DOMAU315YCS5275L2HS" hidden="1">#REF!</definedName>
    <definedName name="BEx5PRXMZ5M65Z732WNNGV564C2J" localSheetId="9" hidden="1">#REF!</definedName>
    <definedName name="BEx5PRXMZ5M65Z732WNNGV564C2J" hidden="1">#REF!</definedName>
    <definedName name="BEx5Q29Y91E64DPE0YY53A6YHF3Y" localSheetId="9" hidden="1">#REF!</definedName>
    <definedName name="BEx5Q29Y91E64DPE0YY53A6YHF3Y" hidden="1">#REF!</definedName>
    <definedName name="BEx5QPSW4IPLH50WSR87HRER05RF" localSheetId="9" hidden="1">#REF!</definedName>
    <definedName name="BEx5QPSW4IPLH50WSR87HRER05RF" hidden="1">#REF!</definedName>
    <definedName name="BEx73V0EP8EMNRC3EZJJKKVKWQVB" localSheetId="9" hidden="1">#REF!</definedName>
    <definedName name="BEx73V0EP8EMNRC3EZJJKKVKWQVB" hidden="1">#REF!</definedName>
    <definedName name="BEx741WJHIJVXUX131SBXTVW8D71" localSheetId="9" hidden="1">#REF!</definedName>
    <definedName name="BEx741WJHIJVXUX131SBXTVW8D71" hidden="1">#REF!</definedName>
    <definedName name="BEx74Q6H3O7133AWQXWC21MI2UFT" localSheetId="9" hidden="1">#REF!</definedName>
    <definedName name="BEx74Q6H3O7133AWQXWC21MI2UFT" hidden="1">#REF!</definedName>
    <definedName name="BEx74R2VQ8BSMKPX25262AU3VZF7" localSheetId="9" hidden="1">#REF!</definedName>
    <definedName name="BEx74R2VQ8BSMKPX25262AU3VZF7" hidden="1">#REF!</definedName>
    <definedName name="BEx74W6BJ8ENO3J25WNM5H5APKA3" localSheetId="9" hidden="1">#REF!</definedName>
    <definedName name="BEx74W6BJ8ENO3J25WNM5H5APKA3" hidden="1">#REF!</definedName>
    <definedName name="BEx74YKLW1FKLWC3DJ2ELZBZBY1M" localSheetId="9" hidden="1">#REF!</definedName>
    <definedName name="BEx74YKLW1FKLWC3DJ2ELZBZBY1M" hidden="1">#REF!</definedName>
    <definedName name="BEx755GRRD9BL27YHLH5QWIYLWB7" localSheetId="9" hidden="1">#REF!</definedName>
    <definedName name="BEx755GRRD9BL27YHLH5QWIYLWB7" hidden="1">#REF!</definedName>
    <definedName name="BEx759D1D5SXS5ELLZVBI0SXYUNF" localSheetId="9" hidden="1">#REF!</definedName>
    <definedName name="BEx759D1D5SXS5ELLZVBI0SXYUNF" hidden="1">#REF!</definedName>
    <definedName name="BEx75DPEQTX055IZ2L8UVLJOT1DD" localSheetId="9" hidden="1">#REF!</definedName>
    <definedName name="BEx75DPEQTX055IZ2L8UVLJOT1DD" hidden="1">#REF!</definedName>
    <definedName name="BEx75GJZSZHUDN6OOAGQYFUDA2LP" localSheetId="9" hidden="1">#REF!</definedName>
    <definedName name="BEx75GJZSZHUDN6OOAGQYFUDA2LP" hidden="1">#REF!</definedName>
    <definedName name="BEx75HGCCV5K4UCJWYV8EV9AG5YT" localSheetId="9" hidden="1">#REF!</definedName>
    <definedName name="BEx75HGCCV5K4UCJWYV8EV9AG5YT" hidden="1">#REF!</definedName>
    <definedName name="BEx75PZT8TY5P13U978NVBUXKHT4" localSheetId="9" hidden="1">#REF!</definedName>
    <definedName name="BEx75PZT8TY5P13U978NVBUXKHT4" hidden="1">#REF!</definedName>
    <definedName name="BEx75T55F7GML8V1DMWL26WRT006" localSheetId="9" hidden="1">#REF!</definedName>
    <definedName name="BEx75T55F7GML8V1DMWL26WRT006" hidden="1">#REF!</definedName>
    <definedName name="BEx75VJGR07JY6UUWURQ4PJ29UKC" localSheetId="9" hidden="1">#REF!</definedName>
    <definedName name="BEx75VJGR07JY6UUWURQ4PJ29UKC" hidden="1">#REF!</definedName>
    <definedName name="BEx7696AZUPB1PK30JJQUWUELQPJ" localSheetId="9" hidden="1">#REF!</definedName>
    <definedName name="BEx7696AZUPB1PK30JJQUWUELQPJ" hidden="1">#REF!</definedName>
    <definedName name="BEx76PNR8S4T4VUQS0KU58SEX0VN" localSheetId="9" hidden="1">#REF!</definedName>
    <definedName name="BEx76PNR8S4T4VUQS0KU58SEX0VN" hidden="1">#REF!</definedName>
    <definedName name="BEx76YY7ODSIKDD9VDF9TLTDM18I" localSheetId="9" hidden="1">#REF!</definedName>
    <definedName name="BEx76YY7ODSIKDD9VDF9TLTDM18I" hidden="1">#REF!</definedName>
    <definedName name="BEx7705E86I9B7DTKMMJMAFSYMUL" localSheetId="9" hidden="1">#REF!</definedName>
    <definedName name="BEx7705E86I9B7DTKMMJMAFSYMUL" hidden="1">#REF!</definedName>
    <definedName name="BEx7741OUGLA0WJQLQRUJSL4DE00" localSheetId="9" hidden="1">#REF!</definedName>
    <definedName name="BEx7741OUGLA0WJQLQRUJSL4DE00" hidden="1">#REF!</definedName>
    <definedName name="BEx774N83DXLJZ54Q42PWIJZ2DN1" localSheetId="9" hidden="1">#REF!</definedName>
    <definedName name="BEx774N83DXLJZ54Q42PWIJZ2DN1" hidden="1">#REF!</definedName>
    <definedName name="BEx779QNIY3061ZV9BR462WKEGRW" localSheetId="9" hidden="1">#REF!</definedName>
    <definedName name="BEx779QNIY3061ZV9BR462WKEGRW" hidden="1">#REF!</definedName>
    <definedName name="BEx77G19QU9A95CNHE6QMVSQR2T3" localSheetId="9" hidden="1">#REF!</definedName>
    <definedName name="BEx77G19QU9A95CNHE6QMVSQR2T3" hidden="1">#REF!</definedName>
    <definedName name="BEx77P0S3GVMS7BJUL9OWUGJ1B02" localSheetId="9" hidden="1">#REF!</definedName>
    <definedName name="BEx77P0S3GVMS7BJUL9OWUGJ1B02" hidden="1">#REF!</definedName>
    <definedName name="BEx77QDESURI6WW5582YXSK3A972" localSheetId="9" hidden="1">#REF!</definedName>
    <definedName name="BEx77QDESURI6WW5582YXSK3A972" hidden="1">#REF!</definedName>
    <definedName name="BEx77VBI9XOPFHKEWU5EHQ9J675Y" localSheetId="9" hidden="1">#REF!</definedName>
    <definedName name="BEx77VBI9XOPFHKEWU5EHQ9J675Y" hidden="1">#REF!</definedName>
    <definedName name="BEx7809GQOCLHSNH95VOYIX7P1TV" localSheetId="9" hidden="1">#REF!</definedName>
    <definedName name="BEx7809GQOCLHSNH95VOYIX7P1TV" hidden="1">#REF!</definedName>
    <definedName name="BEx780K8XAXUHGVZGZWQ74DK4CI3" localSheetId="9" hidden="1">#REF!</definedName>
    <definedName name="BEx780K8XAXUHGVZGZWQ74DK4CI3" hidden="1">#REF!</definedName>
    <definedName name="BEx78226TN58UE0CTY98YEDU0LSL" localSheetId="9" hidden="1">#REF!</definedName>
    <definedName name="BEx78226TN58UE0CTY98YEDU0LSL" hidden="1">#REF!</definedName>
    <definedName name="BEx7881ZZBWHRAX6W2GY19J8MGEQ" localSheetId="9" hidden="1">#REF!</definedName>
    <definedName name="BEx7881ZZBWHRAX6W2GY19J8MGEQ" hidden="1">#REF!</definedName>
    <definedName name="BEx78BSYINF85GYNSCIRD95PH86Q" localSheetId="9" hidden="1">#REF!</definedName>
    <definedName name="BEx78BSYINF85GYNSCIRD95PH86Q" hidden="1">#REF!</definedName>
    <definedName name="BEx78HHRIWDLHQX2LG0HWFRYEL1T" localSheetId="9" hidden="1">#REF!</definedName>
    <definedName name="BEx78HHRIWDLHQX2LG0HWFRYEL1T" hidden="1">#REF!</definedName>
    <definedName name="BEx78QC4X2YVM9K6MQRB2WJG36N3" localSheetId="9" hidden="1">#REF!</definedName>
    <definedName name="BEx78QC4X2YVM9K6MQRB2WJG36N3" hidden="1">#REF!</definedName>
    <definedName name="BEx78QMXZ2P1ZB3HJ9O50DWHCMXR" localSheetId="9" hidden="1">#REF!</definedName>
    <definedName name="BEx78QMXZ2P1ZB3HJ9O50DWHCMXR" hidden="1">#REF!</definedName>
    <definedName name="BEx78SFO5VR28677DWZEMDN7G86X" localSheetId="9" hidden="1">#REF!</definedName>
    <definedName name="BEx78SFO5VR28677DWZEMDN7G86X" hidden="1">#REF!</definedName>
    <definedName name="BEx78SFOYH1Z0ZDTO47W2M60TW6K" localSheetId="9" hidden="1">#REF!</definedName>
    <definedName name="BEx78SFOYH1Z0ZDTO47W2M60TW6K" hidden="1">#REF!</definedName>
    <definedName name="BEx7974EARYYX2ICWU0YC50VO5D8" localSheetId="9" hidden="1">#REF!</definedName>
    <definedName name="BEx7974EARYYX2ICWU0YC50VO5D8" hidden="1">#REF!</definedName>
    <definedName name="BEx79JK3E6JO8MX4O35A5G8NZCC8" localSheetId="9" hidden="1">#REF!</definedName>
    <definedName name="BEx79JK3E6JO8MX4O35A5G8NZCC8" hidden="1">#REF!</definedName>
    <definedName name="BEx79OCP4HQ6XP8EWNGEUDLOZBBS" localSheetId="9" hidden="1">#REF!</definedName>
    <definedName name="BEx79OCP4HQ6XP8EWNGEUDLOZBBS" hidden="1">#REF!</definedName>
    <definedName name="BEx79SEAYKUZB0H4LYBCD6WWJBG2" localSheetId="9" hidden="1">#REF!</definedName>
    <definedName name="BEx79SEAYKUZB0H4LYBCD6WWJBG2" hidden="1">#REF!</definedName>
    <definedName name="BEx79SJRHTLS9PYM69O9BWW1FMJK" localSheetId="9" hidden="1">#REF!</definedName>
    <definedName name="BEx79SJRHTLS9PYM69O9BWW1FMJK" hidden="1">#REF!</definedName>
    <definedName name="BEx79YJJLBELICW9F9FRYSCQ101L" localSheetId="9" hidden="1">#REF!</definedName>
    <definedName name="BEx79YJJLBELICW9F9FRYSCQ101L" hidden="1">#REF!</definedName>
    <definedName name="BEx79YUC7B0V77FSBGIRCY1BR4VK" localSheetId="9" hidden="1">#REF!</definedName>
    <definedName name="BEx79YUC7B0V77FSBGIRCY1BR4VK" hidden="1">#REF!</definedName>
    <definedName name="BEx7A06T3RC2891FUX05G3QPRAUE" localSheetId="9" hidden="1">#REF!</definedName>
    <definedName name="BEx7A06T3RC2891FUX05G3QPRAUE" hidden="1">#REF!</definedName>
    <definedName name="BEx7A9S3JA1X7FH4CFSQLTZC4691" localSheetId="9" hidden="1">#REF!</definedName>
    <definedName name="BEx7A9S3JA1X7FH4CFSQLTZC4691" hidden="1">#REF!</definedName>
    <definedName name="BEx7ABA2C9IWH5VSLVLLLCY62161" localSheetId="9" hidden="1">#REF!</definedName>
    <definedName name="BEx7ABA2C9IWH5VSLVLLLCY62161" hidden="1">#REF!</definedName>
    <definedName name="BEx7AE4LPLX8N85BYB0WCO5S7ZPV" localSheetId="9" hidden="1">#REF!</definedName>
    <definedName name="BEx7AE4LPLX8N85BYB0WCO5S7ZPV" hidden="1">#REF!</definedName>
    <definedName name="BEx7AR0EEP9O5JPPEKQWG1TC860T" localSheetId="9" hidden="1">#REF!</definedName>
    <definedName name="BEx7AR0EEP9O5JPPEKQWG1TC860T" hidden="1">#REF!</definedName>
    <definedName name="BEx7ASD1I654MEDCO6GGWA95PXSC" localSheetId="9" hidden="1">#REF!</definedName>
    <definedName name="BEx7ASD1I654MEDCO6GGWA95PXSC" hidden="1">#REF!</definedName>
    <definedName name="BEx7AURD3S7JGN4D3YK1QAG6TAFA" localSheetId="9" hidden="1">#REF!</definedName>
    <definedName name="BEx7AURD3S7JGN4D3YK1QAG6TAFA" hidden="1">#REF!</definedName>
    <definedName name="BEx7AVCX9S5RJP3NSZ4QM4E6ERDT" localSheetId="9" hidden="1">#REF!</definedName>
    <definedName name="BEx7AVCX9S5RJP3NSZ4QM4E6ERDT" hidden="1">#REF!</definedName>
    <definedName name="BEx7AVYIGP0930MV5JEBWRYCJN68" localSheetId="9" hidden="1">#REF!</definedName>
    <definedName name="BEx7AVYIGP0930MV5JEBWRYCJN68" hidden="1">#REF!</definedName>
    <definedName name="BEx7B6LH6917TXOSAAQ6U7HVF018" localSheetId="9" hidden="1">#REF!</definedName>
    <definedName name="BEx7B6LH6917TXOSAAQ6U7HVF018" hidden="1">#REF!</definedName>
    <definedName name="BEx7BN8E88JR3K1BSLAZRPSFPQ9L" localSheetId="9" hidden="1">#REF!</definedName>
    <definedName name="BEx7BN8E88JR3K1BSLAZRPSFPQ9L" hidden="1">#REF!</definedName>
    <definedName name="BEx7BP14RMS3638K85OM4NCYLRHG" localSheetId="9" hidden="1">#REF!</definedName>
    <definedName name="BEx7BP14RMS3638K85OM4NCYLRHG" hidden="1">#REF!</definedName>
    <definedName name="BEx7BPXFZXJ79FQ0E8AQE21PGVHA" localSheetId="9" hidden="1">#REF!</definedName>
    <definedName name="BEx7BPXFZXJ79FQ0E8AQE21PGVHA" hidden="1">#REF!</definedName>
    <definedName name="BEx7C04AM39DQMC1TIX7CFZ2ADHX" localSheetId="9" hidden="1">#REF!</definedName>
    <definedName name="BEx7C04AM39DQMC1TIX7CFZ2ADHX" hidden="1">#REF!</definedName>
    <definedName name="BEx7C346X4AX2J1QPM4NBC7JL5W9" localSheetId="9" hidden="1">#REF!</definedName>
    <definedName name="BEx7C346X4AX2J1QPM4NBC7JL5W9" hidden="1">#REF!</definedName>
    <definedName name="BEx7C40F0PQURHPI6YQ39NFIR86Z" localSheetId="9" hidden="1">#REF!</definedName>
    <definedName name="BEx7C40F0PQURHPI6YQ39NFIR86Z" hidden="1">#REF!</definedName>
    <definedName name="BEx7C7B9VCY7N0H7N1NH6HNNH724" localSheetId="9" hidden="1">#REF!</definedName>
    <definedName name="BEx7C7B9VCY7N0H7N1NH6HNNH724" hidden="1">#REF!</definedName>
    <definedName name="BEx7C93VR7SYRIJS1JO8YZKSFAW9" localSheetId="9" hidden="1">#REF!</definedName>
    <definedName name="BEx7C93VR7SYRIJS1JO8YZKSFAW9" hidden="1">#REF!</definedName>
    <definedName name="BEx7CCPC6R1KQQZ2JQU6EFI1G0RM" localSheetId="9" hidden="1">#REF!</definedName>
    <definedName name="BEx7CCPC6R1KQQZ2JQU6EFI1G0RM" hidden="1">#REF!</definedName>
    <definedName name="BEx7CIJST9GLS2QD383UK7VUDTGL" localSheetId="9" hidden="1">#REF!</definedName>
    <definedName name="BEx7CIJST9GLS2QD383UK7VUDTGL" hidden="1">#REF!</definedName>
    <definedName name="BEx7CO8T2XKC7GHDSYNAWTZ9L7YR" localSheetId="9" hidden="1">#REF!</definedName>
    <definedName name="BEx7CO8T2XKC7GHDSYNAWTZ9L7YR" hidden="1">#REF!</definedName>
    <definedName name="BEx7CW1CF00DO8A36UNC2X7K65C2" localSheetId="9" hidden="1">#REF!</definedName>
    <definedName name="BEx7CW1CF00DO8A36UNC2X7K65C2" hidden="1">#REF!</definedName>
    <definedName name="BEx7CW6NFRL2P4XWP0MWHIYA97KF" localSheetId="9" hidden="1">#REF!</definedName>
    <definedName name="BEx7CW6NFRL2P4XWP0MWHIYA97KF" hidden="1">#REF!</definedName>
    <definedName name="BEx7CZXN83U7XFVGG1P1N6ZCQK7U" localSheetId="9" hidden="1">#REF!</definedName>
    <definedName name="BEx7CZXN83U7XFVGG1P1N6ZCQK7U" hidden="1">#REF!</definedName>
    <definedName name="BEx7D14R4J25CLH301NHMGU8FSWM" localSheetId="9" hidden="1">#REF!</definedName>
    <definedName name="BEx7D14R4J25CLH301NHMGU8FSWM" hidden="1">#REF!</definedName>
    <definedName name="BEx7D38BE0Z9QLQBDMGARM9USFPM" localSheetId="9" hidden="1">#REF!</definedName>
    <definedName name="BEx7D38BE0Z9QLQBDMGARM9USFPM" hidden="1">#REF!</definedName>
    <definedName name="BEx7D5RWKRS4W71J4NZ6ZSFHPKFT" localSheetId="9" hidden="1">#REF!</definedName>
    <definedName name="BEx7D5RWKRS4W71J4NZ6ZSFHPKFT" hidden="1">#REF!</definedName>
    <definedName name="BEx7D8H1TPOX1UN17QZYEV7Q58GA" localSheetId="9" hidden="1">#REF!</definedName>
    <definedName name="BEx7D8H1TPOX1UN17QZYEV7Q58GA" hidden="1">#REF!</definedName>
    <definedName name="BEx7DGF13H2074LRWFZQ45PZ6JPX" localSheetId="9" hidden="1">#REF!</definedName>
    <definedName name="BEx7DGF13H2074LRWFZQ45PZ6JPX" hidden="1">#REF!</definedName>
    <definedName name="BEx7DHBE0SOC5KXWWQ73WUDBRX8J" localSheetId="9" hidden="1">#REF!</definedName>
    <definedName name="BEx7DHBE0SOC5KXWWQ73WUDBRX8J" hidden="1">#REF!</definedName>
    <definedName name="BEx7DKWUXEDIISSX4GDD4YYT887F" localSheetId="9" hidden="1">#REF!</definedName>
    <definedName name="BEx7DKWUXEDIISSX4GDD4YYT887F" hidden="1">#REF!</definedName>
    <definedName name="BEx7DMUYR2HC26WW7AOB1TULERMB" localSheetId="9" hidden="1">#REF!</definedName>
    <definedName name="BEx7DMUYR2HC26WW7AOB1TULERMB" hidden="1">#REF!</definedName>
    <definedName name="BEx7DVJTRV44IMJIBFXELE67SZ7S" localSheetId="9" hidden="1">#REF!</definedName>
    <definedName name="BEx7DVJTRV44IMJIBFXELE67SZ7S" hidden="1">#REF!</definedName>
    <definedName name="BEx7DVUMFCI5INHMVFIJ44RTTSTT" localSheetId="9" hidden="1">#REF!</definedName>
    <definedName name="BEx7DVUMFCI5INHMVFIJ44RTTSTT" hidden="1">#REF!</definedName>
    <definedName name="BEx7E2QT2U8THYOKBPXONB1B47WH" localSheetId="9" hidden="1">#REF!</definedName>
    <definedName name="BEx7E2QT2U8THYOKBPXONB1B47WH" hidden="1">#REF!</definedName>
    <definedName name="BEx7E5QP7W6UKO74F5Y0VJ741HS5" localSheetId="9" hidden="1">#REF!</definedName>
    <definedName name="BEx7E5QP7W6UKO74F5Y0VJ741HS5" hidden="1">#REF!</definedName>
    <definedName name="BEx7E6N29HGH3I47AFB2DCS6MVS6" localSheetId="9" hidden="1">#REF!</definedName>
    <definedName name="BEx7E6N29HGH3I47AFB2DCS6MVS6" hidden="1">#REF!</definedName>
    <definedName name="BEx7EBA8IYHQKT7IQAOAML660SYA" localSheetId="9" hidden="1">#REF!</definedName>
    <definedName name="BEx7EBA8IYHQKT7IQAOAML660SYA" hidden="1">#REF!</definedName>
    <definedName name="BEx7EI6C8MCRZFEQYUBE5FSUTIHK" localSheetId="9" hidden="1">#REF!</definedName>
    <definedName name="BEx7EI6C8MCRZFEQYUBE5FSUTIHK" hidden="1">#REF!</definedName>
    <definedName name="BEx7EI6DL1Z6UWLFBXAKVGZTKHWJ" localSheetId="9" hidden="1">#REF!</definedName>
    <definedName name="BEx7EI6DL1Z6UWLFBXAKVGZTKHWJ" hidden="1">#REF!</definedName>
    <definedName name="BEx7EQKHX7GZYOLXRDU534TT4H64" localSheetId="9" hidden="1">#REF!</definedName>
    <definedName name="BEx7EQKHX7GZYOLXRDU534TT4H64" hidden="1">#REF!</definedName>
    <definedName name="BEx7ETV6L1TM7JSXJIGK3FC6RVZW" localSheetId="9" hidden="1">#REF!</definedName>
    <definedName name="BEx7ETV6L1TM7JSXJIGK3FC6RVZW" hidden="1">#REF!</definedName>
    <definedName name="BEx7EYYLHMBYQTH6I377FCQS7CSX" localSheetId="9" hidden="1">#REF!</definedName>
    <definedName name="BEx7EYYLHMBYQTH6I377FCQS7CSX" hidden="1">#REF!</definedName>
    <definedName name="BEx7FCLG1RYI2SNOU1Y2GQZNZSWA" localSheetId="9" hidden="1">#REF!</definedName>
    <definedName name="BEx7FCLG1RYI2SNOU1Y2GQZNZSWA" hidden="1">#REF!</definedName>
    <definedName name="BEx7FN32ZGWOAA4TTH79KINTDWR9" localSheetId="9" hidden="1">#REF!</definedName>
    <definedName name="BEx7FN32ZGWOAA4TTH79KINTDWR9" hidden="1">#REF!</definedName>
    <definedName name="BEx7FV0WJHXL6X5JNQ2ZX45PX49P" localSheetId="9" hidden="1">#REF!</definedName>
    <definedName name="BEx7FV0WJHXL6X5JNQ2ZX45PX49P" hidden="1">#REF!</definedName>
    <definedName name="BEx7G82CKM3NIY1PHNFK28M09PCH" localSheetId="9" hidden="1">#REF!</definedName>
    <definedName name="BEx7G82CKM3NIY1PHNFK28M09PCH" hidden="1">#REF!</definedName>
    <definedName name="BEx7GR3ENYWRXXS5IT0UMEGOLGUH" localSheetId="9" hidden="1">#REF!</definedName>
    <definedName name="BEx7GR3ENYWRXXS5IT0UMEGOLGUH" hidden="1">#REF!</definedName>
    <definedName name="BEx7GSAL6P7TASL8MB63RFST1LJL" localSheetId="9" hidden="1">#REF!</definedName>
    <definedName name="BEx7GSAL6P7TASL8MB63RFST1LJL" hidden="1">#REF!</definedName>
    <definedName name="BEx7H0JD6I5I8WQLLWOYWY5YWPQE" localSheetId="9" hidden="1">#REF!</definedName>
    <definedName name="BEx7H0JD6I5I8WQLLWOYWY5YWPQE" hidden="1">#REF!</definedName>
    <definedName name="BEx7H14XCXH7WEXEY1HVO53A6AGH" localSheetId="9" hidden="1">#REF!</definedName>
    <definedName name="BEx7H14XCXH7WEXEY1HVO53A6AGH" hidden="1">#REF!</definedName>
    <definedName name="BEx7HGVBEF4LEIF6RC14N3PSU461" localSheetId="9" hidden="1">#REF!</definedName>
    <definedName name="BEx7HGVBEF4LEIF6RC14N3PSU461" hidden="1">#REF!</definedName>
    <definedName name="BEx7HQ5T9FZ42QWS09UO4DT42Y0R" localSheetId="9" hidden="1">#REF!</definedName>
    <definedName name="BEx7HQ5T9FZ42QWS09UO4DT42Y0R" hidden="1">#REF!</definedName>
    <definedName name="BEx7HRCZE3CVGON1HV07MT5MNDZ3" localSheetId="9" hidden="1">#REF!</definedName>
    <definedName name="BEx7HRCZE3CVGON1HV07MT5MNDZ3" hidden="1">#REF!</definedName>
    <definedName name="BEx7HWGE2CANG5M17X4C8YNC3N8F" localSheetId="9" hidden="1">#REF!</definedName>
    <definedName name="BEx7HWGE2CANG5M17X4C8YNC3N8F" hidden="1">#REF!</definedName>
    <definedName name="BEx7IB54GU5UCTJS549UBDW43EJL" localSheetId="9" hidden="1">#REF!</definedName>
    <definedName name="BEx7IB54GU5UCTJS549UBDW43EJL" hidden="1">#REF!</definedName>
    <definedName name="BEx7IBVYN47SFZIA0K4MDKQZNN9V" localSheetId="9" hidden="1">#REF!</definedName>
    <definedName name="BEx7IBVYN47SFZIA0K4MDKQZNN9V" hidden="1">#REF!</definedName>
    <definedName name="BEx7IGOMJB39HUONENRXTK1MFHGE" localSheetId="9" hidden="1">#REF!</definedName>
    <definedName name="BEx7IGOMJB39HUONENRXTK1MFHGE" hidden="1">#REF!</definedName>
    <definedName name="BEx7ISO6LTCYYDK0J6IN4PG2P6SW" localSheetId="9" hidden="1">#REF!</definedName>
    <definedName name="BEx7ISO6LTCYYDK0J6IN4PG2P6SW" hidden="1">#REF!</definedName>
    <definedName name="BEx7IV2IJ5WT7UC0UG7WP0WF2JZI" localSheetId="9" hidden="1">#REF!</definedName>
    <definedName name="BEx7IV2IJ5WT7UC0UG7WP0WF2JZI" hidden="1">#REF!</definedName>
    <definedName name="BEx7IXGU74GE5E4S6W4Z13AR092Y" localSheetId="9" hidden="1">#REF!</definedName>
    <definedName name="BEx7IXGU74GE5E4S6W4Z13AR092Y" hidden="1">#REF!</definedName>
    <definedName name="BEx7J4YL8Q3BI1MLH16YYQ18IJRD" localSheetId="9" hidden="1">#REF!</definedName>
    <definedName name="BEx7J4YL8Q3BI1MLH16YYQ18IJRD" hidden="1">#REF!</definedName>
    <definedName name="BEx7J5K5QVUOXI6A663KUWL6PO3O" localSheetId="9" hidden="1">#REF!</definedName>
    <definedName name="BEx7J5K5QVUOXI6A663KUWL6PO3O" hidden="1">#REF!</definedName>
    <definedName name="BEx7JH3HGBPI07OHZ5LFYK0UFZQR" localSheetId="9" hidden="1">#REF!</definedName>
    <definedName name="BEx7JH3HGBPI07OHZ5LFYK0UFZQR" hidden="1">#REF!</definedName>
    <definedName name="BEx7JRL3MHRMVLQF3EN15MXRPN68" localSheetId="9" hidden="1">#REF!</definedName>
    <definedName name="BEx7JRL3MHRMVLQF3EN15MXRPN68" hidden="1">#REF!</definedName>
    <definedName name="BEx7JV194190CNM6WWGQ3UBJ3CHH" localSheetId="9" hidden="1">#REF!</definedName>
    <definedName name="BEx7JV194190CNM6WWGQ3UBJ3CHH" hidden="1">#REF!</definedName>
    <definedName name="BEx7JZJ4AE8AGMWPK3XPBTBUBZ48" localSheetId="9" hidden="1">#REF!</definedName>
    <definedName name="BEx7JZJ4AE8AGMWPK3XPBTBUBZ48" hidden="1">#REF!</definedName>
    <definedName name="BEx7K7GZ607XQOGB81A1HINBTGOZ" localSheetId="9" hidden="1">#REF!</definedName>
    <definedName name="BEx7K7GZ607XQOGB81A1HINBTGOZ" hidden="1">#REF!</definedName>
    <definedName name="BEx7KEYPBDXSNROH8M6CDCBN6B50" localSheetId="9" hidden="1">#REF!</definedName>
    <definedName name="BEx7KEYPBDXSNROH8M6CDCBN6B50" hidden="1">#REF!</definedName>
    <definedName name="BEx7KH7PZ0A6FSWA4LAN2CMZ0WSF" localSheetId="9" hidden="1">#REF!</definedName>
    <definedName name="BEx7KH7PZ0A6FSWA4LAN2CMZ0WSF" hidden="1">#REF!</definedName>
    <definedName name="BEx7KNCTL6VMNQP4MFMHOMV1WI1Y" localSheetId="9" hidden="1">#REF!</definedName>
    <definedName name="BEx7KNCTL6VMNQP4MFMHOMV1WI1Y" hidden="1">#REF!</definedName>
    <definedName name="BEx7KSAS8BZT6H8OQCZ5DNSTMO07" localSheetId="9" hidden="1">#REF!</definedName>
    <definedName name="BEx7KSAS8BZT6H8OQCZ5DNSTMO07" hidden="1">#REF!</definedName>
    <definedName name="BEx7KWHTBD21COXVI4HNEQH0Z3L8" localSheetId="9" hidden="1">#REF!</definedName>
    <definedName name="BEx7KWHTBD21COXVI4HNEQH0Z3L8" hidden="1">#REF!</definedName>
    <definedName name="BEx7KXUGRMRSUXCM97Z7VRZQ9JH2" localSheetId="9" hidden="1">#REF!</definedName>
    <definedName name="BEx7KXUGRMRSUXCM97Z7VRZQ9JH2" hidden="1">#REF!</definedName>
    <definedName name="BEx7L5C6U8MP6IZ67BD649WQYJEK" localSheetId="9" hidden="1">#REF!</definedName>
    <definedName name="BEx7L5C6U8MP6IZ67BD649WQYJEK" hidden="1">#REF!</definedName>
    <definedName name="BEx7L8HEYEVTATR0OG5JJO647KNI" localSheetId="9" hidden="1">#REF!</definedName>
    <definedName name="BEx7L8HEYEVTATR0OG5JJO647KNI" hidden="1">#REF!</definedName>
    <definedName name="BEx7L8XOV64OMS15ZFURFEUXLMWF" localSheetId="9" hidden="1">#REF!</definedName>
    <definedName name="BEx7L8XOV64OMS15ZFURFEUXLMWF" hidden="1">#REF!</definedName>
    <definedName name="BEx7LPF478MRAYB9TQ6LDML6O3BY" localSheetId="9" hidden="1">#REF!</definedName>
    <definedName name="BEx7LPF478MRAYB9TQ6LDML6O3BY" hidden="1">#REF!</definedName>
    <definedName name="BEx7LPV780NFCG1VX4EKJ29YXOLZ" localSheetId="9" hidden="1">#REF!</definedName>
    <definedName name="BEx7LPV780NFCG1VX4EKJ29YXOLZ" hidden="1">#REF!</definedName>
    <definedName name="BEx7LQ0PD30NJWOAYKPEYHM9J83B" localSheetId="9" hidden="1">#REF!</definedName>
    <definedName name="BEx7LQ0PD30NJWOAYKPEYHM9J83B" hidden="1">#REF!</definedName>
    <definedName name="BEx7M4EKEDHZ1ZZ91NDLSUNPUFPZ" localSheetId="9" hidden="1">#REF!</definedName>
    <definedName name="BEx7M4EKEDHZ1ZZ91NDLSUNPUFPZ" hidden="1">#REF!</definedName>
    <definedName name="BEx7MAUI1JJFDIJGDW4RWY5384LY" localSheetId="9" hidden="1">#REF!</definedName>
    <definedName name="BEx7MAUI1JJFDIJGDW4RWY5384LY" hidden="1">#REF!</definedName>
    <definedName name="BEx7MI1EW6N7FOBHWJLYC02TZSKR" localSheetId="9" hidden="1">#REF!</definedName>
    <definedName name="BEx7MI1EW6N7FOBHWJLYC02TZSKR" hidden="1">#REF!</definedName>
    <definedName name="BEx7MJZO3UKAMJ53UWOJ5ZD4GGMQ" localSheetId="9" hidden="1">#REF!</definedName>
    <definedName name="BEx7MJZO3UKAMJ53UWOJ5ZD4GGMQ" hidden="1">#REF!</definedName>
    <definedName name="BEx7MO17TZ6L4457Q12FYYLUUZAZ" localSheetId="9" hidden="1">#REF!</definedName>
    <definedName name="BEx7MO17TZ6L4457Q12FYYLUUZAZ" hidden="1">#REF!</definedName>
    <definedName name="BEx7MT4MFNXIVQGAT6D971GZW7CA" localSheetId="9" hidden="1">#REF!</definedName>
    <definedName name="BEx7MT4MFNXIVQGAT6D971GZW7CA" hidden="1">#REF!</definedName>
    <definedName name="BEx7MUMLPPX92MX7SA8S1PLONDL8" localSheetId="9" hidden="1">#REF!</definedName>
    <definedName name="BEx7MUMLPPX92MX7SA8S1PLONDL8" hidden="1">#REF!</definedName>
    <definedName name="BEx7MX0W532Q7CB4V6KFVC9WAOUI" localSheetId="9" hidden="1">#REF!</definedName>
    <definedName name="BEx7MX0W532Q7CB4V6KFVC9WAOUI" hidden="1">#REF!</definedName>
    <definedName name="BEx7NB403NE748IF75RXMWOFQ986" localSheetId="9" hidden="1">#REF!</definedName>
    <definedName name="BEx7NB403NE748IF75RXMWOFQ986" hidden="1">#REF!</definedName>
    <definedName name="BEx7NI062THZAM6I8AJWTFJL91CS" localSheetId="9" hidden="1">#REF!</definedName>
    <definedName name="BEx7NI062THZAM6I8AJWTFJL91CS" hidden="1">#REF!</definedName>
    <definedName name="BEx904S75BPRYMHF0083JF7ES4NG" localSheetId="9" hidden="1">#REF!</definedName>
    <definedName name="BEx904S75BPRYMHF0083JF7ES4NG" hidden="1">#REF!</definedName>
    <definedName name="BEx90HDD4RWF7JZGA8GCGG7D63MG" localSheetId="9" hidden="1">#REF!</definedName>
    <definedName name="BEx90HDD4RWF7JZGA8GCGG7D63MG" hidden="1">#REF!</definedName>
    <definedName name="BEx90HO6UVMFVSV8U0YBZFHNCL38" localSheetId="9" hidden="1">#REF!</definedName>
    <definedName name="BEx90HO6UVMFVSV8U0YBZFHNCL38" hidden="1">#REF!</definedName>
    <definedName name="BEx90VGH5H09ON2QXYC9WIIEU98T" localSheetId="9" hidden="1">#REF!</definedName>
    <definedName name="BEx90VGH5H09ON2QXYC9WIIEU98T" hidden="1">#REF!</definedName>
    <definedName name="BEx9157279000SVN5XNWQ99JY0WU" localSheetId="9" hidden="1">#REF!</definedName>
    <definedName name="BEx9157279000SVN5XNWQ99JY0WU" hidden="1">#REF!</definedName>
    <definedName name="BEx9175B70QXYAU5A8DJPGZQ46L9" localSheetId="9" hidden="1">#REF!</definedName>
    <definedName name="BEx9175B70QXYAU5A8DJPGZQ46L9" hidden="1">#REF!</definedName>
    <definedName name="BEx91AQQRTV87AO27VWHSFZAD4ZR" localSheetId="9" hidden="1">#REF!</definedName>
    <definedName name="BEx91AQQRTV87AO27VWHSFZAD4ZR" hidden="1">#REF!</definedName>
    <definedName name="BEx91L8FLL5CWLA2CDHKCOMGVDZN" localSheetId="9" hidden="1">#REF!</definedName>
    <definedName name="BEx91L8FLL5CWLA2CDHKCOMGVDZN" hidden="1">#REF!</definedName>
    <definedName name="BEx91OTVH9ZDBC3QTORU8RZX4EOC" localSheetId="9" hidden="1">#REF!</definedName>
    <definedName name="BEx91OTVH9ZDBC3QTORU8RZX4EOC" hidden="1">#REF!</definedName>
    <definedName name="BEx91QH5JRZKQP1GPN2SQMR3CKAG" localSheetId="9" hidden="1">#REF!</definedName>
    <definedName name="BEx91QH5JRZKQP1GPN2SQMR3CKAG" hidden="1">#REF!</definedName>
    <definedName name="BEx91ROALDNHO7FI4X8L61RH4UJE" localSheetId="9" hidden="1">#REF!</definedName>
    <definedName name="BEx91ROALDNHO7FI4X8L61RH4UJE" hidden="1">#REF!</definedName>
    <definedName name="BEx91TMID71GVYH0U16QM1RV3PX0" localSheetId="9" hidden="1">#REF!</definedName>
    <definedName name="BEx91TMID71GVYH0U16QM1RV3PX0" hidden="1">#REF!</definedName>
    <definedName name="BEx91VF2D78PAF337E3L2L81K9W2" localSheetId="9" hidden="1">#REF!</definedName>
    <definedName name="BEx91VF2D78PAF337E3L2L81K9W2" hidden="1">#REF!</definedName>
    <definedName name="BEx921PNZ46VORG2VRMWREWIC0SE" localSheetId="9" hidden="1">#REF!</definedName>
    <definedName name="BEx921PNZ46VORG2VRMWREWIC0SE" hidden="1">#REF!</definedName>
    <definedName name="BEx929CVDCG5CFUQWNDLOSNRQ1FN" localSheetId="9" hidden="1">#REF!</definedName>
    <definedName name="BEx929CVDCG5CFUQWNDLOSNRQ1FN" hidden="1">#REF!</definedName>
    <definedName name="BEx92DPEKL5WM5A3CN8674JI0PR3" localSheetId="9" hidden="1">#REF!</definedName>
    <definedName name="BEx92DPEKL5WM5A3CN8674JI0PR3" hidden="1">#REF!</definedName>
    <definedName name="BEx92ER2RMY93TZK0D9L9T3H0GI5" localSheetId="9" hidden="1">#REF!</definedName>
    <definedName name="BEx92ER2RMY93TZK0D9L9T3H0GI5" hidden="1">#REF!</definedName>
    <definedName name="BEx92FI04PJT4LI23KKIHRXWJDTT" localSheetId="9" hidden="1">#REF!</definedName>
    <definedName name="BEx92FI04PJT4LI23KKIHRXWJDTT" hidden="1">#REF!</definedName>
    <definedName name="BEx92HR14HQ9D5JXCSPA4SS4RT62" localSheetId="9" hidden="1">#REF!</definedName>
    <definedName name="BEx92HR14HQ9D5JXCSPA4SS4RT62" hidden="1">#REF!</definedName>
    <definedName name="BEx92HWA2D6A5EX9MFG68G0NOMSN" localSheetId="9" hidden="1">#REF!</definedName>
    <definedName name="BEx92HWA2D6A5EX9MFG68G0NOMSN" hidden="1">#REF!</definedName>
    <definedName name="BEx92I1SQUKW2W7S22E82HLJXRGK" localSheetId="9" hidden="1">#REF!</definedName>
    <definedName name="BEx92I1SQUKW2W7S22E82HLJXRGK" hidden="1">#REF!</definedName>
    <definedName name="BEx92PUBDIXAU1FW5ZAXECMAU0LN" localSheetId="9" hidden="1">#REF!</definedName>
    <definedName name="BEx92PUBDIXAU1FW5ZAXECMAU0LN" hidden="1">#REF!</definedName>
    <definedName name="BEx92S8MHFFIVRQ2YSHZNQGOFUHD" localSheetId="9" hidden="1">#REF!</definedName>
    <definedName name="BEx92S8MHFFIVRQ2YSHZNQGOFUHD" hidden="1">#REF!</definedName>
    <definedName name="BEx92VJ5FJGXISSSMOUAESCSIWFV" localSheetId="9" hidden="1">#REF!</definedName>
    <definedName name="BEx92VJ5FJGXISSSMOUAESCSIWFV" hidden="1">#REF!</definedName>
    <definedName name="BEx93B9OULL2YGC896XXYAAJSTRK" localSheetId="9" hidden="1">#REF!</definedName>
    <definedName name="BEx93B9OULL2YGC896XXYAAJSTRK" hidden="1">#REF!</definedName>
    <definedName name="BEx93FRKF99NRT3LH99UTIH7AAYF" localSheetId="9" hidden="1">#REF!</definedName>
    <definedName name="BEx93FRKF99NRT3LH99UTIH7AAYF" hidden="1">#REF!</definedName>
    <definedName name="BEx93M7FSHP50OG34A4W8W8DF12U" localSheetId="9" hidden="1">#REF!</definedName>
    <definedName name="BEx93M7FSHP50OG34A4W8W8DF12U" hidden="1">#REF!</definedName>
    <definedName name="BEx93OLWY2O3PRA74U41VG5RXT4Q" localSheetId="9" hidden="1">#REF!</definedName>
    <definedName name="BEx93OLWY2O3PRA74U41VG5RXT4Q" hidden="1">#REF!</definedName>
    <definedName name="BEx93RWFAF6YJGYUTITVM445C02U" localSheetId="9" hidden="1">#REF!</definedName>
    <definedName name="BEx93RWFAF6YJGYUTITVM445C02U" hidden="1">#REF!</definedName>
    <definedName name="BEx93SY9RWG3HUV4YXQKXJH9FH14" localSheetId="9" hidden="1">#REF!</definedName>
    <definedName name="BEx93SY9RWG3HUV4YXQKXJH9FH14" hidden="1">#REF!</definedName>
    <definedName name="BEx93TJUX3U0FJDBG6DDSNQ91R5J" localSheetId="9" hidden="1">#REF!</definedName>
    <definedName name="BEx93TJUX3U0FJDBG6DDSNQ91R5J" hidden="1">#REF!</definedName>
    <definedName name="BEx942UCRHMI4B0US31HO95GSC2X" localSheetId="9" hidden="1">#REF!</definedName>
    <definedName name="BEx942UCRHMI4B0US31HO95GSC2X" hidden="1">#REF!</definedName>
    <definedName name="BEx942ZND3V7XSHKTD0UH9X85N5E" localSheetId="9" hidden="1">#REF!</definedName>
    <definedName name="BEx942ZND3V7XSHKTD0UH9X85N5E" hidden="1">#REF!</definedName>
    <definedName name="BEx947HHLR6UU6NYPNDZRF79V52K" localSheetId="9" hidden="1">#REF!</definedName>
    <definedName name="BEx947HHLR6UU6NYPNDZRF79V52K" hidden="1">#REF!</definedName>
    <definedName name="BEx948ZFFQWVIDNG4AZAUGGGEB5U" localSheetId="9" hidden="1">#REF!</definedName>
    <definedName name="BEx948ZFFQWVIDNG4AZAUGGGEB5U" hidden="1">#REF!</definedName>
    <definedName name="BEx94CKXG92OMURH41SNU6IOHK4J" localSheetId="9" hidden="1">#REF!</definedName>
    <definedName name="BEx94CKXG92OMURH41SNU6IOHK4J" hidden="1">#REF!</definedName>
    <definedName name="BEx94GXG30CIVB6ZQN3X3IK6BZXQ" localSheetId="9" hidden="1">#REF!</definedName>
    <definedName name="BEx94GXG30CIVB6ZQN3X3IK6BZXQ" hidden="1">#REF!</definedName>
    <definedName name="BEx94HJ0DWZHE39X4BLCQCJ3M1MC" localSheetId="9" hidden="1">#REF!</definedName>
    <definedName name="BEx94HJ0DWZHE39X4BLCQCJ3M1MC" hidden="1">#REF!</definedName>
    <definedName name="BEx94HZ5LURYM9ST744ALV6ZCKYP" localSheetId="9" hidden="1">#REF!</definedName>
    <definedName name="BEx94HZ5LURYM9ST744ALV6ZCKYP" hidden="1">#REF!</definedName>
    <definedName name="BEx94IQ75E90YUMWJ9N591LR7DQQ" localSheetId="9" hidden="1">#REF!</definedName>
    <definedName name="BEx94IQ75E90YUMWJ9N591LR7DQQ" hidden="1">#REF!</definedName>
    <definedName name="BEx94N7W5T3U7UOE97D6OVIBUCXS" localSheetId="9" hidden="1">#REF!</definedName>
    <definedName name="BEx94N7W5T3U7UOE97D6OVIBUCXS" hidden="1">#REF!</definedName>
    <definedName name="BEx955NIAWX5OLAHMTV6QFUZPR30" localSheetId="9" hidden="1">#REF!</definedName>
    <definedName name="BEx955NIAWX5OLAHMTV6QFUZPR30" hidden="1">#REF!</definedName>
    <definedName name="BEx9581TYVI2M5TT4ISDAJV4W7Z6" localSheetId="9" hidden="1">#REF!</definedName>
    <definedName name="BEx9581TYVI2M5TT4ISDAJV4W7Z6" hidden="1">#REF!</definedName>
    <definedName name="BEx95G55NR99FDSE95CXDI4DKWSV" localSheetId="9" hidden="1">#REF!</definedName>
    <definedName name="BEx95G55NR99FDSE95CXDI4DKWSV" hidden="1">#REF!</definedName>
    <definedName name="BEx95NHF4RVUE0YDOAFZEIVBYJXD" localSheetId="9" hidden="1">#REF!</definedName>
    <definedName name="BEx95NHF4RVUE0YDOAFZEIVBYJXD" hidden="1">#REF!</definedName>
    <definedName name="BEx95QBZMG0E2KQ9BERJ861QLYN3" localSheetId="9" hidden="1">#REF!</definedName>
    <definedName name="BEx95QBZMG0E2KQ9BERJ861QLYN3" hidden="1">#REF!</definedName>
    <definedName name="BEx95QHBVDN795UNQJLRXG3RDU49" localSheetId="9" hidden="1">#REF!</definedName>
    <definedName name="BEx95QHBVDN795UNQJLRXG3RDU49" hidden="1">#REF!</definedName>
    <definedName name="BEx95TBVUWV7L7OMFMZDQEXGVHU6" localSheetId="9" hidden="1">#REF!</definedName>
    <definedName name="BEx95TBVUWV7L7OMFMZDQEXGVHU6" hidden="1">#REF!</definedName>
    <definedName name="BEx95U89DZZSVO39TGS62CX8G9N4" localSheetId="9" hidden="1">#REF!</definedName>
    <definedName name="BEx95U89DZZSVO39TGS62CX8G9N4" hidden="1">#REF!</definedName>
    <definedName name="BEx95XTPKKKJG67C45LRX0T25I06" localSheetId="9" hidden="1">#REF!</definedName>
    <definedName name="BEx95XTPKKKJG67C45LRX0T25I06" hidden="1">#REF!</definedName>
    <definedName name="BEx9602K2GHNBUEUVT9ONRQU1GMD" localSheetId="9" hidden="1">#REF!</definedName>
    <definedName name="BEx9602K2GHNBUEUVT9ONRQU1GMD" hidden="1">#REF!</definedName>
    <definedName name="BEx9602LTEI8BPC79BGMRK6S0RP8" localSheetId="9" hidden="1">#REF!</definedName>
    <definedName name="BEx9602LTEI8BPC79BGMRK6S0RP8" hidden="1">#REF!</definedName>
    <definedName name="BEx962BL3Y4LA53EBYI64ZYMZE8U" localSheetId="9" hidden="1">#REF!</definedName>
    <definedName name="BEx962BL3Y4LA53EBYI64ZYMZE8U" hidden="1">#REF!</definedName>
    <definedName name="BEx96HAWZ2EMMI7VJ5NQXGK044OO" localSheetId="9" hidden="1">#REF!</definedName>
    <definedName name="BEx96HAWZ2EMMI7VJ5NQXGK044OO" hidden="1">#REF!</definedName>
    <definedName name="BEx96KR21O7H9R29TN0S45Y3QPUK" localSheetId="9" hidden="1">#REF!</definedName>
    <definedName name="BEx96KR21O7H9R29TN0S45Y3QPUK" hidden="1">#REF!</definedName>
    <definedName name="BEx96SUFKHHFE8XQ6UUO6ILDOXHO" localSheetId="9" hidden="1">#REF!</definedName>
    <definedName name="BEx96SUFKHHFE8XQ6UUO6ILDOXHO" hidden="1">#REF!</definedName>
    <definedName name="BEx96UN4YWXBDEZ1U1ZUIPP41Z7I" localSheetId="9" hidden="1">#REF!</definedName>
    <definedName name="BEx96UN4YWXBDEZ1U1ZUIPP41Z7I" hidden="1">#REF!</definedName>
    <definedName name="BEx978KSD61YJH3S9DGO050R2EHA" localSheetId="9" hidden="1">#REF!</definedName>
    <definedName name="BEx978KSD61YJH3S9DGO050R2EHA" hidden="1">#REF!</definedName>
    <definedName name="BEx97H9O1NAKAPK4MX4PKO34ICL5" localSheetId="9" hidden="1">#REF!</definedName>
    <definedName name="BEx97H9O1NAKAPK4MX4PKO34ICL5" hidden="1">#REF!</definedName>
    <definedName name="BEx97MNUZQ1Z0AO2FL7XQYVNCPR7" localSheetId="9" hidden="1">#REF!</definedName>
    <definedName name="BEx97MNUZQ1Z0AO2FL7XQYVNCPR7" hidden="1">#REF!</definedName>
    <definedName name="BEx97NPQBACJVD9K1YXI08RTW9E2" localSheetId="9" hidden="1">#REF!</definedName>
    <definedName name="BEx97NPQBACJVD9K1YXI08RTW9E2" hidden="1">#REF!</definedName>
    <definedName name="BEx97RWQLXS0OORDCN69IGA58CWU" localSheetId="9" hidden="1">#REF!</definedName>
    <definedName name="BEx97RWQLXS0OORDCN69IGA58CWU" hidden="1">#REF!</definedName>
    <definedName name="BEx97YNGGDFIXHTMGFL2IHAQX9MI" localSheetId="9" hidden="1">#REF!</definedName>
    <definedName name="BEx97YNGGDFIXHTMGFL2IHAQX9MI" hidden="1">#REF!</definedName>
    <definedName name="BEx9805E16VCDEWPM3404WTQS6ZK" localSheetId="9" hidden="1">#REF!</definedName>
    <definedName name="BEx9805E16VCDEWPM3404WTQS6ZK" hidden="1">#REF!</definedName>
    <definedName name="BEx981HW73BUZWT14TBTZHC0ZTJ4" localSheetId="9" hidden="1">#REF!</definedName>
    <definedName name="BEx981HW73BUZWT14TBTZHC0ZTJ4" hidden="1">#REF!</definedName>
    <definedName name="BEx9871KU0N99P0900EAK69VFYT2" localSheetId="9" hidden="1">#REF!</definedName>
    <definedName name="BEx9871KU0N99P0900EAK69VFYT2" hidden="1">#REF!</definedName>
    <definedName name="BEx98IFKNJFGZFLID1YTRFEG1SXY" localSheetId="9" hidden="1">#REF!</definedName>
    <definedName name="BEx98IFKNJFGZFLID1YTRFEG1SXY" hidden="1">#REF!</definedName>
    <definedName name="BEx98T7ZEF0HKRFLBVK3BNKCG3CJ" localSheetId="9" hidden="1">#REF!</definedName>
    <definedName name="BEx98T7ZEF0HKRFLBVK3BNKCG3CJ" hidden="1">#REF!</definedName>
    <definedName name="BEx98WYSAS39FWGYTMQ8QGIT81TF" localSheetId="9" hidden="1">#REF!</definedName>
    <definedName name="BEx98WYSAS39FWGYTMQ8QGIT81TF" hidden="1">#REF!</definedName>
    <definedName name="BEx990461P2YAJ7BRK25INFYZ7RQ" localSheetId="9" hidden="1">#REF!</definedName>
    <definedName name="BEx990461P2YAJ7BRK25INFYZ7RQ" hidden="1">#REF!</definedName>
    <definedName name="BEx9915UVD4G7RA3IMLFZ0LG3UA2" localSheetId="9" hidden="1">#REF!</definedName>
    <definedName name="BEx9915UVD4G7RA3IMLFZ0LG3UA2" hidden="1">#REF!</definedName>
    <definedName name="BEx991M410V3S2PKCJGQ30O6JT6H" localSheetId="9" hidden="1">#REF!</definedName>
    <definedName name="BEx991M410V3S2PKCJGQ30O6JT6H" hidden="1">#REF!</definedName>
    <definedName name="BEx992CZON8AO7U7V88VN1JBO0MG" localSheetId="9" hidden="1">#REF!</definedName>
    <definedName name="BEx992CZON8AO7U7V88VN1JBO0MG" hidden="1">#REF!</definedName>
    <definedName name="BEx9952469XMFGSPXL7CMXHPJF90" localSheetId="9" hidden="1">#REF!</definedName>
    <definedName name="BEx9952469XMFGSPXL7CMXHPJF90" hidden="1">#REF!</definedName>
    <definedName name="BEx99B77I7TUSHRR4HIZ9FU2EIUT" localSheetId="9" hidden="1">#REF!</definedName>
    <definedName name="BEx99B77I7TUSHRR4HIZ9FU2EIUT" hidden="1">#REF!</definedName>
    <definedName name="BEx99EHWKKHZB66Q30C7QIXU3BVM" localSheetId="9" hidden="1">#REF!</definedName>
    <definedName name="BEx99EHWKKHZB66Q30C7QIXU3BVM" hidden="1">#REF!</definedName>
    <definedName name="BEx99IE6TEODZ443HP0AYCXVTNOV" localSheetId="9" hidden="1">#REF!</definedName>
    <definedName name="BEx99IE6TEODZ443HP0AYCXVTNOV" hidden="1">#REF!</definedName>
    <definedName name="BEx99Q6PH5F3OQKCCAAO75PYDEFN" localSheetId="9" hidden="1">#REF!</definedName>
    <definedName name="BEx99Q6PH5F3OQKCCAAO75PYDEFN" hidden="1">#REF!</definedName>
    <definedName name="BEx99RU5I4O0109P2FW9DN4IU3QX" localSheetId="9" hidden="1">#REF!</definedName>
    <definedName name="BEx99RU5I4O0109P2FW9DN4IU3QX" hidden="1">#REF!</definedName>
    <definedName name="BEx99WBYT2D6UUC1PT7A40ENYID4" localSheetId="9" hidden="1">#REF!</definedName>
    <definedName name="BEx99WBYT2D6UUC1PT7A40ENYID4" hidden="1">#REF!</definedName>
    <definedName name="BEx99WS2X3RTQE9O764SS5G2FPE6" localSheetId="9" hidden="1">#REF!</definedName>
    <definedName name="BEx99WS2X3RTQE9O764SS5G2FPE6" hidden="1">#REF!</definedName>
    <definedName name="BEx99ZRZ4I7FHDPGRAT5VW7NVBPU" localSheetId="9" hidden="1">#REF!</definedName>
    <definedName name="BEx99ZRZ4I7FHDPGRAT5VW7NVBPU" hidden="1">#REF!</definedName>
    <definedName name="BEx9AT5E3ZSHKSOL35O38L8HF9TH" localSheetId="9" hidden="1">#REF!</definedName>
    <definedName name="BEx9AT5E3ZSHKSOL35O38L8HF9TH" hidden="1">#REF!</definedName>
    <definedName name="BEx9ATW9WB5CNKQR5HKK7Y2GHYGR" localSheetId="9" hidden="1">#REF!</definedName>
    <definedName name="BEx9ATW9WB5CNKQR5HKK7Y2GHYGR" hidden="1">#REF!</definedName>
    <definedName name="BEx9AV8W1FAWF5BHATYEN47X12JN" localSheetId="9" hidden="1">#REF!</definedName>
    <definedName name="BEx9AV8W1FAWF5BHATYEN47X12JN" hidden="1">#REF!</definedName>
    <definedName name="BEx9B8A5186FNTQQNLIO5LK02ABI" localSheetId="9" hidden="1">#REF!</definedName>
    <definedName name="BEx9B8A5186FNTQQNLIO5LK02ABI" hidden="1">#REF!</definedName>
    <definedName name="BEx9B8VR20E2CILU4CDQUQQ9ONXK" localSheetId="9" hidden="1">#REF!</definedName>
    <definedName name="BEx9B8VR20E2CILU4CDQUQQ9ONXK" hidden="1">#REF!</definedName>
    <definedName name="BEx9B917EUP13X6FQ3NPQL76XM5V" localSheetId="9" hidden="1">#REF!</definedName>
    <definedName name="BEx9B917EUP13X6FQ3NPQL76XM5V" hidden="1">#REF!</definedName>
    <definedName name="BEx9BAJ5WYEQ623HUT9NNCMP3RUG" localSheetId="9" hidden="1">#REF!</definedName>
    <definedName name="BEx9BAJ5WYEQ623HUT9NNCMP3RUG" hidden="1">#REF!</definedName>
    <definedName name="BEx9BE9Z7EFJCFDYJJOY5KFTGDF4" localSheetId="9" hidden="1">#REF!</definedName>
    <definedName name="BEx9BE9Z7EFJCFDYJJOY5KFTGDF4" hidden="1">#REF!</definedName>
    <definedName name="BEx9BSIJN2O0MG8CXAMCAOADEMTO" localSheetId="9" hidden="1">#REF!</definedName>
    <definedName name="BEx9BSIJN2O0MG8CXAMCAOADEMTO" hidden="1">#REF!</definedName>
    <definedName name="BEx9BU0BBJO3ITPCO4T9FIVEVJY7" localSheetId="9" hidden="1">#REF!</definedName>
    <definedName name="BEx9BU0BBJO3ITPCO4T9FIVEVJY7" hidden="1">#REF!</definedName>
    <definedName name="BEx9BYSYW7QCPXS2NAVLFAU5Y2Z2" localSheetId="9" hidden="1">#REF!</definedName>
    <definedName name="BEx9BYSYW7QCPXS2NAVLFAU5Y2Z2" hidden="1">#REF!</definedName>
    <definedName name="BEx9C590HJ2O31IWJB73C1HR74AI" localSheetId="9" hidden="1">#REF!</definedName>
    <definedName name="BEx9C590HJ2O31IWJB73C1HR74AI" hidden="1">#REF!</definedName>
    <definedName name="BEx9CCQRMYYOGIOYTOM73VKDIPS1" localSheetId="9" hidden="1">#REF!</definedName>
    <definedName name="BEx9CCQRMYYOGIOYTOM73VKDIPS1" hidden="1">#REF!</definedName>
    <definedName name="BEx9CM6JVXIG9S6EAZMR899UW190" localSheetId="9" hidden="1">#REF!</definedName>
    <definedName name="BEx9CM6JVXIG9S6EAZMR899UW190" hidden="1">#REF!</definedName>
    <definedName name="BEx9D160NRGTDVT2ML4H9A7UKR4T" localSheetId="9" hidden="1">#REF!</definedName>
    <definedName name="BEx9D160NRGTDVT2ML4H9A7UKR4T" hidden="1">#REF!</definedName>
    <definedName name="BEx9D1BC9FT19KY0INAABNDBAMR1" localSheetId="9" hidden="1">#REF!</definedName>
    <definedName name="BEx9D1BC9FT19KY0INAABNDBAMR1" hidden="1">#REF!</definedName>
    <definedName name="BEx9D1MB15VSARB7IKBMZYU0JJBI" localSheetId="9" hidden="1">#REF!</definedName>
    <definedName name="BEx9D1MB15VSARB7IKBMZYU0JJBI" hidden="1">#REF!</definedName>
    <definedName name="BEx9DN6ZMF18Q39MPMXSDJTZQNJ3" localSheetId="9" hidden="1">#REF!</definedName>
    <definedName name="BEx9DN6ZMF18Q39MPMXSDJTZQNJ3" hidden="1">#REF!</definedName>
    <definedName name="BEx9DZXN85O544CD9O60K126YYAU" localSheetId="9" hidden="1">#REF!</definedName>
    <definedName name="BEx9DZXN85O544CD9O60K126YYAU" hidden="1">#REF!</definedName>
    <definedName name="BEx9E14TDNSEMI784W0OTIEQMWN6" localSheetId="9" hidden="1">#REF!</definedName>
    <definedName name="BEx9E14TDNSEMI784W0OTIEQMWN6" hidden="1">#REF!</definedName>
    <definedName name="BEx9E14TGNBYGMDDG9NETDK4SYAW" localSheetId="9" hidden="1">#REF!</definedName>
    <definedName name="BEx9E14TGNBYGMDDG9NETDK4SYAW" hidden="1">#REF!</definedName>
    <definedName name="BEx9E2BZ2B1R41FMGJCJ7JLGLUAJ" localSheetId="9" hidden="1">#REF!</definedName>
    <definedName name="BEx9E2BZ2B1R41FMGJCJ7JLGLUAJ" hidden="1">#REF!</definedName>
    <definedName name="BEx9EG9KBJ77M8LEOR9ITOKN5KXY" localSheetId="9" hidden="1">#REF!</definedName>
    <definedName name="BEx9EG9KBJ77M8LEOR9ITOKN5KXY" hidden="1">#REF!</definedName>
    <definedName name="BEx9EL27NGDBCTVPW97K42QANS5K" hidden="1">#REF!</definedName>
    <definedName name="BEx9EMK6HAJJMVYZTN5AUIV7O1E6" localSheetId="9" hidden="1">#REF!</definedName>
    <definedName name="BEx9EMK6HAJJMVYZTN5AUIV7O1E6" hidden="1">#REF!</definedName>
    <definedName name="BEx9ENB8RPU9FA3QW16IGB6LK1CH" localSheetId="9" hidden="1">#REF!</definedName>
    <definedName name="BEx9ENB8RPU9FA3QW16IGB6LK1CH" hidden="1">#REF!</definedName>
    <definedName name="BEx9EQLVZHYQ1TPX7WH3SOWXCZLE" localSheetId="9" hidden="1">#REF!</definedName>
    <definedName name="BEx9EQLVZHYQ1TPX7WH3SOWXCZLE" hidden="1">#REF!</definedName>
    <definedName name="BEx9ETLU0EK5LGEM1QCNYN2S8O5F" localSheetId="9" hidden="1">#REF!</definedName>
    <definedName name="BEx9ETLU0EK5LGEM1QCNYN2S8O5F" hidden="1">#REF!</definedName>
    <definedName name="BEx9F0710LGLAU3161O0O346N58H" localSheetId="9" hidden="1">#REF!</definedName>
    <definedName name="BEx9F0710LGLAU3161O0O346N58H" hidden="1">#REF!</definedName>
    <definedName name="BEx9F0Y2ESUNE3U7TQDLMPE9BO67" localSheetId="9" hidden="1">#REF!</definedName>
    <definedName name="BEx9F0Y2ESUNE3U7TQDLMPE9BO67" hidden="1">#REF!</definedName>
    <definedName name="BEx9F439L1R726MJFX2EP39XIBPY" localSheetId="9" hidden="1">#REF!</definedName>
    <definedName name="BEx9F439L1R726MJFX2EP39XIBPY" hidden="1">#REF!</definedName>
    <definedName name="BEx9F5W18ZGFOKGRE8PR6T1MO6GT" localSheetId="9" hidden="1">#REF!</definedName>
    <definedName name="BEx9F5W18ZGFOKGRE8PR6T1MO6GT" hidden="1">#REF!</definedName>
    <definedName name="BEx9F78N4HY0XFGBQ4UJRD52L1EI" localSheetId="9" hidden="1">#REF!</definedName>
    <definedName name="BEx9F78N4HY0XFGBQ4UJRD52L1EI" hidden="1">#REF!</definedName>
    <definedName name="BEx9FF16LOQP5QIR4UHW5EIFGQB8" localSheetId="9" hidden="1">#REF!</definedName>
    <definedName name="BEx9FF16LOQP5QIR4UHW5EIFGQB8" hidden="1">#REF!</definedName>
    <definedName name="BEx9FJTSRCZ3ZXT3QVBJT5NF8T7V" localSheetId="9" hidden="1">#REF!</definedName>
    <definedName name="BEx9FJTSRCZ3ZXT3QVBJT5NF8T7V" hidden="1">#REF!</definedName>
    <definedName name="BEx9FRBEEYPS5HLS3XT34AKZN94G" localSheetId="9" hidden="1">#REF!</definedName>
    <definedName name="BEx9FRBEEYPS5HLS3XT34AKZN94G" hidden="1">#REF!</definedName>
    <definedName name="BEx9G5USBCNYNA7HGVW92D800SKX" localSheetId="9" hidden="1">#REF!</definedName>
    <definedName name="BEx9G5USBCNYNA7HGVW92D800SKX" hidden="1">#REF!</definedName>
    <definedName name="BEx9G7CPXG7HR6N6FHPU2DBBUIKG" localSheetId="9" hidden="1">#REF!</definedName>
    <definedName name="BEx9G7CPXG7HR6N6FHPU2DBBUIKG" hidden="1">#REF!</definedName>
    <definedName name="BEx9GDY4D8ZPQJCYFIMYM0V0C51Y" localSheetId="9" hidden="1">#REF!</definedName>
    <definedName name="BEx9GDY4D8ZPQJCYFIMYM0V0C51Y" hidden="1">#REF!</definedName>
    <definedName name="BEx9GGY04V0ZWI6O9KZH4KSBB389" localSheetId="9" hidden="1">#REF!</definedName>
    <definedName name="BEx9GGY04V0ZWI6O9KZH4KSBB389" hidden="1">#REF!</definedName>
    <definedName name="BEx9GMC7TE8SDTCO5PHODBUF4SM1" localSheetId="9" hidden="1">#REF!</definedName>
    <definedName name="BEx9GMC7TE8SDTCO5PHODBUF4SM1" hidden="1">#REF!</definedName>
    <definedName name="BEx9GMN0B495HEAOG6JQK9D7HUPC" localSheetId="9" hidden="1">#REF!</definedName>
    <definedName name="BEx9GMN0B495HEAOG6JQK9D7HUPC" hidden="1">#REF!</definedName>
    <definedName name="BEx9GNOPB6OZ2RH3FCDNJR38RJOS" localSheetId="9" hidden="1">#REF!</definedName>
    <definedName name="BEx9GNOPB6OZ2RH3FCDNJR38RJOS" hidden="1">#REF!</definedName>
    <definedName name="BEx9GUQALUWCD30UKUQGSWW8KBQ7" localSheetId="9" hidden="1">#REF!</definedName>
    <definedName name="BEx9GUQALUWCD30UKUQGSWW8KBQ7" hidden="1">#REF!</definedName>
    <definedName name="BEx9GY6BVFQGCLMOWVT6PIC9WP5X" localSheetId="9" hidden="1">#REF!</definedName>
    <definedName name="BEx9GY6BVFQGCLMOWVT6PIC9WP5X" hidden="1">#REF!</definedName>
    <definedName name="BEx9GZ2P3FDHKXEBXX2VS0BG2NP2" localSheetId="9" hidden="1">#REF!</definedName>
    <definedName name="BEx9GZ2P3FDHKXEBXX2VS0BG2NP2" hidden="1">#REF!</definedName>
    <definedName name="BEx9H04IB14E1437FF2OIRRWBSD7" localSheetId="9" hidden="1">#REF!</definedName>
    <definedName name="BEx9H04IB14E1437FF2OIRRWBSD7" hidden="1">#REF!</definedName>
    <definedName name="BEx9H5O1KDZJCW91Q29VRPY5YS6P" localSheetId="9" hidden="1">#REF!</definedName>
    <definedName name="BEx9H5O1KDZJCW91Q29VRPY5YS6P" hidden="1">#REF!</definedName>
    <definedName name="BEx9H8YR0E906F1JXZMBX3LNT004" localSheetId="9" hidden="1">#REF!</definedName>
    <definedName name="BEx9H8YR0E906F1JXZMBX3LNT004" hidden="1">#REF!</definedName>
    <definedName name="BEx9I1QKLI6OOUPQLUQ0EF0355X6" localSheetId="9" hidden="1">#REF!</definedName>
    <definedName name="BEx9I1QKLI6OOUPQLUQ0EF0355X6" hidden="1">#REF!</definedName>
    <definedName name="BEx9I8XIG7E5NB48QQHXP23FIN60" localSheetId="9" hidden="1">#REF!</definedName>
    <definedName name="BEx9I8XIG7E5NB48QQHXP23FIN60" hidden="1">#REF!</definedName>
    <definedName name="BEx9IQRF01ATLVK0YE60ARKQJ68L" localSheetId="9" hidden="1">#REF!</definedName>
    <definedName name="BEx9IQRF01ATLVK0YE60ARKQJ68L" hidden="1">#REF!</definedName>
    <definedName name="BEx9IT5QNZWKM6YQ5WER0DC2PMMU" localSheetId="9" hidden="1">#REF!</definedName>
    <definedName name="BEx9IT5QNZWKM6YQ5WER0DC2PMMU" hidden="1">#REF!</definedName>
    <definedName name="BEx9IUICG3HZWG57MG3NXCEX4LQI" localSheetId="9" hidden="1">#REF!</definedName>
    <definedName name="BEx9IUICG3HZWG57MG3NXCEX4LQI" hidden="1">#REF!</definedName>
    <definedName name="BEx9IW5LYJF40GS78FJNXO9O667A" localSheetId="9" hidden="1">#REF!</definedName>
    <definedName name="BEx9IW5LYJF40GS78FJNXO9O667A" hidden="1">#REF!</definedName>
    <definedName name="BEx9IW5MFLXTVCJHVUZTUH93AXOS" localSheetId="9" hidden="1">#REF!</definedName>
    <definedName name="BEx9IW5MFLXTVCJHVUZTUH93AXOS" hidden="1">#REF!</definedName>
    <definedName name="BEx9IXCSPSZC80YZUPRCYTG326KV" localSheetId="9" hidden="1">#REF!</definedName>
    <definedName name="BEx9IXCSPSZC80YZUPRCYTG326KV" hidden="1">#REF!</definedName>
    <definedName name="BEx9IYUQSBZ0GG9ZT1QKX83F42F1" localSheetId="9" hidden="1">#REF!</definedName>
    <definedName name="BEx9IYUQSBZ0GG9ZT1QKX83F42F1" hidden="1">#REF!</definedName>
    <definedName name="BEx9IZR39NHDGOM97H4E6F81RTQW" localSheetId="9" hidden="1">#REF!</definedName>
    <definedName name="BEx9IZR39NHDGOM97H4E6F81RTQW" hidden="1">#REF!</definedName>
    <definedName name="BEx9J6CH5E7YZPER7HXEIOIKGPCA" localSheetId="9" hidden="1">#REF!</definedName>
    <definedName name="BEx9J6CH5E7YZPER7HXEIOIKGPCA" hidden="1">#REF!</definedName>
    <definedName name="BEx9JJTZKVUJAVPTRE0RAVTEH41G" localSheetId="9" hidden="1">#REF!</definedName>
    <definedName name="BEx9JJTZKVUJAVPTRE0RAVTEH41G" hidden="1">#REF!</definedName>
    <definedName name="BEx9JLBYK239B3F841C7YG1GT7ST" localSheetId="9" hidden="1">#REF!</definedName>
    <definedName name="BEx9JLBYK239B3F841C7YG1GT7ST" hidden="1">#REF!</definedName>
    <definedName name="BExAW4IIW5D0MDY6TJ3G4FOLPYIR" localSheetId="9" hidden="1">#REF!</definedName>
    <definedName name="BExAW4IIW5D0MDY6TJ3G4FOLPYIR" hidden="1">#REF!</definedName>
    <definedName name="BExAWNP1B2E9Q88TW48NH41C0FTZ" localSheetId="9" hidden="1">#REF!</definedName>
    <definedName name="BExAWNP1B2E9Q88TW48NH41C0FTZ" hidden="1">#REF!</definedName>
    <definedName name="BExAWUFQXTIPQ308ERZPSVPTUMYN" localSheetId="9" hidden="1">#REF!</definedName>
    <definedName name="BExAWUFQXTIPQ308ERZPSVPTUMYN" hidden="1">#REF!</definedName>
    <definedName name="BExAWY6O96OQO2R036QK2DI37EKV" localSheetId="9" hidden="1">#REF!</definedName>
    <definedName name="BExAWY6O96OQO2R036QK2DI37EKV" hidden="1">#REF!</definedName>
    <definedName name="BExAX410NB4F2XOB84OR2197H8M5" localSheetId="9" hidden="1">#REF!</definedName>
    <definedName name="BExAX410NB4F2XOB84OR2197H8M5" hidden="1">#REF!</definedName>
    <definedName name="BExAX8TNG8LQ5Q4904SAYQIPGBSV" localSheetId="9" hidden="1">#REF!</definedName>
    <definedName name="BExAX8TNG8LQ5Q4904SAYQIPGBSV" hidden="1">#REF!</definedName>
    <definedName name="BExAX9KPAVIVUVU3XREDCV1BIYZL" localSheetId="9" hidden="1">#REF!</definedName>
    <definedName name="BExAX9KPAVIVUVU3XREDCV1BIYZL" hidden="1">#REF!</definedName>
    <definedName name="BExAXPB35BNVXZYF2XS6UP3LP0QH" localSheetId="9" hidden="1">#REF!</definedName>
    <definedName name="BExAXPB35BNVXZYF2XS6UP3LP0QH" hidden="1">#REF!</definedName>
    <definedName name="BExAXWSRVPK0GCZ2UFU10UOP01IY" localSheetId="9" hidden="1">#REF!</definedName>
    <definedName name="BExAXWSRVPK0GCZ2UFU10UOP01IY" hidden="1">#REF!</definedName>
    <definedName name="BExAY0EAT2LXR5MFGM0DLIB45PLO" localSheetId="9" hidden="1">#REF!</definedName>
    <definedName name="BExAY0EAT2LXR5MFGM0DLIB45PLO" hidden="1">#REF!</definedName>
    <definedName name="BExAY6JK0AK9EBIJSPEJNOIDE40W" localSheetId="9" hidden="1">#REF!</definedName>
    <definedName name="BExAY6JK0AK9EBIJSPEJNOIDE40W" hidden="1">#REF!</definedName>
    <definedName name="BExAYE6LNIEBR9DSNI5JGNITGKIT" localSheetId="9" hidden="1">#REF!</definedName>
    <definedName name="BExAYE6LNIEBR9DSNI5JGNITGKIT" hidden="1">#REF!</definedName>
    <definedName name="BExAYHMLXGGO25P8HYB2S75DEB4F" localSheetId="9" hidden="1">#REF!</definedName>
    <definedName name="BExAYHMLXGGO25P8HYB2S75DEB4F" hidden="1">#REF!</definedName>
    <definedName name="BExAYKXAUWGDOPG952TEJ2UKZKWN" localSheetId="9" hidden="1">#REF!</definedName>
    <definedName name="BExAYKXAUWGDOPG952TEJ2UKZKWN" hidden="1">#REF!</definedName>
    <definedName name="BExAYP9TDTI2MBP6EYE0H39CPMXN" localSheetId="9" hidden="1">#REF!</definedName>
    <definedName name="BExAYP9TDTI2MBP6EYE0H39CPMXN" hidden="1">#REF!</definedName>
    <definedName name="BExAYPPWJPWDKU59O051WMGB7O0J" localSheetId="9" hidden="1">#REF!</definedName>
    <definedName name="BExAYPPWJPWDKU59O051WMGB7O0J" hidden="1">#REF!</definedName>
    <definedName name="BExAYR2JZCJBUH6F1LZC2A7JIVRJ" localSheetId="9" hidden="1">#REF!</definedName>
    <definedName name="BExAYR2JZCJBUH6F1LZC2A7JIVRJ" hidden="1">#REF!</definedName>
    <definedName name="BExAYTGVRD3DLKO75RFPMBKCIWB8" localSheetId="9" hidden="1">#REF!</definedName>
    <definedName name="BExAYTGVRD3DLKO75RFPMBKCIWB8" hidden="1">#REF!</definedName>
    <definedName name="BExAYY9H9COOT46HJLPVDLTO12UL" localSheetId="9" hidden="1">#REF!</definedName>
    <definedName name="BExAYY9H9COOT46HJLPVDLTO12UL" hidden="1">#REF!</definedName>
    <definedName name="BExAYYKAQA3KDMQ890FIE5M9SPBL" localSheetId="9" hidden="1">#REF!</definedName>
    <definedName name="BExAYYKAQA3KDMQ890FIE5M9SPBL" hidden="1">#REF!</definedName>
    <definedName name="BExAZ6SY0EU69GC3CWI5EOO0YLFG" localSheetId="9" hidden="1">#REF!</definedName>
    <definedName name="BExAZ6SY0EU69GC3CWI5EOO0YLFG" hidden="1">#REF!</definedName>
    <definedName name="BExAZ6YEEBJV0PCKFE137K2Y3A8M" localSheetId="9" hidden="1">#REF!</definedName>
    <definedName name="BExAZ6YEEBJV0PCKFE137K2Y3A8M" hidden="1">#REF!</definedName>
    <definedName name="BExAZAP844MJ4GSAIYNYHQ7FECC3" localSheetId="9" hidden="1">#REF!</definedName>
    <definedName name="BExAZAP844MJ4GSAIYNYHQ7FECC3" hidden="1">#REF!</definedName>
    <definedName name="BExAZCNEGB4JYHC8CZ51KTN890US" localSheetId="9" hidden="1">#REF!</definedName>
    <definedName name="BExAZCNEGB4JYHC8CZ51KTN890US" hidden="1">#REF!</definedName>
    <definedName name="BExAZFCI302YFYRDJYQDWQQL0Q0O" localSheetId="9" hidden="1">#REF!</definedName>
    <definedName name="BExAZFCI302YFYRDJYQDWQQL0Q0O" hidden="1">#REF!</definedName>
    <definedName name="BExAZJE2UOL40XUAU2RB53X5K20P" localSheetId="9" hidden="1">#REF!</definedName>
    <definedName name="BExAZJE2UOL40XUAU2RB53X5K20P" hidden="1">#REF!</definedName>
    <definedName name="BExAZLHLST9OP89R1HJMC1POQG8H" localSheetId="9" hidden="1">#REF!</definedName>
    <definedName name="BExAZLHLST9OP89R1HJMC1POQG8H" hidden="1">#REF!</definedName>
    <definedName name="BExAZMDYMIAA7RX1BMCKU1VLBRGY" localSheetId="9" hidden="1">#REF!</definedName>
    <definedName name="BExAZMDYMIAA7RX1BMCKU1VLBRGY" hidden="1">#REF!</definedName>
    <definedName name="BExAZNL6BHI8DCQWXOX4I2P839UX" localSheetId="9" hidden="1">#REF!</definedName>
    <definedName name="BExAZNL6BHI8DCQWXOX4I2P839UX" hidden="1">#REF!</definedName>
    <definedName name="BExAZRMWSONMCG9KDUM4KAQ7BONM" localSheetId="9" hidden="1">#REF!</definedName>
    <definedName name="BExAZRMWSONMCG9KDUM4KAQ7BONM" hidden="1">#REF!</definedName>
    <definedName name="BExAZSOJNQ5N3LM4XA17IH7NIY7G" localSheetId="9" hidden="1">#REF!</definedName>
    <definedName name="BExAZSOJNQ5N3LM4XA17IH7NIY7G" hidden="1">#REF!</definedName>
    <definedName name="BExAZTFG4SJRG4TW6JXRF7N08JFI" localSheetId="9" hidden="1">#REF!</definedName>
    <definedName name="BExAZTFG4SJRG4TW6JXRF7N08JFI" hidden="1">#REF!</definedName>
    <definedName name="BExAZUS4A8OHDZK0MWAOCCCKTH73" localSheetId="9" hidden="1">#REF!</definedName>
    <definedName name="BExAZUS4A8OHDZK0MWAOCCCKTH73" hidden="1">#REF!</definedName>
    <definedName name="BExAZX6FECVK3E07KXM2XPYKGM6U" localSheetId="9" hidden="1">#REF!</definedName>
    <definedName name="BExAZX6FECVK3E07KXM2XPYKGM6U" hidden="1">#REF!</definedName>
    <definedName name="BExB012NJ8GASTNNPBRRFTLHIOC9" localSheetId="9" hidden="1">#REF!</definedName>
    <definedName name="BExB012NJ8GASTNNPBRRFTLHIOC9" hidden="1">#REF!</definedName>
    <definedName name="BExB072HHXVMUC0VYNGG48GRSH5Q" localSheetId="9" hidden="1">#REF!</definedName>
    <definedName name="BExB072HHXVMUC0VYNGG48GRSH5Q" hidden="1">#REF!</definedName>
    <definedName name="BExB0FRDEYDEUEAB1W8KD6D965XA" localSheetId="9" hidden="1">#REF!</definedName>
    <definedName name="BExB0FRDEYDEUEAB1W8KD6D965XA" hidden="1">#REF!</definedName>
    <definedName name="BExB0GIGLDV7P55ZR51C0HG15PA2" localSheetId="9" hidden="1">#REF!</definedName>
    <definedName name="BExB0GIGLDV7P55ZR51C0HG15PA2" hidden="1">#REF!</definedName>
    <definedName name="BExB0KPCN7YJORQAYUCF4YKIKPMC" localSheetId="9" hidden="1">#REF!</definedName>
    <definedName name="BExB0KPCN7YJORQAYUCF4YKIKPMC" hidden="1">#REF!</definedName>
    <definedName name="BExB0VHQD6ORZS0MIC86QWHCE4UC" localSheetId="9" hidden="1">#REF!</definedName>
    <definedName name="BExB0VHQD6ORZS0MIC86QWHCE4UC" hidden="1">#REF!</definedName>
    <definedName name="BExB0WE4PI3NOBXXVO9CTEN4DIU2" localSheetId="9" hidden="1">#REF!</definedName>
    <definedName name="BExB0WE4PI3NOBXXVO9CTEN4DIU2" hidden="1">#REF!</definedName>
    <definedName name="BExB0Z8O1CQF2CWFBBHE8SNISDAO" localSheetId="9" hidden="1">#REF!</definedName>
    <definedName name="BExB0Z8O1CQF2CWFBBHE8SNISDAO" hidden="1">#REF!</definedName>
    <definedName name="BExB10QNIVITUYS55OAEKK3VLJFE" localSheetId="9" hidden="1">#REF!</definedName>
    <definedName name="BExB10QNIVITUYS55OAEKK3VLJFE" hidden="1">#REF!</definedName>
    <definedName name="BExB15ZDRY4CIJ911DONP0KCY9KU" localSheetId="9" hidden="1">#REF!</definedName>
    <definedName name="BExB15ZDRY4CIJ911DONP0KCY9KU" hidden="1">#REF!</definedName>
    <definedName name="BExB16VQY0O0RLZYJFU3OFEONVTE" localSheetId="9" hidden="1">#REF!</definedName>
    <definedName name="BExB16VQY0O0RLZYJFU3OFEONVTE" hidden="1">#REF!</definedName>
    <definedName name="BExB1FKNY2UO4W5FUGFHJOA2WFGG" localSheetId="9" hidden="1">#REF!</definedName>
    <definedName name="BExB1FKNY2UO4W5FUGFHJOA2WFGG" hidden="1">#REF!</definedName>
    <definedName name="BExB1GMD0PIDGTFBGQOPRWQSP9I4" localSheetId="9" hidden="1">#REF!</definedName>
    <definedName name="BExB1GMD0PIDGTFBGQOPRWQSP9I4" hidden="1">#REF!</definedName>
    <definedName name="BExB1HZ0FHGNOS2URJWFD5G55OMO" localSheetId="9" hidden="1">#REF!</definedName>
    <definedName name="BExB1HZ0FHGNOS2URJWFD5G55OMO" hidden="1">#REF!</definedName>
    <definedName name="BExB1Q29OO6LNFNT1EQLA3KYE7MX" localSheetId="9" hidden="1">#REF!</definedName>
    <definedName name="BExB1Q29OO6LNFNT1EQLA3KYE7MX" hidden="1">#REF!</definedName>
    <definedName name="BExB1TNRV5EBWZEHYLHI76T0FVA7" localSheetId="9" hidden="1">#REF!</definedName>
    <definedName name="BExB1TNRV5EBWZEHYLHI76T0FVA7" hidden="1">#REF!</definedName>
    <definedName name="BExB1WI6M8I0EEP1ANUQZCFY24EV" localSheetId="9" hidden="1">#REF!</definedName>
    <definedName name="BExB1WI6M8I0EEP1ANUQZCFY24EV" hidden="1">#REF!</definedName>
    <definedName name="BExB203OWC9QZA3BYOKQ18L4FUJE" localSheetId="9" hidden="1">#REF!</definedName>
    <definedName name="BExB203OWC9QZA3BYOKQ18L4FUJE" hidden="1">#REF!</definedName>
    <definedName name="BExB2CJHTU7C591BR4WRL5L2F2K6" localSheetId="9" hidden="1">#REF!</definedName>
    <definedName name="BExB2CJHTU7C591BR4WRL5L2F2K6" hidden="1">#REF!</definedName>
    <definedName name="BExB2K1AV4PGNS1O6C7D7AO411AX" localSheetId="9" hidden="1">#REF!</definedName>
    <definedName name="BExB2K1AV4PGNS1O6C7D7AO411AX" hidden="1">#REF!</definedName>
    <definedName name="BExB2O2UYHKI324YE324E1N7FVIB" localSheetId="9" hidden="1">#REF!</definedName>
    <definedName name="BExB2O2UYHKI324YE324E1N7FVIB" hidden="1">#REF!</definedName>
    <definedName name="BExB2Q0VJ0MU2URO3JOVUAVHEI3V" localSheetId="9" hidden="1">#REF!</definedName>
    <definedName name="BExB2Q0VJ0MU2URO3JOVUAVHEI3V" hidden="1">#REF!</definedName>
    <definedName name="BExB30IP1DNKNQ6PZ5ERUGR5MK4Z" localSheetId="9" hidden="1">#REF!</definedName>
    <definedName name="BExB30IP1DNKNQ6PZ5ERUGR5MK4Z" hidden="1">#REF!</definedName>
    <definedName name="BExB385QW2BSSBXS953SSQN2ISSW" localSheetId="9" hidden="1">#REF!</definedName>
    <definedName name="BExB385QW2BSSBXS953SSQN2ISSW" hidden="1">#REF!</definedName>
    <definedName name="BExB3DEMEV5D9G8FDHD4NQ9X2YNT" localSheetId="9" hidden="1">#REF!</definedName>
    <definedName name="BExB3DEMEV5D9G8FDHD4NQ9X2YNT" hidden="1">#REF!</definedName>
    <definedName name="BExB3RXU8AJQ86I5RXEWLGGR7R7C" localSheetId="9" hidden="1">#REF!</definedName>
    <definedName name="BExB3RXU8AJQ86I5RXEWLGGR7R7C" hidden="1">#REF!</definedName>
    <definedName name="BExB442RX0T3L6HUL6X5T21CENW6" localSheetId="9" hidden="1">#REF!</definedName>
    <definedName name="BExB442RX0T3L6HUL6X5T21CENW6" hidden="1">#REF!</definedName>
    <definedName name="BExB4ADD0L7417CII901XTFKXD1J" localSheetId="9" hidden="1">#REF!</definedName>
    <definedName name="BExB4ADD0L7417CII901XTFKXD1J" hidden="1">#REF!</definedName>
    <definedName name="BExB4DYU06HCGRIPBSWRCXK804UM" localSheetId="9" hidden="1">#REF!</definedName>
    <definedName name="BExB4DYU06HCGRIPBSWRCXK804UM" hidden="1">#REF!</definedName>
    <definedName name="BExB4HEZO4E597Q5M4M10LT8TLY3" localSheetId="9" hidden="1">#REF!</definedName>
    <definedName name="BExB4HEZO4E597Q5M4M10LT8TLY3" hidden="1">#REF!</definedName>
    <definedName name="BExB4X01APD3Z8ZW6MVX1P8NAO7G" localSheetId="9" hidden="1">#REF!</definedName>
    <definedName name="BExB4X01APD3Z8ZW6MVX1P8NAO7G" hidden="1">#REF!</definedName>
    <definedName name="BExB4Z3EZBGYYI33U0KQ8NEIH8PY" localSheetId="9" hidden="1">#REF!</definedName>
    <definedName name="BExB4Z3EZBGYYI33U0KQ8NEIH8PY" hidden="1">#REF!</definedName>
    <definedName name="BExB4ZJOLU1PXBMG4TPCCLTRMNRE" localSheetId="9" hidden="1">#REF!</definedName>
    <definedName name="BExB4ZJOLU1PXBMG4TPCCLTRMNRE" hidden="1">#REF!</definedName>
    <definedName name="BExB4ZZSDPL4Q05BMVT5TUN0IGKT" localSheetId="9" hidden="1">#REF!</definedName>
    <definedName name="BExB4ZZSDPL4Q05BMVT5TUN0IGKT" hidden="1">#REF!</definedName>
    <definedName name="BExB55368XW7UX657ZSPC6BFE92S" localSheetId="9" hidden="1">#REF!</definedName>
    <definedName name="BExB55368XW7UX657ZSPC6BFE92S" hidden="1">#REF!</definedName>
    <definedName name="BExB57MZEPL2SA2ONPK66YFLZWJU" localSheetId="9" hidden="1">#REF!</definedName>
    <definedName name="BExB57MZEPL2SA2ONPK66YFLZWJU" hidden="1">#REF!</definedName>
    <definedName name="BExB5833OAOJ22VK1YK47FHUSVK2" localSheetId="9" hidden="1">#REF!</definedName>
    <definedName name="BExB5833OAOJ22VK1YK47FHUSVK2" hidden="1">#REF!</definedName>
    <definedName name="BExB58JDIHS42JZT9DJJMKA8QFCO" localSheetId="9" hidden="1">#REF!</definedName>
    <definedName name="BExB58JDIHS42JZT9DJJMKA8QFCO" hidden="1">#REF!</definedName>
    <definedName name="BExB58U5FQC5JWV9CGC83HLLZUZI" localSheetId="9" hidden="1">#REF!</definedName>
    <definedName name="BExB58U5FQC5JWV9CGC83HLLZUZI" hidden="1">#REF!</definedName>
    <definedName name="BExB5EDO9XUKHF74X3HAU2WPPHZH" localSheetId="9" hidden="1">#REF!</definedName>
    <definedName name="BExB5EDO9XUKHF74X3HAU2WPPHZH" hidden="1">#REF!</definedName>
    <definedName name="BExB5EDOQKZIQXT13IG1KLCZ474G" localSheetId="9" hidden="1">#REF!</definedName>
    <definedName name="BExB5EDOQKZIQXT13IG1KLCZ474G" hidden="1">#REF!</definedName>
    <definedName name="BExB5G6EH68AYEP1UT0GHUEL3SLN" localSheetId="9" hidden="1">#REF!</definedName>
    <definedName name="BExB5G6EH68AYEP1UT0GHUEL3SLN" hidden="1">#REF!</definedName>
    <definedName name="BExB5LVGGXMNUN3D3452G3J62MKF" localSheetId="9" hidden="1">#REF!</definedName>
    <definedName name="BExB5LVGGXMNUN3D3452G3J62MKF" hidden="1">#REF!</definedName>
    <definedName name="BExB5QYVEZWFE5DQVHAM760EV05X" localSheetId="9" hidden="1">#REF!</definedName>
    <definedName name="BExB5QYVEZWFE5DQVHAM760EV05X" hidden="1">#REF!</definedName>
    <definedName name="BExB5U9IRH14EMOE0YGIE3WIVLFS" localSheetId="9" hidden="1">#REF!</definedName>
    <definedName name="BExB5U9IRH14EMOE0YGIE3WIVLFS" hidden="1">#REF!</definedName>
    <definedName name="BExB5V5WWQYPK4GCSYZQALJYGC94" localSheetId="9" hidden="1">#REF!</definedName>
    <definedName name="BExB5V5WWQYPK4GCSYZQALJYGC94" hidden="1">#REF!</definedName>
    <definedName name="BExB5VWYMOV6BAIH7XUBBVPU7MMD" localSheetId="9" hidden="1">#REF!</definedName>
    <definedName name="BExB5VWYMOV6BAIH7XUBBVPU7MMD" hidden="1">#REF!</definedName>
    <definedName name="BExB610DZWIJP1B72U9QM42COH2B" localSheetId="9" hidden="1">#REF!</definedName>
    <definedName name="BExB610DZWIJP1B72U9QM42COH2B" hidden="1">#REF!</definedName>
    <definedName name="BExB64AX81KEVMGZDXB25NB459SW" localSheetId="9" hidden="1">#REF!</definedName>
    <definedName name="BExB64AX81KEVMGZDXB25NB459SW" hidden="1">#REF!</definedName>
    <definedName name="BExB6C3FUAKK9ML5T767NMWGA9YB" localSheetId="9" hidden="1">#REF!</definedName>
    <definedName name="BExB6C3FUAKK9ML5T767NMWGA9YB" hidden="1">#REF!</definedName>
    <definedName name="BExB6C8X6JYRLKZKK17VE3QUNL3D" localSheetId="9" hidden="1">#REF!</definedName>
    <definedName name="BExB6C8X6JYRLKZKK17VE3QUNL3D" hidden="1">#REF!</definedName>
    <definedName name="BExB6HN3QRFPXM71MDUK21BKM7PF" localSheetId="9" hidden="1">#REF!</definedName>
    <definedName name="BExB6HN3QRFPXM71MDUK21BKM7PF" hidden="1">#REF!</definedName>
    <definedName name="BExB6I39SKL5BMHHDD9EED7FQD9Z" localSheetId="9" hidden="1">#REF!</definedName>
    <definedName name="BExB6I39SKL5BMHHDD9EED7FQD9Z" hidden="1">#REF!</definedName>
    <definedName name="BExB6IZMHCZ3LB7N73KD90YB1HBZ" localSheetId="9" hidden="1">#REF!</definedName>
    <definedName name="BExB6IZMHCZ3LB7N73KD90YB1HBZ" hidden="1">#REF!</definedName>
    <definedName name="BExB719SGNX4Y8NE6JEXC555K596" localSheetId="9" hidden="1">#REF!</definedName>
    <definedName name="BExB719SGNX4Y8NE6JEXC555K596" hidden="1">#REF!</definedName>
    <definedName name="BExB7265DCHKS7V2OWRBXCZTEIW9" localSheetId="9" hidden="1">#REF!</definedName>
    <definedName name="BExB7265DCHKS7V2OWRBXCZTEIW9" hidden="1">#REF!</definedName>
    <definedName name="BExB74PS5P9G0P09Y6DZSCX0FLTJ" localSheetId="9" hidden="1">#REF!</definedName>
    <definedName name="BExB74PS5P9G0P09Y6DZSCX0FLTJ" hidden="1">#REF!</definedName>
    <definedName name="BExB78RH79J0MIF7H8CAZ0CFE88Q" localSheetId="9" hidden="1">#REF!</definedName>
    <definedName name="BExB78RH79J0MIF7H8CAZ0CFE88Q" hidden="1">#REF!</definedName>
    <definedName name="BExB7ELT09HGDVO5BJC1ZY9D09GZ" localSheetId="9" hidden="1">#REF!</definedName>
    <definedName name="BExB7ELT09HGDVO5BJC1ZY9D09GZ" hidden="1">#REF!</definedName>
    <definedName name="BExB7F7EIHG0MYMQYUVG9HIZPHMZ" localSheetId="9" hidden="1">#REF!</definedName>
    <definedName name="BExB7F7EIHG0MYMQYUVG9HIZPHMZ" hidden="1">#REF!</definedName>
    <definedName name="BExB806PAXX70XUTA3ZI7OORD78R" localSheetId="9" hidden="1">#REF!</definedName>
    <definedName name="BExB806PAXX70XUTA3ZI7OORD78R" hidden="1">#REF!</definedName>
    <definedName name="BExB83199EQQS6I5HE7WADNCK8OE" localSheetId="9" hidden="1">#REF!</definedName>
    <definedName name="BExB83199EQQS6I5HE7WADNCK8OE" hidden="1">#REF!</definedName>
    <definedName name="BExB8HF4UBVZKQCSRFRUQL2EE6VL" localSheetId="9" hidden="1">#REF!</definedName>
    <definedName name="BExB8HF4UBVZKQCSRFRUQL2EE6VL" hidden="1">#REF!</definedName>
    <definedName name="BExB8HKHKZ1ORJZUYGG2M4VSCC39" localSheetId="9" hidden="1">#REF!</definedName>
    <definedName name="BExB8HKHKZ1ORJZUYGG2M4VSCC39" hidden="1">#REF!</definedName>
    <definedName name="BExB8HV9YUS1Q77M9SNFRKDLU5HS" localSheetId="9" hidden="1">#REF!</definedName>
    <definedName name="BExB8HV9YUS1Q77M9SNFRKDLU5HS" hidden="1">#REF!</definedName>
    <definedName name="BExB8QPH8DC5BESEVPSMBCWVN6PO" localSheetId="9" hidden="1">#REF!</definedName>
    <definedName name="BExB8QPH8DC5BESEVPSMBCWVN6PO" hidden="1">#REF!</definedName>
    <definedName name="BExB8U5N0D85YR8APKN3PPKG0FWP" localSheetId="9" hidden="1">#REF!</definedName>
    <definedName name="BExB8U5N0D85YR8APKN3PPKG0FWP" hidden="1">#REF!</definedName>
    <definedName name="BExB93G413CK5DKO7925ZHSOBGIN" localSheetId="9" hidden="1">#REF!</definedName>
    <definedName name="BExB93G413CK5DKO7925ZHSOBGIN" hidden="1">#REF!</definedName>
    <definedName name="BExB96LBXL1JW5A4PP93UJ9UDLKZ" localSheetId="9" hidden="1">#REF!</definedName>
    <definedName name="BExB96LBXL1JW5A4PP93UJ9UDLKZ" hidden="1">#REF!</definedName>
    <definedName name="BExB9DHI5I2TJ2LXYPM98EE81L27" localSheetId="9" hidden="1">#REF!</definedName>
    <definedName name="BExB9DHI5I2TJ2LXYPM98EE81L27" hidden="1">#REF!</definedName>
    <definedName name="BExB9G6LZG5OQUY0GZLHX066V3D4" localSheetId="9" hidden="1">#REF!</definedName>
    <definedName name="BExB9G6LZG5OQUY0GZLHX066V3D4" hidden="1">#REF!</definedName>
    <definedName name="BExB9IFG9FW3RQUDIMDFKIYDB4HE" localSheetId="9" hidden="1">#REF!</definedName>
    <definedName name="BExB9IFG9FW3RQUDIMDFKIYDB4HE" hidden="1">#REF!</definedName>
    <definedName name="BExB9NDIZ7LGMTL8351GRA6VK2K0" localSheetId="9" hidden="1">#REF!</definedName>
    <definedName name="BExB9NDIZ7LGMTL8351GRA6VK2K0" hidden="1">#REF!</definedName>
    <definedName name="BExB9Q2MZZHBGW8QQKVEYIMJBPIE" localSheetId="9" hidden="1">#REF!</definedName>
    <definedName name="BExB9Q2MZZHBGW8QQKVEYIMJBPIE" hidden="1">#REF!</definedName>
    <definedName name="BExBA1GON0EZRJ20UYPILAPLNQWM" localSheetId="9" hidden="1">#REF!</definedName>
    <definedName name="BExBA1GON0EZRJ20UYPILAPLNQWM" hidden="1">#REF!</definedName>
    <definedName name="BExBA525BALJ5HMTDMMSM5WWJ1YW" localSheetId="9" hidden="1">#REF!</definedName>
    <definedName name="BExBA525BALJ5HMTDMMSM5WWJ1YW" hidden="1">#REF!</definedName>
    <definedName name="BExBA69ASGYRZW1G1DYIS9QRRTBN" localSheetId="9" hidden="1">#REF!</definedName>
    <definedName name="BExBA69ASGYRZW1G1DYIS9QRRTBN" hidden="1">#REF!</definedName>
    <definedName name="BExBA6K42582A14WFFWQ3Q8QQWB6" localSheetId="9" hidden="1">#REF!</definedName>
    <definedName name="BExBA6K42582A14WFFWQ3Q8QQWB6" hidden="1">#REF!</definedName>
    <definedName name="BExBA8I5D4R8R2PYQ1K16TWGTOEP" localSheetId="9" hidden="1">#REF!</definedName>
    <definedName name="BExBA8I5D4R8R2PYQ1K16TWGTOEP" hidden="1">#REF!</definedName>
    <definedName name="BExBA93PE0DGUUTA7LLSIGBIXWE5" localSheetId="9" hidden="1">#REF!</definedName>
    <definedName name="BExBA93PE0DGUUTA7LLSIGBIXWE5" hidden="1">#REF!</definedName>
    <definedName name="BExBABCQMR685CQ1SC8CECO7GTGB" localSheetId="9" hidden="1">#REF!</definedName>
    <definedName name="BExBABCQMR685CQ1SC8CECO7GTGB" hidden="1">#REF!</definedName>
    <definedName name="BExBAI8X0FKDQJ6YZJQDTTG4ZCWY" localSheetId="9" hidden="1">#REF!</definedName>
    <definedName name="BExBAI8X0FKDQJ6YZJQDTTG4ZCWY" hidden="1">#REF!</definedName>
    <definedName name="BExBAKN7XIBAXCF9PCNVS038PCQO" localSheetId="9" hidden="1">#REF!</definedName>
    <definedName name="BExBAKN7XIBAXCF9PCNVS038PCQO" hidden="1">#REF!</definedName>
    <definedName name="BExBAKXZ7PBW3DDKKA5MWC1ZUC7O" localSheetId="9" hidden="1">#REF!</definedName>
    <definedName name="BExBAKXZ7PBW3DDKKA5MWC1ZUC7O" hidden="1">#REF!</definedName>
    <definedName name="BExBAO8NLXZXHO6KCIECSFCH3RR0" localSheetId="9" hidden="1">#REF!</definedName>
    <definedName name="BExBAO8NLXZXHO6KCIECSFCH3RR0" hidden="1">#REF!</definedName>
    <definedName name="BExBAOOT1KBSIEISN1ADL4RMY879" localSheetId="9" hidden="1">#REF!</definedName>
    <definedName name="BExBAOOT1KBSIEISN1ADL4RMY879" hidden="1">#REF!</definedName>
    <definedName name="BExBAVKX8Q09370X1GCZWJ4E91YJ" localSheetId="9" hidden="1">#REF!</definedName>
    <definedName name="BExBAVKX8Q09370X1GCZWJ4E91YJ" hidden="1">#REF!</definedName>
    <definedName name="BExBAX2X2ENJYO4QTR5VAIQ86L7B" localSheetId="9" hidden="1">#REF!</definedName>
    <definedName name="BExBAX2X2ENJYO4QTR5VAIQ86L7B" hidden="1">#REF!</definedName>
    <definedName name="BExBAZ13D3F1DVJQ6YJ8JGUYEYJE" localSheetId="9" hidden="1">#REF!</definedName>
    <definedName name="BExBAZ13D3F1DVJQ6YJ8JGUYEYJE" hidden="1">#REF!</definedName>
    <definedName name="BExBBMPCB1QOZY8WWEX4J21JDE6U" localSheetId="9" hidden="1">#REF!</definedName>
    <definedName name="BExBBMPCB1QOZY8WWEX4J21JDE6U" hidden="1">#REF!</definedName>
    <definedName name="BExBBU1QQWUE0YFG7O1TN0RFLSSG" localSheetId="9" hidden="1">#REF!</definedName>
    <definedName name="BExBBU1QQWUE0YFG7O1TN0RFLSSG" hidden="1">#REF!</definedName>
    <definedName name="BExBBUCJQRR74Q7GPWDEZXYK2KJL" localSheetId="9" hidden="1">#REF!</definedName>
    <definedName name="BExBBUCJQRR74Q7GPWDEZXYK2KJL" hidden="1">#REF!</definedName>
    <definedName name="BExBBV8XVMD9CKZY711T0BN7H3PM" localSheetId="9" hidden="1">#REF!</definedName>
    <definedName name="BExBBV8XVMD9CKZY711T0BN7H3PM" hidden="1">#REF!</definedName>
    <definedName name="BExBC78HXWXHO3XAB6E8NVTBGLJS" localSheetId="9" hidden="1">#REF!</definedName>
    <definedName name="BExBC78HXWXHO3XAB6E8NVTBGLJS" hidden="1">#REF!</definedName>
    <definedName name="BExBCFH3SMGZ2IPHFB6BCM9O3W0H" localSheetId="9" hidden="1">#REF!</definedName>
    <definedName name="BExBCFH3SMGZ2IPHFB6BCM9O3W0H" hidden="1">#REF!</definedName>
    <definedName name="BExBCK9SCAABKOT9IP6TEPRR7YDT" localSheetId="9" hidden="1">#REF!</definedName>
    <definedName name="BExBCK9SCAABKOT9IP6TEPRR7YDT" hidden="1">#REF!</definedName>
    <definedName name="BExBCKKJFFT2RP50WNPKBT7X8PJ3" hidden="1">#REF!</definedName>
    <definedName name="BExBCKKJTIRKC1RZJRTK65HHLX4W" localSheetId="9" hidden="1">#REF!</definedName>
    <definedName name="BExBCKKJTIRKC1RZJRTK65HHLX4W" hidden="1">#REF!</definedName>
    <definedName name="BExBCLMEPAN3XXX174TU8SS0627Q" localSheetId="9" hidden="1">#REF!</definedName>
    <definedName name="BExBCLMEPAN3XXX174TU8SS0627Q" hidden="1">#REF!</definedName>
    <definedName name="BExBCRBEYR2KZ8FAQFZ2NHY13WIY" localSheetId="9" hidden="1">#REF!</definedName>
    <definedName name="BExBCRBEYR2KZ8FAQFZ2NHY13WIY" hidden="1">#REF!</definedName>
    <definedName name="BExBD4I559NXSV6J07Q343TKYMVJ" localSheetId="9" hidden="1">#REF!</definedName>
    <definedName name="BExBD4I559NXSV6J07Q343TKYMVJ" hidden="1">#REF!</definedName>
    <definedName name="BExBD9W8C0W9N6L1AFL18JP4H94W" localSheetId="9" hidden="1">#REF!</definedName>
    <definedName name="BExBD9W8C0W9N6L1AFL18JP4H94W" hidden="1">#REF!</definedName>
    <definedName name="BExBDBZQLTX3OGFYGULQFK5WEZU5" localSheetId="9" hidden="1">#REF!</definedName>
    <definedName name="BExBDBZQLTX3OGFYGULQFK5WEZU5" hidden="1">#REF!</definedName>
    <definedName name="BExBDJS9TUEU8Z84IV59E5V4T8K6" localSheetId="9" hidden="1">#REF!</definedName>
    <definedName name="BExBDJS9TUEU8Z84IV59E5V4T8K6" hidden="1">#REF!</definedName>
    <definedName name="BExBDKOMSVH4XMH52CFJ3F028I9R" localSheetId="9" hidden="1">#REF!</definedName>
    <definedName name="BExBDKOMSVH4XMH52CFJ3F028I9R" hidden="1">#REF!</definedName>
    <definedName name="BExBDSRXVZQ0W5WXQMP5XD00GRRL" localSheetId="9" hidden="1">#REF!</definedName>
    <definedName name="BExBDSRXVZQ0W5WXQMP5XD00GRRL" hidden="1">#REF!</definedName>
    <definedName name="BExBDTJ0J7XEHB9OATXFF5I8FZBJ" localSheetId="9" hidden="1">#REF!</definedName>
    <definedName name="BExBDTJ0J7XEHB9OATXFF5I8FZBJ" hidden="1">#REF!</definedName>
    <definedName name="BExBDUVGK3E1J4JY9ZYTS7V14BLY" localSheetId="9" hidden="1">#REF!</definedName>
    <definedName name="BExBDUVGK3E1J4JY9ZYTS7V14BLY" hidden="1">#REF!</definedName>
    <definedName name="BExBE0KGY14GSWOGPU4HSJRLD2UD" localSheetId="9" hidden="1">#REF!</definedName>
    <definedName name="BExBE0KGY14GSWOGPU4HSJRLD2UD" hidden="1">#REF!</definedName>
    <definedName name="BExBE162OSBKD30I7T1DKKPT3I9I" localSheetId="9" hidden="1">#REF!</definedName>
    <definedName name="BExBE162OSBKD30I7T1DKKPT3I9I" hidden="1">#REF!</definedName>
    <definedName name="BExBEC9ATLQZF86W1M3APSM4HEOH" localSheetId="9" hidden="1">#REF!</definedName>
    <definedName name="BExBEC9ATLQZF86W1M3APSM4HEOH" hidden="1">#REF!</definedName>
    <definedName name="BExBEXU4CFCM1P5CTZ4NE14PBGDA" localSheetId="9" hidden="1">#REF!</definedName>
    <definedName name="BExBEXU4CFCM1P5CTZ4NE14PBGDA" hidden="1">#REF!</definedName>
    <definedName name="BExBEYFQJE9YK12A6JBMRFKEC7RN" localSheetId="9" hidden="1">#REF!</definedName>
    <definedName name="BExBEYFQJE9YK12A6JBMRFKEC7RN" hidden="1">#REF!</definedName>
    <definedName name="BExBG1ED81J2O4A2S5F5Y3BPHMCR" localSheetId="9" hidden="1">#REF!</definedName>
    <definedName name="BExBG1ED81J2O4A2S5F5Y3BPHMCR" hidden="1">#REF!</definedName>
    <definedName name="BExCRK0K58VDM9V35DGI6VK8C92V" localSheetId="9" hidden="1">#REF!</definedName>
    <definedName name="BExCRK0K58VDM9V35DGI6VK8C92V" hidden="1">#REF!</definedName>
    <definedName name="BExCRLIHS7466WFJ3RPIUGGXYESZ" localSheetId="9" hidden="1">#REF!</definedName>
    <definedName name="BExCRLIHS7466WFJ3RPIUGGXYESZ" hidden="1">#REF!</definedName>
    <definedName name="BExCRXSXMF4LHAQZHN64FXJPMVZ7" localSheetId="9" hidden="1">#REF!</definedName>
    <definedName name="BExCRXSXMF4LHAQZHN64FXJPMVZ7" hidden="1">#REF!</definedName>
    <definedName name="BExCS1EDDUEAEWHVYXHIP9I1WCJH" localSheetId="9" hidden="1">#REF!</definedName>
    <definedName name="BExCS1EDDUEAEWHVYXHIP9I1WCJH" hidden="1">#REF!</definedName>
    <definedName name="BExCS1P5QG0X3OTHKX07RALOE5T5" localSheetId="9" hidden="1">#REF!</definedName>
    <definedName name="BExCS1P5QG0X3OTHKX07RALOE5T5" hidden="1">#REF!</definedName>
    <definedName name="BExCS7ZPMHFJ4UJDAL8CQOLSZ13B" localSheetId="9" hidden="1">#REF!</definedName>
    <definedName name="BExCS7ZPMHFJ4UJDAL8CQOLSZ13B" hidden="1">#REF!</definedName>
    <definedName name="BExCS8W4NJUZH9S1CYB6XSDLEPBW" localSheetId="9" hidden="1">#REF!</definedName>
    <definedName name="BExCS8W4NJUZH9S1CYB6XSDLEPBW" hidden="1">#REF!</definedName>
    <definedName name="BExCSAE1M6G20R41J0Y24YNN0YC1" localSheetId="9" hidden="1">#REF!</definedName>
    <definedName name="BExCSAE1M6G20R41J0Y24YNN0YC1" hidden="1">#REF!</definedName>
    <definedName name="BExCSAOUZOYKHN7HV511TO8VDJ02" localSheetId="9" hidden="1">#REF!</definedName>
    <definedName name="BExCSAOUZOYKHN7HV511TO8VDJ02" hidden="1">#REF!</definedName>
    <definedName name="BExCSJ2XVKHN6ULCF7JML0TCRKEO" localSheetId="9" hidden="1">#REF!</definedName>
    <definedName name="BExCSJ2XVKHN6ULCF7JML0TCRKEO" hidden="1">#REF!</definedName>
    <definedName name="BExCSMOFTXSUEC1T46LR1UPYRCX5" localSheetId="9" hidden="1">#REF!</definedName>
    <definedName name="BExCSMOFTXSUEC1T46LR1UPYRCX5" hidden="1">#REF!</definedName>
    <definedName name="BExCSSDG3TM6TPKS19E9QYJEELZ6" localSheetId="9" hidden="1">#REF!</definedName>
    <definedName name="BExCSSDG3TM6TPKS19E9QYJEELZ6" hidden="1">#REF!</definedName>
    <definedName name="BExCSZV7U67UWXL2HKJNM5W1E4OO" localSheetId="9" hidden="1">#REF!</definedName>
    <definedName name="BExCSZV7U67UWXL2HKJNM5W1E4OO" hidden="1">#REF!</definedName>
    <definedName name="BExCT4NSDT61OCH04Y2QIFIOP75H" localSheetId="9" hidden="1">#REF!</definedName>
    <definedName name="BExCT4NSDT61OCH04Y2QIFIOP75H" hidden="1">#REF!</definedName>
    <definedName name="BExCTHZWIPJVLE56GATEFKPIKLK2" localSheetId="9" hidden="1">#REF!</definedName>
    <definedName name="BExCTHZWIPJVLE56GATEFKPIKLK2" hidden="1">#REF!</definedName>
    <definedName name="BExCTW8G3VCZ55S09HTUGXKB1P2M" localSheetId="9" hidden="1">#REF!</definedName>
    <definedName name="BExCTW8G3VCZ55S09HTUGXKB1P2M" hidden="1">#REF!</definedName>
    <definedName name="BExCTYS2KX0QANOLT8LGZ9WV3S3T" localSheetId="9" hidden="1">#REF!</definedName>
    <definedName name="BExCTYS2KX0QANOLT8LGZ9WV3S3T" hidden="1">#REF!</definedName>
    <definedName name="BExCTZ2V6H9TT6LFGK3SADZ2TIGQ" localSheetId="9" hidden="1">#REF!</definedName>
    <definedName name="BExCTZ2V6H9TT6LFGK3SADZ2TIGQ" hidden="1">#REF!</definedName>
    <definedName name="BExCTZZ9JNES4EDHW97NP0EGQALX" localSheetId="9" hidden="1">#REF!</definedName>
    <definedName name="BExCTZZ9JNES4EDHW97NP0EGQALX" hidden="1">#REF!</definedName>
    <definedName name="BExCU0A1V6NMZQ9ASYJ8QIVQ5UR2" localSheetId="9" hidden="1">#REF!</definedName>
    <definedName name="BExCU0A1V6NMZQ9ASYJ8QIVQ5UR2" hidden="1">#REF!</definedName>
    <definedName name="BExCU2834920JBHSPCRC4UF80OLL" localSheetId="9" hidden="1">#REF!</definedName>
    <definedName name="BExCU2834920JBHSPCRC4UF80OLL" hidden="1">#REF!</definedName>
    <definedName name="BExCU8O54I3P3WRYWY1CRP3S78QY" localSheetId="9" hidden="1">#REF!</definedName>
    <definedName name="BExCU8O54I3P3WRYWY1CRP3S78QY" hidden="1">#REF!</definedName>
    <definedName name="BExCUDRJO23YOKT8GPWOVQ4XEHF5" localSheetId="9" hidden="1">#REF!</definedName>
    <definedName name="BExCUDRJO23YOKT8GPWOVQ4XEHF5" hidden="1">#REF!</definedName>
    <definedName name="BExCULEOALM7SEHVMQC4B4N25MRM" localSheetId="9" hidden="1">#REF!</definedName>
    <definedName name="BExCULEOALM7SEHVMQC4B4N25MRM" hidden="1">#REF!</definedName>
    <definedName name="BExCUPAXFR16YMWL30ME3F3BSRDZ" localSheetId="9" hidden="1">#REF!</definedName>
    <definedName name="BExCUPAXFR16YMWL30ME3F3BSRDZ" hidden="1">#REF!</definedName>
    <definedName name="BExCUR94DHCE47PUUWEMT5QZOYR2" localSheetId="9" hidden="1">#REF!</definedName>
    <definedName name="BExCUR94DHCE47PUUWEMT5QZOYR2" hidden="1">#REF!</definedName>
    <definedName name="BExCV5HJSTBNPQZVGYJY9AZ4IJ26" localSheetId="9" hidden="1">#REF!</definedName>
    <definedName name="BExCV5HJSTBNPQZVGYJY9AZ4IJ26" hidden="1">#REF!</definedName>
    <definedName name="BExCV634L7SVHGB0UDDTRRQ2Q72H" localSheetId="9" hidden="1">#REF!</definedName>
    <definedName name="BExCV634L7SVHGB0UDDTRRQ2Q72H" hidden="1">#REF!</definedName>
    <definedName name="BExCVBXGSXT9FWJRG62PX9S1RK83" localSheetId="9" hidden="1">#REF!</definedName>
    <definedName name="BExCVBXGSXT9FWJRG62PX9S1RK83" hidden="1">#REF!</definedName>
    <definedName name="BExCVHBNLOHNFS0JAV3I1XGPNH9W" localSheetId="9" hidden="1">#REF!</definedName>
    <definedName name="BExCVHBNLOHNFS0JAV3I1XGPNH9W" hidden="1">#REF!</definedName>
    <definedName name="BExCVI86R31A2IOZIEBY1FJLVILD" localSheetId="9" hidden="1">#REF!</definedName>
    <definedName name="BExCVI86R31A2IOZIEBY1FJLVILD" hidden="1">#REF!</definedName>
    <definedName name="BExCVKGZXE0I9EIXKBZVSGSEY2RR" localSheetId="9" hidden="1">#REF!</definedName>
    <definedName name="BExCVKGZXE0I9EIXKBZVSGSEY2RR" hidden="1">#REF!</definedName>
    <definedName name="BExCVNROVORCSNX9HKHKPHY0URS3" localSheetId="9" hidden="1">#REF!</definedName>
    <definedName name="BExCVNROVORCSNX9HKHKPHY0URS3" hidden="1">#REF!</definedName>
    <definedName name="BExCVPEZON7VV6NOWII8VZMONPCJ" localSheetId="9" hidden="1">#REF!</definedName>
    <definedName name="BExCVPEZON7VV6NOWII8VZMONPCJ" hidden="1">#REF!</definedName>
    <definedName name="BExCVV44WY5807WGMTGKPW0GT256" localSheetId="9" hidden="1">#REF!</definedName>
    <definedName name="BExCVV44WY5807WGMTGKPW0GT256" hidden="1">#REF!</definedName>
    <definedName name="BExCVZ5PN4V6MRBZ04PZJW3GEF8S" localSheetId="9" hidden="1">#REF!</definedName>
    <definedName name="BExCVZ5PN4V6MRBZ04PZJW3GEF8S" hidden="1">#REF!</definedName>
    <definedName name="BExCW13R0GWJYGXZBNCPAHQN4NR2" localSheetId="9" hidden="1">#REF!</definedName>
    <definedName name="BExCW13R0GWJYGXZBNCPAHQN4NR2" hidden="1">#REF!</definedName>
    <definedName name="BExCW9Y5HWU4RJTNX74O6L24VGCK" localSheetId="9" hidden="1">#REF!</definedName>
    <definedName name="BExCW9Y5HWU4RJTNX74O6L24VGCK" hidden="1">#REF!</definedName>
    <definedName name="BExCWHADQJRXWFDGV2KMANWIY1YN" localSheetId="9" hidden="1">#REF!</definedName>
    <definedName name="BExCWHADQJRXWFDGV2KMANWIY1YN" hidden="1">#REF!</definedName>
    <definedName name="BExCWPDPESGZS07QGBLSBWDNVJLZ" localSheetId="9" hidden="1">#REF!</definedName>
    <definedName name="BExCWPDPESGZS07QGBLSBWDNVJLZ" hidden="1">#REF!</definedName>
    <definedName name="BExCWTVKHIVCRHF8GC39KI58YM5K" localSheetId="9" hidden="1">#REF!</definedName>
    <definedName name="BExCWTVKHIVCRHF8GC39KI58YM5K" hidden="1">#REF!</definedName>
    <definedName name="BExCX2KGRZBRVLZNM8SUSIE6A0RL" localSheetId="9" hidden="1">#REF!</definedName>
    <definedName name="BExCX2KGRZBRVLZNM8SUSIE6A0RL" hidden="1">#REF!</definedName>
    <definedName name="BExCX3X451T70LZ1VF95L7W4Y4TM" localSheetId="9" hidden="1">#REF!</definedName>
    <definedName name="BExCX3X451T70LZ1VF95L7W4Y4TM" hidden="1">#REF!</definedName>
    <definedName name="BExCX4NZ2N1OUGXM7EV0U7VULJMM" localSheetId="9" hidden="1">#REF!</definedName>
    <definedName name="BExCX4NZ2N1OUGXM7EV0U7VULJMM" hidden="1">#REF!</definedName>
    <definedName name="BExCXILMURGYMAH6N5LF5DV6K3GM" localSheetId="9" hidden="1">#REF!</definedName>
    <definedName name="BExCXILMURGYMAH6N5LF5DV6K3GM" hidden="1">#REF!</definedName>
    <definedName name="BExCXQUFBMXQ1650735H48B1AZT3" localSheetId="9" hidden="1">#REF!</definedName>
    <definedName name="BExCXQUFBMXQ1650735H48B1AZT3" hidden="1">#REF!</definedName>
    <definedName name="BExCXYSBKJ9SZQD7XS2WUS6SVBJO" localSheetId="9" hidden="1">#REF!</definedName>
    <definedName name="BExCXYSBKJ9SZQD7XS2WUS6SVBJO" hidden="1">#REF!</definedName>
    <definedName name="BExCXZ8DGK5ZE8467LFEHX6JNQHJ" localSheetId="9" hidden="1">#REF!</definedName>
    <definedName name="BExCXZ8DGK5ZE8467LFEHX6JNQHJ" hidden="1">#REF!</definedName>
    <definedName name="BExCY2DQO9VLA77Q7EG3T0XNXX4F" localSheetId="9" hidden="1">#REF!</definedName>
    <definedName name="BExCY2DQO9VLA77Q7EG3T0XNXX4F" hidden="1">#REF!</definedName>
    <definedName name="BExCY5Z7X93Z8XUOEASK50W08S36" localSheetId="9" hidden="1">#REF!</definedName>
    <definedName name="BExCY5Z7X93Z8XUOEASK50W08S36" hidden="1">#REF!</definedName>
    <definedName name="BExCY6VMJ68MX3C981R5Q0BX5791" localSheetId="9" hidden="1">#REF!</definedName>
    <definedName name="BExCY6VMJ68MX3C981R5Q0BX5791" hidden="1">#REF!</definedName>
    <definedName name="BExCYAH2SAZCPW6XCB7V7PMMCAWO" localSheetId="9" hidden="1">#REF!</definedName>
    <definedName name="BExCYAH2SAZCPW6XCB7V7PMMCAWO" hidden="1">#REF!</definedName>
    <definedName name="BExCYDGYM1UGUNTB331L2E4L5F34" localSheetId="9" hidden="1">#REF!</definedName>
    <definedName name="BExCYDGYM1UGUNTB331L2E4L5F34" hidden="1">#REF!</definedName>
    <definedName name="BExCYN7KCKU1F6EXMNPQPTKNOT6A" localSheetId="9" hidden="1">#REF!</definedName>
    <definedName name="BExCYN7KCKU1F6EXMNPQPTKNOT6A" hidden="1">#REF!</definedName>
    <definedName name="BExCYPRC5HJE6N2XQTHCT6NXGP8N" localSheetId="9" hidden="1">#REF!</definedName>
    <definedName name="BExCYPRC5HJE6N2XQTHCT6NXGP8N" hidden="1">#REF!</definedName>
    <definedName name="BExCYQCX9ES8ZWW2L35B12WDNT73" localSheetId="9" hidden="1">#REF!</definedName>
    <definedName name="BExCYQCX9ES8ZWW2L35B12WDNT73" hidden="1">#REF!</definedName>
    <definedName name="BExCYSLQY2CYU7DQ3QI07UGGS6OW" localSheetId="9" hidden="1">#REF!</definedName>
    <definedName name="BExCYSLQY2CYU7DQ3QI07UGGS6OW" hidden="1">#REF!</definedName>
    <definedName name="BExCYUK0I3UEXZNFDW71G6Z6D8XR" localSheetId="9" hidden="1">#REF!</definedName>
    <definedName name="BExCYUK0I3UEXZNFDW71G6Z6D8XR" hidden="1">#REF!</definedName>
    <definedName name="BExCZFZCXMLY5DWESYJ9NGTJYQ8M" localSheetId="9" hidden="1">#REF!</definedName>
    <definedName name="BExCZFZCXMLY5DWESYJ9NGTJYQ8M" hidden="1">#REF!</definedName>
    <definedName name="BExCZJ4P8WS0BDT31WDXI0ROE7D6" localSheetId="9" hidden="1">#REF!</definedName>
    <definedName name="BExCZJ4P8WS0BDT31WDXI0ROE7D6" hidden="1">#REF!</definedName>
    <definedName name="BExCZKH6NI0EE02L995IFVBD1J59" localSheetId="9" hidden="1">#REF!</definedName>
    <definedName name="BExCZKH6NI0EE02L995IFVBD1J59" hidden="1">#REF!</definedName>
    <definedName name="BExCZNRWARGGHWLSC1PEDZFLF3JV" localSheetId="9" hidden="1">#REF!</definedName>
    <definedName name="BExCZNRWARGGHWLSC1PEDZFLF3JV" hidden="1">#REF!</definedName>
    <definedName name="BExCZP9TBB61HISZ2U5QMQSO2LBE" localSheetId="9" hidden="1">#REF!</definedName>
    <definedName name="BExCZP9TBB61HISZ2U5QMQSO2LBE" hidden="1">#REF!</definedName>
    <definedName name="BExCZUD9FEOJBKDJ51Z3JON9LKJ8" localSheetId="9" hidden="1">#REF!</definedName>
    <definedName name="BExCZUD9FEOJBKDJ51Z3JON9LKJ8" hidden="1">#REF!</definedName>
    <definedName name="BExD0AUOVQT3UL53T2KUVJNGD0QF" localSheetId="9" hidden="1">#REF!</definedName>
    <definedName name="BExD0AUOVQT3UL53T2KUVJNGD0QF" hidden="1">#REF!</definedName>
    <definedName name="BExD0HALIN0JR4JTPGDEVAEE5EX5" localSheetId="9" hidden="1">#REF!</definedName>
    <definedName name="BExD0HALIN0JR4JTPGDEVAEE5EX5" hidden="1">#REF!</definedName>
    <definedName name="BExD0LCCDPG16YLY5WQSZF1XI5DA" localSheetId="9" hidden="1">#REF!</definedName>
    <definedName name="BExD0LCCDPG16YLY5WQSZF1XI5DA" hidden="1">#REF!</definedName>
    <definedName name="BExD0RMWSB4TRECEHTH6NN4K9DFZ" localSheetId="9" hidden="1">#REF!</definedName>
    <definedName name="BExD0RMWSB4TRECEHTH6NN4K9DFZ" hidden="1">#REF!</definedName>
    <definedName name="BExD0U6KG10QGVDI1XSHK0J10A2V" localSheetId="9" hidden="1">#REF!</definedName>
    <definedName name="BExD0U6KG10QGVDI1XSHK0J10A2V" hidden="1">#REF!</definedName>
    <definedName name="BExD0WQ6EQ2G82IAJI3FDQKGZH18" localSheetId="9" hidden="1">#REF!</definedName>
    <definedName name="BExD0WQ6EQ2G82IAJI3FDQKGZH18" hidden="1">#REF!</definedName>
    <definedName name="BExD13RUIBGRXDL4QDZ305UKUR12" localSheetId="9" hidden="1">#REF!</definedName>
    <definedName name="BExD13RUIBGRXDL4QDZ305UKUR12" hidden="1">#REF!</definedName>
    <definedName name="BExD14DETV5R4OOTMAXD5NAKWRO3" localSheetId="9" hidden="1">#REF!</definedName>
    <definedName name="BExD14DETV5R4OOTMAXD5NAKWRO3" hidden="1">#REF!</definedName>
    <definedName name="BExD1MI40YRCBI7KT4S9YHQJUO06" localSheetId="9" hidden="1">#REF!</definedName>
    <definedName name="BExD1MI40YRCBI7KT4S9YHQJUO06" hidden="1">#REF!</definedName>
    <definedName name="BExD1OAU9OXQAZA4D70HP72CU6GB" localSheetId="9" hidden="1">#REF!</definedName>
    <definedName name="BExD1OAU9OXQAZA4D70HP72CU6GB" hidden="1">#REF!</definedName>
    <definedName name="BExD1T8WPV0G6YOX7WMAIZD8XNBK" localSheetId="9" hidden="1">#REF!</definedName>
    <definedName name="BExD1T8WPV0G6YOX7WMAIZD8XNBK" hidden="1">#REF!</definedName>
    <definedName name="BExD1Y1JV61416YA1XRQHKWPZIE7" localSheetId="9" hidden="1">#REF!</definedName>
    <definedName name="BExD1Y1JV61416YA1XRQHKWPZIE7" hidden="1">#REF!</definedName>
    <definedName name="BExD2CFHIRMBKN5KXE5QP4XXEWFS" localSheetId="9" hidden="1">#REF!</definedName>
    <definedName name="BExD2CFHIRMBKN5KXE5QP4XXEWFS" hidden="1">#REF!</definedName>
    <definedName name="BExD2DMHH1HWXQ9W0YYMDP8AAX8Q" localSheetId="9" hidden="1">#REF!</definedName>
    <definedName name="BExD2DMHH1HWXQ9W0YYMDP8AAX8Q" hidden="1">#REF!</definedName>
    <definedName name="BExD2HTPC7IWBAU6OSQ67MQA8BYZ" localSheetId="9" hidden="1">#REF!</definedName>
    <definedName name="BExD2HTPC7IWBAU6OSQ67MQA8BYZ" hidden="1">#REF!</definedName>
    <definedName name="BExD2PWTVQ2CXNG6B7UDL8FIMXBH" localSheetId="9" hidden="1">#REF!</definedName>
    <definedName name="BExD2PWTVQ2CXNG6B7UDL8FIMXBH" hidden="1">#REF!</definedName>
    <definedName name="BExD2X9AQ03EX1AVVX44CXLXRPTI" localSheetId="9" hidden="1">#REF!</definedName>
    <definedName name="BExD2X9AQ03EX1AVVX44CXLXRPTI" hidden="1">#REF!</definedName>
    <definedName name="BExD2ZNL9MWJOEL2575KJZBDP2A6" localSheetId="9" hidden="1">#REF!</definedName>
    <definedName name="BExD2ZNL9MWJOEL2575KJZBDP2A6" hidden="1">#REF!</definedName>
    <definedName name="BExD34G79JRMB8BZRVN81P1H9MSB" localSheetId="9" hidden="1">#REF!</definedName>
    <definedName name="BExD34G79JRMB8BZRVN81P1H9MSB" hidden="1">#REF!</definedName>
    <definedName name="BExD35CL2NULPPEHAM954ETQIJA2" localSheetId="9" hidden="1">#REF!</definedName>
    <definedName name="BExD35CL2NULPPEHAM954ETQIJA2" hidden="1">#REF!</definedName>
    <definedName name="BExD363H2VGFIQUCE6LS4AC5J0ZT" localSheetId="9" hidden="1">#REF!</definedName>
    <definedName name="BExD363H2VGFIQUCE6LS4AC5J0ZT" hidden="1">#REF!</definedName>
    <definedName name="BExD3A588E939V61P1XEW0FI5Q0S" localSheetId="9" hidden="1">#REF!</definedName>
    <definedName name="BExD3A588E939V61P1XEW0FI5Q0S" hidden="1">#REF!</definedName>
    <definedName name="BExD3CJJDKVR9M18XI3WDZH80WL6" localSheetId="9" hidden="1">#REF!</definedName>
    <definedName name="BExD3CJJDKVR9M18XI3WDZH80WL6" hidden="1">#REF!</definedName>
    <definedName name="BExD3ESD9WYJIB3TRDPJ1CKXRAVL" localSheetId="9" hidden="1">#REF!</definedName>
    <definedName name="BExD3ESD9WYJIB3TRDPJ1CKXRAVL" hidden="1">#REF!</definedName>
    <definedName name="BExD3F368X5S25MWSUNIV57RDB57" localSheetId="9" hidden="1">#REF!</definedName>
    <definedName name="BExD3F368X5S25MWSUNIV57RDB57" hidden="1">#REF!</definedName>
    <definedName name="BExD3I8JTNF4LTMFY6GRVDJ6VLGG" localSheetId="9" hidden="1">#REF!</definedName>
    <definedName name="BExD3I8JTNF4LTMFY6GRVDJ6VLGG" hidden="1">#REF!</definedName>
    <definedName name="BExD3IJ5IT335SOSNV9L85WKAOSI" localSheetId="9" hidden="1">#REF!</definedName>
    <definedName name="BExD3IJ5IT335SOSNV9L85WKAOSI" hidden="1">#REF!</definedName>
    <definedName name="BExD3KBVUY57GMMQTOFEU6S6G1AY" localSheetId="9" hidden="1">#REF!</definedName>
    <definedName name="BExD3KBVUY57GMMQTOFEU6S6G1AY" hidden="1">#REF!</definedName>
    <definedName name="BExD3NMR7AW2Z6V8SC79VQR37NA6" localSheetId="9" hidden="1">#REF!</definedName>
    <definedName name="BExD3NMR7AW2Z6V8SC79VQR37NA6" hidden="1">#REF!</definedName>
    <definedName name="BExD3QXA2UQ2W4N7NYLUEOG40BZB" localSheetId="9" hidden="1">#REF!</definedName>
    <definedName name="BExD3QXA2UQ2W4N7NYLUEOG40BZB" hidden="1">#REF!</definedName>
    <definedName name="BExD3U2N041TEJ7GCN005UTPHNXY" localSheetId="9" hidden="1">#REF!</definedName>
    <definedName name="BExD3U2N041TEJ7GCN005UTPHNXY" hidden="1">#REF!</definedName>
    <definedName name="BExD3VPY5VEI1LLQ4I16T16251DT" localSheetId="9" hidden="1">#REF!</definedName>
    <definedName name="BExD3VPY5VEI1LLQ4I16T16251DT" hidden="1">#REF!</definedName>
    <definedName name="BExD3XIUEZZ1KIHV7CPS7DKUGIN8" localSheetId="9" hidden="1">#REF!</definedName>
    <definedName name="BExD3XIUEZZ1KIHV7CPS7DKUGIN8" hidden="1">#REF!</definedName>
    <definedName name="BExD40O0CFTNJFOFMMM1KH0P7BUI" localSheetId="9" hidden="1">#REF!</definedName>
    <definedName name="BExD40O0CFTNJFOFMMM1KH0P7BUI" hidden="1">#REF!</definedName>
    <definedName name="BExD47UYINTJY1PDIW2S1FZ8ZMIO" localSheetId="9" hidden="1">#REF!</definedName>
    <definedName name="BExD47UYINTJY1PDIW2S1FZ8ZMIO" hidden="1">#REF!</definedName>
    <definedName name="BExD4BR9HJ3MWWZ5KLVZWX9FJAUS" localSheetId="9" hidden="1">#REF!</definedName>
    <definedName name="BExD4BR9HJ3MWWZ5KLVZWX9FJAUS" hidden="1">#REF!</definedName>
    <definedName name="BExD4F1WTKT3H0N9MF4H1LX7MBSY" localSheetId="9" hidden="1">#REF!</definedName>
    <definedName name="BExD4F1WTKT3H0N9MF4H1LX7MBSY" hidden="1">#REF!</definedName>
    <definedName name="BExD4H5GQWXBS6LUL3TSP36DVO38" localSheetId="9" hidden="1">#REF!</definedName>
    <definedName name="BExD4H5GQWXBS6LUL3TSP36DVO38" hidden="1">#REF!</definedName>
    <definedName name="BExD4JJSS3QDBLABCJCHD45SRNPI" localSheetId="9" hidden="1">#REF!</definedName>
    <definedName name="BExD4JJSS3QDBLABCJCHD45SRNPI" hidden="1">#REF!</definedName>
    <definedName name="BExD4QQQ7V9LH5WWBJA3HKJXLVP6" localSheetId="9" hidden="1">#REF!</definedName>
    <definedName name="BExD4QQQ7V9LH5WWBJA3HKJXLVP6" hidden="1">#REF!</definedName>
    <definedName name="BExD4R1I0MKF033I5LPUYIMTZ6E8" localSheetId="9" hidden="1">#REF!</definedName>
    <definedName name="BExD4R1I0MKF033I5LPUYIMTZ6E8" hidden="1">#REF!</definedName>
    <definedName name="BExD50MT3M6XZLNUP9JL93EG6D9R" localSheetId="9" hidden="1">#REF!</definedName>
    <definedName name="BExD50MT3M6XZLNUP9JL93EG6D9R" hidden="1">#REF!</definedName>
    <definedName name="BExD5EV7KDSVF1CJT38M4IBPFLPY" localSheetId="9" hidden="1">#REF!</definedName>
    <definedName name="BExD5EV7KDSVF1CJT38M4IBPFLPY" hidden="1">#REF!</definedName>
    <definedName name="BExD5FRK547OESJRYAW574DZEZ7J" localSheetId="9" hidden="1">#REF!</definedName>
    <definedName name="BExD5FRK547OESJRYAW574DZEZ7J" hidden="1">#REF!</definedName>
    <definedName name="BExD5I5X2YA2YNCTCDSMEL4CWF4N" localSheetId="9" hidden="1">#REF!</definedName>
    <definedName name="BExD5I5X2YA2YNCTCDSMEL4CWF4N" hidden="1">#REF!</definedName>
    <definedName name="BExD5QUSRFJWRQ1ZM50WYLCF74DF" localSheetId="9" hidden="1">#REF!</definedName>
    <definedName name="BExD5QUSRFJWRQ1ZM50WYLCF74DF" hidden="1">#REF!</definedName>
    <definedName name="BExD5SSUIF6AJQHBHK8PNMFBPRYB" localSheetId="9" hidden="1">#REF!</definedName>
    <definedName name="BExD5SSUIF6AJQHBHK8PNMFBPRYB" hidden="1">#REF!</definedName>
    <definedName name="BExD623C9LRX18BE0W2V6SZLQUXX" localSheetId="9" hidden="1">#REF!</definedName>
    <definedName name="BExD623C9LRX18BE0W2V6SZLQUXX" hidden="1">#REF!</definedName>
    <definedName name="BExD6CQA7UMJBXV7AIFAIHUF2ICX" localSheetId="9" hidden="1">#REF!</definedName>
    <definedName name="BExD6CQA7UMJBXV7AIFAIHUF2ICX" hidden="1">#REF!</definedName>
    <definedName name="BExD6D18MCF5R8YJMPG21WE3GPJQ" localSheetId="9" hidden="1">#REF!</definedName>
    <definedName name="BExD6D18MCF5R8YJMPG21WE3GPJQ" hidden="1">#REF!</definedName>
    <definedName name="BExD6FKVK8WJWNYPVENR7Q8Q30PK" localSheetId="9" hidden="1">#REF!</definedName>
    <definedName name="BExD6FKVK8WJWNYPVENR7Q8Q30PK" hidden="1">#REF!</definedName>
    <definedName name="BExD6GMP0LK8WKVWMIT1NNH8CHLF" localSheetId="9" hidden="1">#REF!</definedName>
    <definedName name="BExD6GMP0LK8WKVWMIT1NNH8CHLF" hidden="1">#REF!</definedName>
    <definedName name="BExD6H2TE0WWAUIWVSSCLPZ6B88N" localSheetId="9" hidden="1">#REF!</definedName>
    <definedName name="BExD6H2TE0WWAUIWVSSCLPZ6B88N" hidden="1">#REF!</definedName>
    <definedName name="BExD71LTOE015TV5RSAHM8NT8GVW" localSheetId="9" hidden="1">#REF!</definedName>
    <definedName name="BExD71LTOE015TV5RSAHM8NT8GVW" hidden="1">#REF!</definedName>
    <definedName name="BExD73USXVADC7EHGHVTQNCT06ZA" localSheetId="9" hidden="1">#REF!</definedName>
    <definedName name="BExD73USXVADC7EHGHVTQNCT06ZA" hidden="1">#REF!</definedName>
    <definedName name="BExD7GAIGULTB3YHM1OS9RBQOTEC" localSheetId="9" hidden="1">#REF!</definedName>
    <definedName name="BExD7GAIGULTB3YHM1OS9RBQOTEC" hidden="1">#REF!</definedName>
    <definedName name="BExD7IE1DHIS52UFDCTSKPJQNRD5" localSheetId="9" hidden="1">#REF!</definedName>
    <definedName name="BExD7IE1DHIS52UFDCTSKPJQNRD5" hidden="1">#REF!</definedName>
    <definedName name="BExD7IUBGUWHYC9UNZ1IY5XFYKQN" localSheetId="9" hidden="1">#REF!</definedName>
    <definedName name="BExD7IUBGUWHYC9UNZ1IY5XFYKQN" hidden="1">#REF!</definedName>
    <definedName name="BExD7JQOJ35HGL8U2OCEI2P2JT7I" localSheetId="9" hidden="1">#REF!</definedName>
    <definedName name="BExD7JQOJ35HGL8U2OCEI2P2JT7I" hidden="1">#REF!</definedName>
    <definedName name="BExD7KSDKNDNH95NDT3S7GM3MUU2" localSheetId="9" hidden="1">#REF!</definedName>
    <definedName name="BExD7KSDKNDNH95NDT3S7GM3MUU2" hidden="1">#REF!</definedName>
    <definedName name="BExD8H5O087KQVWIVPUUID5VMGMS" localSheetId="9" hidden="1">#REF!</definedName>
    <definedName name="BExD8H5O087KQVWIVPUUID5VMGMS" hidden="1">#REF!</definedName>
    <definedName name="BExD8HLWJHFK6566YQLGOAPIWD7G" localSheetId="9" hidden="1">#REF!</definedName>
    <definedName name="BExD8HLWJHFK6566YQLGOAPIWD7G" hidden="1">#REF!</definedName>
    <definedName name="BExD8OCLZMFN5K3VZYI4Q4ITVKUA" localSheetId="9" hidden="1">#REF!</definedName>
    <definedName name="BExD8OCLZMFN5K3VZYI4Q4ITVKUA" hidden="1">#REF!</definedName>
    <definedName name="BExD93C1R6LC0631ECHVFYH0R0PD" localSheetId="9" hidden="1">#REF!</definedName>
    <definedName name="BExD93C1R6LC0631ECHVFYH0R0PD" hidden="1">#REF!</definedName>
    <definedName name="BExD97TXIO0COVNN4OH3DEJ33YLM" localSheetId="9" hidden="1">#REF!</definedName>
    <definedName name="BExD97TXIO0COVNN4OH3DEJ33YLM" hidden="1">#REF!</definedName>
    <definedName name="BExD99RZ1RFIMK6O1ZHSPJ68X9Y5" localSheetId="9" hidden="1">#REF!</definedName>
    <definedName name="BExD99RZ1RFIMK6O1ZHSPJ68X9Y5" hidden="1">#REF!</definedName>
    <definedName name="BExD9ATSNNU6SJVYYUCUG2AFS57W" localSheetId="9" hidden="1">#REF!</definedName>
    <definedName name="BExD9ATSNNU6SJVYYUCUG2AFS57W" hidden="1">#REF!</definedName>
    <definedName name="BExD9JO1QOKHUKL6DOEKDLUBPPKZ" localSheetId="9" hidden="1">#REF!</definedName>
    <definedName name="BExD9JO1QOKHUKL6DOEKDLUBPPKZ" hidden="1">#REF!</definedName>
    <definedName name="BExD9L0ID3VSOU609GKWYTA5BFMA" localSheetId="9" hidden="1">#REF!</definedName>
    <definedName name="BExD9L0ID3VSOU609GKWYTA5BFMA" hidden="1">#REF!</definedName>
    <definedName name="BExD9M7SEMG0JK2FUTTZXWIEBTKB" localSheetId="9" hidden="1">#REF!</definedName>
    <definedName name="BExD9M7SEMG0JK2FUTTZXWIEBTKB" hidden="1">#REF!</definedName>
    <definedName name="BExD9MNYBYB1AICQL5165G472IE2" localSheetId="9" hidden="1">#REF!</definedName>
    <definedName name="BExD9MNYBYB1AICQL5165G472IE2" hidden="1">#REF!</definedName>
    <definedName name="BExD9PNSYT7GASEGUVL48MUQ02WO" localSheetId="9" hidden="1">#REF!</definedName>
    <definedName name="BExD9PNSYT7GASEGUVL48MUQ02WO" hidden="1">#REF!</definedName>
    <definedName name="BExD9TK2MIWFH5SKUYU9ZKF4NPHQ" localSheetId="9" hidden="1">#REF!</definedName>
    <definedName name="BExD9TK2MIWFH5SKUYU9ZKF4NPHQ" hidden="1">#REF!</definedName>
    <definedName name="BExDA23J1UL1EN1K0BLX2TKAX4U0" localSheetId="9" hidden="1">#REF!</definedName>
    <definedName name="BExDA23J1UL1EN1K0BLX2TKAX4U0" hidden="1">#REF!</definedName>
    <definedName name="BExDA6594R2INH5X2F55YRZSKRND" localSheetId="9" hidden="1">#REF!</definedName>
    <definedName name="BExDA6594R2INH5X2F55YRZSKRND" hidden="1">#REF!</definedName>
    <definedName name="BExDA6LD9061UULVKUUI4QP8SK13" localSheetId="9" hidden="1">#REF!</definedName>
    <definedName name="BExDA6LD9061UULVKUUI4QP8SK13" hidden="1">#REF!</definedName>
    <definedName name="BExDAGMVMNLQ6QXASB9R6D8DIT12" localSheetId="9" hidden="1">#REF!</definedName>
    <definedName name="BExDAGMVMNLQ6QXASB9R6D8DIT12" hidden="1">#REF!</definedName>
    <definedName name="BExDAYBHU9ADLXI8VRC7F608RVGM" localSheetId="9" hidden="1">#REF!</definedName>
    <definedName name="BExDAYBHU9ADLXI8VRC7F608RVGM" hidden="1">#REF!</definedName>
    <definedName name="BExDBDR1XR0FV0CYUCB2OJ7CJCZU" localSheetId="9" hidden="1">#REF!</definedName>
    <definedName name="BExDBDR1XR0FV0CYUCB2OJ7CJCZU" hidden="1">#REF!</definedName>
    <definedName name="BExDC7F818VN0S18ID7XRCRVYPJ4" localSheetId="9" hidden="1">#REF!</definedName>
    <definedName name="BExDC7F818VN0S18ID7XRCRVYPJ4" hidden="1">#REF!</definedName>
    <definedName name="BExDCL7K96PC9VZYB70ZW3QPVIJE" localSheetId="9" hidden="1">#REF!</definedName>
    <definedName name="BExDCL7K96PC9VZYB70ZW3QPVIJE" hidden="1">#REF!</definedName>
    <definedName name="BExDCP3UZ3C2O4C1F7KMU0Z9U32N" localSheetId="9" hidden="1">#REF!</definedName>
    <definedName name="BExDCP3UZ3C2O4C1F7KMU0Z9U32N" hidden="1">#REF!</definedName>
    <definedName name="BExENU8ISP26W97JG63CN1XT9KB4" hidden="1">#REF!</definedName>
    <definedName name="BExEO14OTKLVDBTNB2ONGZ4YB20H" localSheetId="9" hidden="1">#REF!</definedName>
    <definedName name="BExEO14OTKLVDBTNB2ONGZ4YB20H" hidden="1">#REF!</definedName>
    <definedName name="BExEO80UUNTK4DX33Z5TYLM8NYZM" localSheetId="9" hidden="1">#REF!</definedName>
    <definedName name="BExEO80UUNTK4DX33Z5TYLM8NYZM" hidden="1">#REF!</definedName>
    <definedName name="BExEOBX3WECDMYCV9RLN49APTXMM" localSheetId="9" hidden="1">#REF!</definedName>
    <definedName name="BExEOBX3WECDMYCV9RLN49APTXMM" hidden="1">#REF!</definedName>
    <definedName name="BExEPN9VIYI0FVL0HLZQXJFO6TT0" localSheetId="9" hidden="1">#REF!</definedName>
    <definedName name="BExEPN9VIYI0FVL0HLZQXJFO6TT0" hidden="1">#REF!</definedName>
    <definedName name="BExEPQPUOD4B6H60DKEB9159F7DR" localSheetId="9" hidden="1">#REF!</definedName>
    <definedName name="BExEPQPUOD4B6H60DKEB9159F7DR" hidden="1">#REF!</definedName>
    <definedName name="BExEPYT6VDSMR8MU2341Q5GM2Y9V" localSheetId="9" hidden="1">#REF!</definedName>
    <definedName name="BExEPYT6VDSMR8MU2341Q5GM2Y9V" hidden="1">#REF!</definedName>
    <definedName name="BExEQ2ENYLMY8K1796XBB31CJHNN" localSheetId="9" hidden="1">#REF!</definedName>
    <definedName name="BExEQ2ENYLMY8K1796XBB31CJHNN" hidden="1">#REF!</definedName>
    <definedName name="BExEQ2PFE4N40LEPGDPS90WDL6BN" localSheetId="9" hidden="1">#REF!</definedName>
    <definedName name="BExEQ2PFE4N40LEPGDPS90WDL6BN" hidden="1">#REF!</definedName>
    <definedName name="BExEQ2PFURT24NQYGYVE8NKX1EGA" localSheetId="9" hidden="1">#REF!</definedName>
    <definedName name="BExEQ2PFURT24NQYGYVE8NKX1EGA" hidden="1">#REF!</definedName>
    <definedName name="BExEQB8ZWXO6IIGOEPWTLOJGE2NR" localSheetId="9" hidden="1">#REF!</definedName>
    <definedName name="BExEQB8ZWXO6IIGOEPWTLOJGE2NR" hidden="1">#REF!</definedName>
    <definedName name="BExEQBZX0EL6LIKPY01197ACK65H" localSheetId="9" hidden="1">#REF!</definedName>
    <definedName name="BExEQBZX0EL6LIKPY01197ACK65H" hidden="1">#REF!</definedName>
    <definedName name="BExEQDXZALJLD4OBF74IKZBR13SR" localSheetId="9" hidden="1">#REF!</definedName>
    <definedName name="BExEQDXZALJLD4OBF74IKZBR13SR" hidden="1">#REF!</definedName>
    <definedName name="BExEQFLE2RPWGMWQAI4JMKUEFRPT" localSheetId="9" hidden="1">#REF!</definedName>
    <definedName name="BExEQFLE2RPWGMWQAI4JMKUEFRPT" hidden="1">#REF!</definedName>
    <definedName name="BExEQJHNJV9U65F5VGIGX0VM02VF" localSheetId="9" hidden="1">#REF!</definedName>
    <definedName name="BExEQJHNJV9U65F5VGIGX0VM02VF" hidden="1">#REF!</definedName>
    <definedName name="BExEQTZAP8R69U31W4LKGTKKGKQE" localSheetId="9" hidden="1">#REF!</definedName>
    <definedName name="BExEQTZAP8R69U31W4LKGTKKGKQE" hidden="1">#REF!</definedName>
    <definedName name="BExER2O72H1F9WV6S1J04C15PXX7" localSheetId="9" hidden="1">#REF!</definedName>
    <definedName name="BExER2O72H1F9WV6S1J04C15PXX7" hidden="1">#REF!</definedName>
    <definedName name="BExERIPCI7N2NW7JRL59DVT0TTSU" localSheetId="9" hidden="1">#REF!</definedName>
    <definedName name="BExERIPCI7N2NW7JRL59DVT0TTSU" hidden="1">#REF!</definedName>
    <definedName name="BExERRUIKIOATPZ9U4HQ0V52RJAU" localSheetId="9" hidden="1">#REF!</definedName>
    <definedName name="BExERRUIKIOATPZ9U4HQ0V52RJAU" hidden="1">#REF!</definedName>
    <definedName name="BExERSANFNM1O7T65PC5MJ301YET" localSheetId="9" hidden="1">#REF!</definedName>
    <definedName name="BExERSANFNM1O7T65PC5MJ301YET" hidden="1">#REF!</definedName>
    <definedName name="BExERU8P606C6QQZZL55U0ZQYQF1" localSheetId="9" hidden="1">#REF!</definedName>
    <definedName name="BExERU8P606C6QQZZL55U0ZQYQF1" hidden="1">#REF!</definedName>
    <definedName name="BExERWCEBKQRYWRQLYJ4UCMMKTHG" localSheetId="9" hidden="1">#REF!</definedName>
    <definedName name="BExERWCEBKQRYWRQLYJ4UCMMKTHG" hidden="1">[18]ZZCOOM_M03_Q005!#REF!</definedName>
    <definedName name="BExERXE1QW042A2T25RI4DVUU59O" localSheetId="9" hidden="1">#REF!</definedName>
    <definedName name="BExERXE1QW042A2T25RI4DVUU59O" hidden="1">#REF!</definedName>
    <definedName name="BExES44RHHDL3V7FLV6M20834WF1" localSheetId="9" hidden="1">#REF!</definedName>
    <definedName name="BExES44RHHDL3V7FLV6M20834WF1" hidden="1">#REF!</definedName>
    <definedName name="BExES4A7VE2X3RYYTVRLKZD4I7WU" localSheetId="9" hidden="1">#REF!</definedName>
    <definedName name="BExES4A7VE2X3RYYTVRLKZD4I7WU" hidden="1">#REF!</definedName>
    <definedName name="BExESLYUFDACMPARVY264HKBCXLX" localSheetId="9" hidden="1">#REF!</definedName>
    <definedName name="BExESLYUFDACMPARVY264HKBCXLX" hidden="1">#REF!</definedName>
    <definedName name="BExESMKD95A649M0WRSG6CXXP326" localSheetId="9" hidden="1">#REF!</definedName>
    <definedName name="BExESMKD95A649M0WRSG6CXXP326" hidden="1">#REF!</definedName>
    <definedName name="BExESR27ZXJG5VMY4PR9D940VS7T" localSheetId="9" hidden="1">#REF!</definedName>
    <definedName name="BExESR27ZXJG5VMY4PR9D940VS7T" hidden="1">#REF!</definedName>
    <definedName name="BExESVK1YRJM6UG6FBYOF9CNX29X" localSheetId="9" hidden="1">#REF!</definedName>
    <definedName name="BExESVK1YRJM6UG6FBYOF9CNX29X" hidden="1">#REF!</definedName>
    <definedName name="BExESZ03KXL8DQ2591HLR56ZML94" localSheetId="9" hidden="1">#REF!</definedName>
    <definedName name="BExESZ03KXL8DQ2591HLR56ZML94" hidden="1">#REF!</definedName>
    <definedName name="BExESZAW5N443NRTKIP59OEI1CR6" localSheetId="9" hidden="1">#REF!</definedName>
    <definedName name="BExESZAW5N443NRTKIP59OEI1CR6" hidden="1">#REF!</definedName>
    <definedName name="BExET3HXQ60A4O2OLKX8QNXRI6LQ" localSheetId="9" hidden="1">#REF!</definedName>
    <definedName name="BExET3HXQ60A4O2OLKX8QNXRI6LQ" hidden="1">#REF!</definedName>
    <definedName name="BExET4EAH366GROMVVMDCSUI1018" localSheetId="9" hidden="1">#REF!</definedName>
    <definedName name="BExET4EAH366GROMVVMDCSUI1018" hidden="1">#REF!</definedName>
    <definedName name="BExETA3B1FCIOA80H94K90FWXQKE" localSheetId="9" hidden="1">#REF!</definedName>
    <definedName name="BExETA3B1FCIOA80H94K90FWXQKE" hidden="1">#REF!</definedName>
    <definedName name="BExETAZOYT4CJIT8RRKC9F2HJG1D" localSheetId="9" hidden="1">#REF!</definedName>
    <definedName name="BExETAZOYT4CJIT8RRKC9F2HJG1D" hidden="1">#REF!</definedName>
    <definedName name="BExETB55BNG40G9YOI2H6UHIR9WU" localSheetId="9" hidden="1">#REF!</definedName>
    <definedName name="BExETB55BNG40G9YOI2H6UHIR9WU" hidden="1">#REF!</definedName>
    <definedName name="BExETF6QD5A9GEINE1KZRRC2LXWM" localSheetId="9" hidden="1">#REF!</definedName>
    <definedName name="BExETF6QD5A9GEINE1KZRRC2LXWM" hidden="1">#REF!</definedName>
    <definedName name="BExETQ9XRXLUACN82805SPSPNKHI" localSheetId="9" hidden="1">#REF!</definedName>
    <definedName name="BExETQ9XRXLUACN82805SPSPNKHI" hidden="1">#REF!</definedName>
    <definedName name="BExETR0YRMOR63E6DHLEHV9QVVON" localSheetId="9" hidden="1">#REF!</definedName>
    <definedName name="BExETR0YRMOR63E6DHLEHV9QVVON" hidden="1">#REF!</definedName>
    <definedName name="BExETVO51BGF7GGNGB21UD7OIF15" localSheetId="9" hidden="1">#REF!</definedName>
    <definedName name="BExETVO51BGF7GGNGB21UD7OIF15" hidden="1">#REF!</definedName>
    <definedName name="BExETVTGY38YXYYF7N73OYN6FYY3" localSheetId="9" hidden="1">#REF!</definedName>
    <definedName name="BExETVTGY38YXYYF7N73OYN6FYY3" hidden="1">#REF!</definedName>
    <definedName name="BExETVTH8RADW05P2XUUV7V44TWW" localSheetId="9" hidden="1">#REF!</definedName>
    <definedName name="BExETVTH8RADW05P2XUUV7V44TWW" hidden="1">#REF!</definedName>
    <definedName name="BExETW9PYUAV5QY6A4VCYZRIOUX4" localSheetId="9" hidden="1">#REF!</definedName>
    <definedName name="BExETW9PYUAV5QY6A4VCYZRIOUX4" hidden="1">#REF!</definedName>
    <definedName name="BExEUGNELLVZ7K2PYWP2TG8T65XQ" localSheetId="9" hidden="1">#REF!</definedName>
    <definedName name="BExEUGNELLVZ7K2PYWP2TG8T65XQ" hidden="1">#REF!</definedName>
    <definedName name="BExEUHUG1NGJGB6F1UH5IKFZ9B9M" localSheetId="9" hidden="1">#REF!</definedName>
    <definedName name="BExEUHUG1NGJGB6F1UH5IKFZ9B9M" hidden="1">#REF!</definedName>
    <definedName name="BExEUNE4T242Y59C6MS28MXEUGCP" localSheetId="9" hidden="1">#REF!</definedName>
    <definedName name="BExEUNE4T242Y59C6MS28MXEUGCP" hidden="1">#REF!</definedName>
    <definedName name="BExEUNU7FYVTR4DD1D31SS7PNXX2" localSheetId="9" hidden="1">#REF!</definedName>
    <definedName name="BExEUNU7FYVTR4DD1D31SS7PNXX2" hidden="1">#REF!</definedName>
    <definedName name="BExEUOAHB0OT3BACAHNZ3B905C0P" hidden="1">#REF!</definedName>
    <definedName name="BExEV2TP7NA3ZR6RJGH5ER370OUM" localSheetId="9" hidden="1">#REF!</definedName>
    <definedName name="BExEV2TP7NA3ZR6RJGH5ER370OUM" hidden="1">#REF!</definedName>
    <definedName name="BExEV3Q7M5YTX3CY3QCP1SUIEP2E" localSheetId="9" hidden="1">#REF!</definedName>
    <definedName name="BExEV3Q7M5YTX3CY3QCP1SUIEP2E" hidden="1">#REF!</definedName>
    <definedName name="BExEV69USLNYO2QRJRC0J92XUF00" localSheetId="9" hidden="1">#REF!</definedName>
    <definedName name="BExEV69USLNYO2QRJRC0J92XUF00" hidden="1">#REF!</definedName>
    <definedName name="BExEV6KNTQOCFD7GV726XQEVQ7R6" localSheetId="9" hidden="1">#REF!</definedName>
    <definedName name="BExEV6KNTQOCFD7GV726XQEVQ7R6" hidden="1">#REF!</definedName>
    <definedName name="BExEV6VGM4POO9QT9KH3QA3VYCWM" localSheetId="9" hidden="1">#REF!</definedName>
    <definedName name="BExEV6VGM4POO9QT9KH3QA3VYCWM" hidden="1">#REF!</definedName>
    <definedName name="BExEVCEYMOI0PGO7HAEOS9CVMU2O" localSheetId="9" hidden="1">#REF!</definedName>
    <definedName name="BExEVCEYMOI0PGO7HAEOS9CVMU2O" hidden="1">#REF!</definedName>
    <definedName name="BExEVET98G3FU6QBF9LHYWSAMV0O" localSheetId="9" hidden="1">#REF!</definedName>
    <definedName name="BExEVET98G3FU6QBF9LHYWSAMV0O" hidden="1">#REF!</definedName>
    <definedName name="BExEVNCUT0PDUYNJH7G6BSEWZOT2" localSheetId="9" hidden="1">#REF!</definedName>
    <definedName name="BExEVNCUT0PDUYNJH7G6BSEWZOT2" hidden="1">#REF!</definedName>
    <definedName name="BExEVPGF4V5J0WQRZKUM8F9TTKZJ" localSheetId="9" hidden="1">#REF!</definedName>
    <definedName name="BExEVPGF4V5J0WQRZKUM8F9TTKZJ" hidden="1">#REF!</definedName>
    <definedName name="BExEVVLIEVWYRF2UUC1H0H5QU1CP" localSheetId="9" hidden="1">#REF!</definedName>
    <definedName name="BExEVVLIEVWYRF2UUC1H0H5QU1CP" hidden="1">#REF!</definedName>
    <definedName name="BExEVWCKO8T84GW9Z3X47915XKSH" localSheetId="9" hidden="1">#REF!</definedName>
    <definedName name="BExEVWCKO8T84GW9Z3X47915XKSH" hidden="1">#REF!</definedName>
    <definedName name="BExEVZSJWMZ5L2ZE7AZC57CXKW6T" localSheetId="9" hidden="1">#REF!</definedName>
    <definedName name="BExEVZSJWMZ5L2ZE7AZC57CXKW6T" hidden="1">#REF!</definedName>
    <definedName name="BExEW0JL1GFFCXMDGW54CI7Y8FZN" localSheetId="9" hidden="1">#REF!</definedName>
    <definedName name="BExEW0JL1GFFCXMDGW54CI7Y8FZN" hidden="1">#REF!</definedName>
    <definedName name="BExEW68M9WL8214QH9C7VCK7BN08" localSheetId="9" hidden="1">#REF!</definedName>
    <definedName name="BExEW68M9WL8214QH9C7VCK7BN08" hidden="1">#REF!</definedName>
    <definedName name="BExEW8HFKH6F47KIHYBDRUEFZ2ZZ" localSheetId="9" hidden="1">#REF!</definedName>
    <definedName name="BExEW8HFKH6F47KIHYBDRUEFZ2ZZ" hidden="1">#REF!</definedName>
    <definedName name="BExEWB6JHMITZPXHB6JATOCLLKLJ" localSheetId="9" hidden="1">#REF!</definedName>
    <definedName name="BExEWB6JHMITZPXHB6JATOCLLKLJ" hidden="1">#REF!</definedName>
    <definedName name="BExEWNBGQS1U2LW3W84T4LSJ9K00" localSheetId="9" hidden="1">#REF!</definedName>
    <definedName name="BExEWNBGQS1U2LW3W84T4LSJ9K00" hidden="1">#REF!</definedName>
    <definedName name="BExEWO7STL7HNZSTY8VQBPTX1WK6" localSheetId="9" hidden="1">#REF!</definedName>
    <definedName name="BExEWO7STL7HNZSTY8VQBPTX1WK6" hidden="1">#REF!</definedName>
    <definedName name="BExEWQ0M1N3KMKTDJ73H10QSG4W1" localSheetId="9" hidden="1">#REF!</definedName>
    <definedName name="BExEWQ0M1N3KMKTDJ73H10QSG4W1" hidden="1">#REF!</definedName>
    <definedName name="BExEX43OR6NH8GF32YY2ZB6Y8WGP" localSheetId="9" hidden="1">#REF!</definedName>
    <definedName name="BExEX43OR6NH8GF32YY2ZB6Y8WGP" hidden="1">#REF!</definedName>
    <definedName name="BExEX85F3OSW8NSCYGYPS9372Z1Q" localSheetId="9" hidden="1">#REF!</definedName>
    <definedName name="BExEX85F3OSW8NSCYGYPS9372Z1Q" hidden="1">#REF!</definedName>
    <definedName name="BExEX9HWY2G6928ZVVVQF77QCM2C" localSheetId="9" hidden="1">#REF!</definedName>
    <definedName name="BExEX9HWY2G6928ZVVVQF77QCM2C" hidden="1">#REF!</definedName>
    <definedName name="BExEXBQWAYKMVBRJRHB8PFCSYFVN" localSheetId="9" hidden="1">#REF!</definedName>
    <definedName name="BExEXBQWAYKMVBRJRHB8PFCSYFVN" hidden="1">#REF!</definedName>
    <definedName name="BExEXGE2TE9MQWLQVHL7XGQWL102" localSheetId="9" hidden="1">#REF!</definedName>
    <definedName name="BExEXGE2TE9MQWLQVHL7XGQWL102" hidden="1">#REF!</definedName>
    <definedName name="BExEXRBZ0DI9E2UFLLKYWGN66B61" localSheetId="9" hidden="1">#REF!</definedName>
    <definedName name="BExEXRBZ0DI9E2UFLLKYWGN66B61" hidden="1">#REF!</definedName>
    <definedName name="BExEXW4FSOZ9C2SZSQIAA3W82I5K" localSheetId="9" hidden="1">#REF!</definedName>
    <definedName name="BExEXW4FSOZ9C2SZSQIAA3W82I5K" hidden="1">#REF!</definedName>
    <definedName name="BExEXZ4H2ZUNEW5I6I74GK08QAQC" localSheetId="9" hidden="1">#REF!</definedName>
    <definedName name="BExEXZ4H2ZUNEW5I6I74GK08QAQC" hidden="1">#REF!</definedName>
    <definedName name="BExEY42GK80HA9M84NTZ3NV9K2VI" localSheetId="9" hidden="1">#REF!</definedName>
    <definedName name="BExEY42GK80HA9M84NTZ3NV9K2VI" hidden="1">#REF!</definedName>
    <definedName name="BExEYLG9FL9V1JPPNZ3FUDNSEJ4V" localSheetId="9" hidden="1">#REF!</definedName>
    <definedName name="BExEYLG9FL9V1JPPNZ3FUDNSEJ4V" hidden="1">#REF!</definedName>
    <definedName name="BExEYOW8C1B3OUUCIGEC7L8OOW1Z" localSheetId="9" hidden="1">#REF!</definedName>
    <definedName name="BExEYOW8C1B3OUUCIGEC7L8OOW1Z" hidden="1">#REF!</definedName>
    <definedName name="BExEYPCI2LT224YS4M3T50V85FAG" localSheetId="9" hidden="1">#REF!</definedName>
    <definedName name="BExEYPCI2LT224YS4M3T50V85FAG" hidden="1">#REF!</definedName>
    <definedName name="BExEYUQJXZT6N5HJH8ACJF6SRWEE" localSheetId="9" hidden="1">#REF!</definedName>
    <definedName name="BExEYUQJXZT6N5HJH8ACJF6SRWEE" hidden="1">#REF!</definedName>
    <definedName name="BExEYYC7KLO4XJQW9GMGVVJQXF4C" localSheetId="9" hidden="1">#REF!</definedName>
    <definedName name="BExEYYC7KLO4XJQW9GMGVVJQXF4C" hidden="1">#REF!</definedName>
    <definedName name="BExEZ1S6VZCG01ZPLBSS9Z1SBOJ2" localSheetId="9" hidden="1">#REF!</definedName>
    <definedName name="BExEZ1S6VZCG01ZPLBSS9Z1SBOJ2" hidden="1">#REF!</definedName>
    <definedName name="BExEZ6KV8TDKOO0Y66LSH9DCFW5M" localSheetId="9" hidden="1">#REF!</definedName>
    <definedName name="BExEZ6KV8TDKOO0Y66LSH9DCFW5M" hidden="1">#REF!</definedName>
    <definedName name="BExEZGBFNJR8DLPN0V11AU22L6WY" localSheetId="9" hidden="1">#REF!</definedName>
    <definedName name="BExEZGBFNJR8DLPN0V11AU22L6WY" hidden="1">#REF!</definedName>
    <definedName name="BExEZVR61GWO1ZM3XHWUKRJJMQXV" localSheetId="9" hidden="1">#REF!</definedName>
    <definedName name="BExEZVR61GWO1ZM3XHWUKRJJMQXV" hidden="1">#REF!</definedName>
    <definedName name="BExF02Y3V3QEPO2XLDSK47APK9XJ" localSheetId="9" hidden="1">#REF!</definedName>
    <definedName name="BExF02Y3V3QEPO2XLDSK47APK9XJ" hidden="1">#REF!</definedName>
    <definedName name="BExF03E824NHBODFUZ3PZ5HLF85X" localSheetId="9" hidden="1">#REF!</definedName>
    <definedName name="BExF03E824NHBODFUZ3PZ5HLF85X" hidden="1">#REF!</definedName>
    <definedName name="BExF09OS91RT7N7IW8JLMZ121ZP3" localSheetId="9" hidden="1">#REF!</definedName>
    <definedName name="BExF09OS91RT7N7IW8JLMZ121ZP3" hidden="1">#REF!</definedName>
    <definedName name="BExF0D4SEQ7RRCAER8UQKUJ4HH0Q" localSheetId="9" hidden="1">#REF!</definedName>
    <definedName name="BExF0D4SEQ7RRCAER8UQKUJ4HH0Q" hidden="1">#REF!</definedName>
    <definedName name="BExF0D4Z97PCG5JI9CC2TFB553AX" localSheetId="9" hidden="1">#REF!</definedName>
    <definedName name="BExF0D4Z97PCG5JI9CC2TFB553AX" hidden="1">#REF!</definedName>
    <definedName name="BExF0DAB1PUE0V936NFEK68CCKTJ" localSheetId="9" hidden="1">#REF!</definedName>
    <definedName name="BExF0DAB1PUE0V936NFEK68CCKTJ" hidden="1">#REF!</definedName>
    <definedName name="BExF0LOEHV42P2DV7QL8O7HOQ3N9" localSheetId="9" hidden="1">#REF!</definedName>
    <definedName name="BExF0LOEHV42P2DV7QL8O7HOQ3N9" hidden="1">#REF!</definedName>
    <definedName name="BExF0QRT0ZP2578DKKC9SRW40F5L" localSheetId="9" hidden="1">#REF!</definedName>
    <definedName name="BExF0QRT0ZP2578DKKC9SRW40F5L" hidden="1">#REF!</definedName>
    <definedName name="BExF0WRM9VO25RLSO03ZOCE8H7K5" localSheetId="9" hidden="1">#REF!</definedName>
    <definedName name="BExF0WRM9VO25RLSO03ZOCE8H7K5" hidden="1">#REF!</definedName>
    <definedName name="BExF0ZRI7W4RSLIDLHTSM0AWXO3S" localSheetId="9" hidden="1">#REF!</definedName>
    <definedName name="BExF0ZRI7W4RSLIDLHTSM0AWXO3S" hidden="1">#REF!</definedName>
    <definedName name="BExF19CT3MMZZ2T5EWMDNG3UOJ01" localSheetId="9" hidden="1">#REF!</definedName>
    <definedName name="BExF19CT3MMZZ2T5EWMDNG3UOJ01" hidden="1">#REF!</definedName>
    <definedName name="BExF1C1VNHJBRW2XQKVSL1KSLFZ8" localSheetId="9" hidden="1">#REF!</definedName>
    <definedName name="BExF1C1VNHJBRW2XQKVSL1KSLFZ8" hidden="1">#REF!</definedName>
    <definedName name="BExF1M38U6NX17YJA8YU359B5Z4M" localSheetId="9" hidden="1">#REF!</definedName>
    <definedName name="BExF1M38U6NX17YJA8YU359B5Z4M" hidden="1">#REF!</definedName>
    <definedName name="BExF1MU4W3NPEY0OHRDWP5IANCBB" localSheetId="9" hidden="1">#REF!</definedName>
    <definedName name="BExF1MU4W3NPEY0OHRDWP5IANCBB" hidden="1">#REF!</definedName>
    <definedName name="BExF1MZN8MWMOKOARHJ1QAF9HPGT" localSheetId="9" hidden="1">#REF!</definedName>
    <definedName name="BExF1MZN8MWMOKOARHJ1QAF9HPGT" hidden="1">#REF!</definedName>
    <definedName name="BExF1US4ZIQYSU5LBFYNRA9N0K2O" localSheetId="9" hidden="1">#REF!</definedName>
    <definedName name="BExF1US4ZIQYSU5LBFYNRA9N0K2O" hidden="1">#REF!</definedName>
    <definedName name="BExF272JNPJCK1XLBG016XXBVFO8" localSheetId="9" hidden="1">#REF!</definedName>
    <definedName name="BExF272JNPJCK1XLBG016XXBVFO8" hidden="1">#REF!</definedName>
    <definedName name="BExF2CWZN6E87RGTBMD4YQI2QT7R" localSheetId="9" hidden="1">#REF!</definedName>
    <definedName name="BExF2CWZN6E87RGTBMD4YQI2QT7R" hidden="1">#REF!</definedName>
    <definedName name="BExF2DYO1WQ7GMXSTAQRDBW1NSFG" localSheetId="9" hidden="1">#REF!</definedName>
    <definedName name="BExF2DYO1WQ7GMXSTAQRDBW1NSFG" hidden="1">#REF!</definedName>
    <definedName name="BExF2H9D3MC9XKLPZ6VIP4F7G4YN" localSheetId="9" hidden="1">#REF!</definedName>
    <definedName name="BExF2H9D3MC9XKLPZ6VIP4F7G4YN" hidden="1">#REF!</definedName>
    <definedName name="BExF2MSWNUY9Z6BZJQZ538PPTION" localSheetId="9" hidden="1">#REF!</definedName>
    <definedName name="BExF2MSWNUY9Z6BZJQZ538PPTION" hidden="1">#REF!</definedName>
    <definedName name="BExF2QZYWHTYGUTTXR15CKCV3LS7" localSheetId="9" hidden="1">#REF!</definedName>
    <definedName name="BExF2QZYWHTYGUTTXR15CKCV3LS7" hidden="1">#REF!</definedName>
    <definedName name="BExF2T8Y6TSJ74RMSZOA9CEH4OZ6" localSheetId="9" hidden="1">#REF!</definedName>
    <definedName name="BExF2T8Y6TSJ74RMSZOA9CEH4OZ6" hidden="1">#REF!</definedName>
    <definedName name="BExF31N3YM4F37EOOY8M8VI1KXN8" localSheetId="9" hidden="1">#REF!</definedName>
    <definedName name="BExF31N3YM4F37EOOY8M8VI1KXN8" hidden="1">#REF!</definedName>
    <definedName name="BExF37C1YKBT79Z9SOJAG5MXQGTU" localSheetId="9" hidden="1">#REF!</definedName>
    <definedName name="BExF37C1YKBT79Z9SOJAG5MXQGTU" hidden="1">#REF!</definedName>
    <definedName name="BExF3A6HPA6DGYALZNHHJPMCUYZR" localSheetId="9" hidden="1">#REF!</definedName>
    <definedName name="BExF3A6HPA6DGYALZNHHJPMCUYZR" hidden="1">#REF!</definedName>
    <definedName name="BExF3GMJW5D7066GYKTMM3CVH1HE" localSheetId="9" hidden="1">#REF!</definedName>
    <definedName name="BExF3GMJW5D7066GYKTMM3CVH1HE" hidden="1">#REF!</definedName>
    <definedName name="BExF3I9T44X7DV9HHV51DVDDPPZG" localSheetId="9" hidden="1">#REF!</definedName>
    <definedName name="BExF3I9T44X7DV9HHV51DVDDPPZG" hidden="1">#REF!</definedName>
    <definedName name="BExF3IKLZ35F2D4DI7R7P7NZLVC3" localSheetId="9" hidden="1">#REF!</definedName>
    <definedName name="BExF3IKLZ35F2D4DI7R7P7NZLVC3" hidden="1">#REF!</definedName>
    <definedName name="BExF3JMFX5DILOIFUDIO1HZUK875" localSheetId="9" hidden="1">#REF!</definedName>
    <definedName name="BExF3JMFX5DILOIFUDIO1HZUK875" hidden="1">#REF!</definedName>
    <definedName name="BExF3KIO2G9LJYXZ61H8PJJ6OQXV" localSheetId="9" hidden="1">#REF!</definedName>
    <definedName name="BExF3KIO2G9LJYXZ61H8PJJ6OQXV" hidden="1">#REF!</definedName>
    <definedName name="BExF3MGVCZHXDAUDZAGUYESZ3RC8" localSheetId="9" hidden="1">#REF!</definedName>
    <definedName name="BExF3MGVCZHXDAUDZAGUYESZ3RC8" hidden="1">#REF!</definedName>
    <definedName name="BExF3NTC4BGZEM6B87TCFX277QCS" localSheetId="9" hidden="1">#REF!</definedName>
    <definedName name="BExF3NTC4BGZEM6B87TCFX277QCS" hidden="1">#REF!</definedName>
    <definedName name="BExF3Q2DOSQI9SIAXB522CN0WBZ7" localSheetId="9" hidden="1">#REF!</definedName>
    <definedName name="BExF3Q2DOSQI9SIAXB522CN0WBZ7" hidden="1">#REF!</definedName>
    <definedName name="BExF3Q7NI90WT31QHYSJDIG0LLLJ" localSheetId="9" hidden="1">#REF!</definedName>
    <definedName name="BExF3Q7NI90WT31QHYSJDIG0LLLJ" hidden="1">#REF!</definedName>
    <definedName name="BExF3QD55TIY1MSBSRK9TUJKBEWO" localSheetId="9" hidden="1">#REF!</definedName>
    <definedName name="BExF3QD55TIY1MSBSRK9TUJKBEWO" hidden="1">#REF!</definedName>
    <definedName name="BExF3QT8J6RIF1L3R700MBSKIOKW" localSheetId="9" hidden="1">#REF!</definedName>
    <definedName name="BExF3QT8J6RIF1L3R700MBSKIOKW" hidden="1">#REF!</definedName>
    <definedName name="BExF42SSBVPMLK2UB3B7FPEIY9TU" localSheetId="9" hidden="1">#REF!</definedName>
    <definedName name="BExF42SSBVPMLK2UB3B7FPEIY9TU" hidden="1">#REF!</definedName>
    <definedName name="BExF4HXSWB50BKYPWA0HTT8W56H6" localSheetId="9" hidden="1">#REF!</definedName>
    <definedName name="BExF4HXSWB50BKYPWA0HTT8W56H6" hidden="1">#REF!</definedName>
    <definedName name="BExF4J4Y60OUA8GY6YN8XVRUX80A" localSheetId="9" hidden="1">#REF!</definedName>
    <definedName name="BExF4J4Y60OUA8GY6YN8XVRUX80A" hidden="1">#REF!</definedName>
    <definedName name="BExF4KHF04IWW4LQ95FHQPFE4Y9K" localSheetId="9" hidden="1">#REF!</definedName>
    <definedName name="BExF4KHF04IWW4LQ95FHQPFE4Y9K" hidden="1">#REF!</definedName>
    <definedName name="BExF4MVQM5Y0QRDLDFSKWWTF709C" localSheetId="9" hidden="1">#REF!</definedName>
    <definedName name="BExF4MVQM5Y0QRDLDFSKWWTF709C" hidden="1">#REF!</definedName>
    <definedName name="BExF4PVMZYV36E8HOYY06J81AMBI" localSheetId="9" hidden="1">#REF!</definedName>
    <definedName name="BExF4PVMZYV36E8HOYY06J81AMBI" hidden="1">#REF!</definedName>
    <definedName name="BExF4SF9NEX1FZE9N8EXT89PM54D" localSheetId="9" hidden="1">#REF!</definedName>
    <definedName name="BExF4SF9NEX1FZE9N8EXT89PM54D" hidden="1">#REF!</definedName>
    <definedName name="BExF52GTGP8MHGII4KJ8TJGR8W8U" localSheetId="9" hidden="1">#REF!</definedName>
    <definedName name="BExF52GTGP8MHGII4KJ8TJGR8W8U" hidden="1">#REF!</definedName>
    <definedName name="BExF57K7L3UC1I2FSAWURR4SN0UN" localSheetId="9" hidden="1">#REF!</definedName>
    <definedName name="BExF57K7L3UC1I2FSAWURR4SN0UN" hidden="1">#REF!</definedName>
    <definedName name="BExF5HR2GFV7O8LKG9SJ4BY78LYA" localSheetId="9" hidden="1">#REF!</definedName>
    <definedName name="BExF5HR2GFV7O8LKG9SJ4BY78LYA" hidden="1">#REF!</definedName>
    <definedName name="BExF5ZFO2A29GHWR5ES64Z9OS16J" localSheetId="9" hidden="1">#REF!</definedName>
    <definedName name="BExF5ZFO2A29GHWR5ES64Z9OS16J" hidden="1">#REF!</definedName>
    <definedName name="BExF63S045JO7H2ZJCBTBVH3SUIF" localSheetId="9" hidden="1">#REF!</definedName>
    <definedName name="BExF63S045JO7H2ZJCBTBVH3SUIF" hidden="1">#REF!</definedName>
    <definedName name="BExF642TEGTXCI9A61ZOONJCB0U1" localSheetId="9" hidden="1">#REF!</definedName>
    <definedName name="BExF642TEGTXCI9A61ZOONJCB0U1" hidden="1">#REF!</definedName>
    <definedName name="BExF67O951CF8UJF3KBDNR0E83C1" localSheetId="9" hidden="1">#REF!</definedName>
    <definedName name="BExF67O951CF8UJF3KBDNR0E83C1" hidden="1">#REF!</definedName>
    <definedName name="BExF6EV7I35NVMIJGYTB6E24YVPA" localSheetId="9" hidden="1">#REF!</definedName>
    <definedName name="BExF6EV7I35NVMIJGYTB6E24YVPA" hidden="1">#REF!</definedName>
    <definedName name="BExF6FGUF393KTMBT40S5BYAFG00" localSheetId="9" hidden="1">#REF!</definedName>
    <definedName name="BExF6FGUF393KTMBT40S5BYAFG00" hidden="1">#REF!</definedName>
    <definedName name="BExF6GNYXWY8A0SY4PW1B6KJMMTM" localSheetId="9" hidden="1">#REF!</definedName>
    <definedName name="BExF6GNYXWY8A0SY4PW1B6KJMMTM" hidden="1">#REF!</definedName>
    <definedName name="BExF6IB8K74Z0AFT05GPOKKZW7C9" localSheetId="9" hidden="1">#REF!</definedName>
    <definedName name="BExF6IB8K74Z0AFT05GPOKKZW7C9" hidden="1">#REF!</definedName>
    <definedName name="BExF6NUXJI11W2IAZNAM1QWC0459" localSheetId="9" hidden="1">#REF!</definedName>
    <definedName name="BExF6NUXJI11W2IAZNAM1QWC0459" hidden="1">#REF!</definedName>
    <definedName name="BExF6RR76KNVIXGJOVFO8GDILKGZ" localSheetId="9" hidden="1">#REF!</definedName>
    <definedName name="BExF6RR76KNVIXGJOVFO8GDILKGZ" hidden="1">#REF!</definedName>
    <definedName name="BExF6ZE8D5CMPJPRWT6S4HM56LPF" localSheetId="9" hidden="1">#REF!</definedName>
    <definedName name="BExF6ZE8D5CMPJPRWT6S4HM56LPF" hidden="1">#REF!</definedName>
    <definedName name="BExF76FV8SF7AJK7B35AL7VTZF6D" localSheetId="9" hidden="1">#REF!</definedName>
    <definedName name="BExF76FV8SF7AJK7B35AL7VTZF6D" hidden="1">#REF!</definedName>
    <definedName name="BExF7EOIMC1OYL1N7835KGOI0FIZ" localSheetId="9" hidden="1">#REF!</definedName>
    <definedName name="BExF7EOIMC1OYL1N7835KGOI0FIZ" hidden="1">#REF!</definedName>
    <definedName name="BExF7K88K7ASGV6RAOAGH52G04VR" localSheetId="9" hidden="1">#REF!</definedName>
    <definedName name="BExF7K88K7ASGV6RAOAGH52G04VR" hidden="1">#REF!</definedName>
    <definedName name="BExF7OVDRP3LHNAF2CX4V84CKKIR" localSheetId="9" hidden="1">#REF!</definedName>
    <definedName name="BExF7OVDRP3LHNAF2CX4V84CKKIR" hidden="1">#REF!</definedName>
    <definedName name="BExF7QO41X2A2SL8UXDNP99GY7U9" localSheetId="9" hidden="1">#REF!</definedName>
    <definedName name="BExF7QO41X2A2SL8UXDNP99GY7U9" hidden="1">#REF!</definedName>
    <definedName name="BExF7QYWRJ8S4SID84VVXH3TN7X8" localSheetId="9" hidden="1">#REF!</definedName>
    <definedName name="BExF7QYWRJ8S4SID84VVXH3TN7X8" hidden="1">#REF!</definedName>
    <definedName name="BExF81GI8B8WBHXFTET68A9358BR" localSheetId="9" hidden="1">#REF!</definedName>
    <definedName name="BExF81GI8B8WBHXFTET68A9358BR" hidden="1">#REF!</definedName>
    <definedName name="BExGKN1EUJWHOYSSFY4XX6T9QVV5" localSheetId="9" hidden="1">#REF!</definedName>
    <definedName name="BExGKN1EUJWHOYSSFY4XX6T9QVV5" hidden="1">#REF!</definedName>
    <definedName name="BExGL97US0Y3KXXASUTVR26XLT70" localSheetId="9" hidden="1">#REF!</definedName>
    <definedName name="BExGL97US0Y3KXXASUTVR26XLT70" hidden="1">#REF!</definedName>
    <definedName name="BExGL9TEJAX73AMCXKXTMRO9T6QA" localSheetId="9" hidden="1">#REF!</definedName>
    <definedName name="BExGL9TEJAX73AMCXKXTMRO9T6QA" hidden="1">#REF!</definedName>
    <definedName name="BExGLBM5GKGBJDTZSMMBZBAVQ7N1" localSheetId="9" hidden="1">#REF!</definedName>
    <definedName name="BExGLBM5GKGBJDTZSMMBZBAVQ7N1" hidden="1">#REF!</definedName>
    <definedName name="BExGLC7R4C33RO0PID97ZPPVCW4M" localSheetId="9" hidden="1">#REF!</definedName>
    <definedName name="BExGLC7R4C33RO0PID97ZPPVCW4M" hidden="1">#REF!</definedName>
    <definedName name="BExGLFIF7HCFSHNQHKEV6RY0WCO3" localSheetId="9" hidden="1">#REF!</definedName>
    <definedName name="BExGLFIF7HCFSHNQHKEV6RY0WCO3" hidden="1">#REF!</definedName>
    <definedName name="BExGLPP9Z6SH15N8AV0F7H58S14K" localSheetId="9" hidden="1">#REF!</definedName>
    <definedName name="BExGLPP9Z6SH15N8AV0F7H58S14K" hidden="1">#REF!</definedName>
    <definedName name="BExGLQATG820J44V2O4JEICPUUTR" localSheetId="9" hidden="1">#REF!</definedName>
    <definedName name="BExGLQATG820J44V2O4JEICPUUTR" hidden="1">#REF!</definedName>
    <definedName name="BExGLTARRL0J772UD2TXEYAVPY6E" localSheetId="9" hidden="1">#REF!</definedName>
    <definedName name="BExGLTARRL0J772UD2TXEYAVPY6E" hidden="1">#REF!</definedName>
    <definedName name="BExGLYE6RZTAAWHJBG2QFJPTDS2Q" localSheetId="9" hidden="1">#REF!</definedName>
    <definedName name="BExGLYE6RZTAAWHJBG2QFJPTDS2Q" hidden="1">#REF!</definedName>
    <definedName name="BExGM4DZ65OAQP7MA4LN6QMYZOFF" localSheetId="9" hidden="1">#REF!</definedName>
    <definedName name="BExGM4DZ65OAQP7MA4LN6QMYZOFF" hidden="1">#REF!</definedName>
    <definedName name="BExGMCXCWEC9XNUOEMZ61TMI6CUO" localSheetId="9" hidden="1">#REF!</definedName>
    <definedName name="BExGMCXCWEC9XNUOEMZ61TMI6CUO" hidden="1">#REF!</definedName>
    <definedName name="BExGMJDGIH0MEPC2TUSFUCY2ROTB" localSheetId="9" hidden="1">#REF!</definedName>
    <definedName name="BExGMJDGIH0MEPC2TUSFUCY2ROTB" hidden="1">#REF!</definedName>
    <definedName name="BExGMKPW2HPKN0M0XKF3AZ8YP0D6" localSheetId="9" hidden="1">#REF!</definedName>
    <definedName name="BExGMKPW2HPKN0M0XKF3AZ8YP0D6" hidden="1">#REF!</definedName>
    <definedName name="BExGMOGUOL3NATNV0TIZH2J6DLLD" localSheetId="9" hidden="1">#REF!</definedName>
    <definedName name="BExGMOGUOL3NATNV0TIZH2J6DLLD" hidden="1">#REF!</definedName>
    <definedName name="BExGMP2F175LGL6QVSJGP6GKYHHA" localSheetId="9" hidden="1">#REF!</definedName>
    <definedName name="BExGMP2F175LGL6QVSJGP6GKYHHA" hidden="1">#REF!</definedName>
    <definedName name="BExGMPIIP8GKML2VVA8OEFL43NCS" localSheetId="9" hidden="1">#REF!</definedName>
    <definedName name="BExGMPIIP8GKML2VVA8OEFL43NCS" hidden="1">#REF!</definedName>
    <definedName name="BExGMZ3SRIXLXMWBVOXXV3M4U4YL" localSheetId="9" hidden="1">#REF!</definedName>
    <definedName name="BExGMZ3SRIXLXMWBVOXXV3M4U4YL" hidden="1">#REF!</definedName>
    <definedName name="BExGMZ3UBN48IXU1ZEFYECEMZ1IM" localSheetId="9" hidden="1">#REF!</definedName>
    <definedName name="BExGMZ3UBN48IXU1ZEFYECEMZ1IM" hidden="1">#REF!</definedName>
    <definedName name="BExGN4I0QATXNZCLZJM1KH1OIJQH" localSheetId="9" hidden="1">#REF!</definedName>
    <definedName name="BExGN4I0QATXNZCLZJM1KH1OIJQH" hidden="1">#REF!</definedName>
    <definedName name="BExGN9FZ2RWCMSY1YOBJKZMNIM9R" localSheetId="9" hidden="1">#REF!</definedName>
    <definedName name="BExGN9FZ2RWCMSY1YOBJKZMNIM9R" hidden="1">#REF!</definedName>
    <definedName name="BExGNDSIMTHOCXXG6QOGR6DA8SGG" localSheetId="9" hidden="1">#REF!</definedName>
    <definedName name="BExGNDSIMTHOCXXG6QOGR6DA8SGG" hidden="1">#REF!</definedName>
    <definedName name="BExGNHOS7RBERG1J2M2HVGSRZL5G" localSheetId="9" hidden="1">#REF!</definedName>
    <definedName name="BExGNHOS7RBERG1J2M2HVGSRZL5G" hidden="1">#REF!</definedName>
    <definedName name="BExGNJ18W3Q55XAXY8XTFB80IVMV" localSheetId="9" hidden="1">#REF!</definedName>
    <definedName name="BExGNJ18W3Q55XAXY8XTFB80IVMV" hidden="1">#REF!</definedName>
    <definedName name="BExGNN2YQ9BDAZXT2GLCSAPXKIM7" localSheetId="9" hidden="1">#REF!</definedName>
    <definedName name="BExGNN2YQ9BDAZXT2GLCSAPXKIM7" hidden="1">#REF!</definedName>
    <definedName name="BExGNP6INLF5NZFP5ME6K7C9Y0NH" localSheetId="9" hidden="1">#REF!</definedName>
    <definedName name="BExGNP6INLF5NZFP5ME6K7C9Y0NH" hidden="1">#REF!</definedName>
    <definedName name="BExGNSS0CKRPKHO25R3TDBEL2NHX" localSheetId="9" hidden="1">#REF!</definedName>
    <definedName name="BExGNSS0CKRPKHO25R3TDBEL2NHX" hidden="1">#REF!</definedName>
    <definedName name="BExGNYH0MO8NOVS85L15G0RWX4GW" localSheetId="9" hidden="1">#REF!</definedName>
    <definedName name="BExGNYH0MO8NOVS85L15G0RWX4GW" hidden="1">#REF!</definedName>
    <definedName name="BExGNZO44DEG8CGIDYSEGDUQ531R" localSheetId="9" hidden="1">#REF!</definedName>
    <definedName name="BExGNZO44DEG8CGIDYSEGDUQ531R" hidden="1">#REF!</definedName>
    <definedName name="BExGO22GMMPZVQY9RQ8MDKZDP5G3" localSheetId="9" hidden="1">#REF!</definedName>
    <definedName name="BExGO22GMMPZVQY9RQ8MDKZDP5G3" hidden="1">#REF!</definedName>
    <definedName name="BExGO2O0V6UYDY26AX8OSN72F77N" localSheetId="9" hidden="1">#REF!</definedName>
    <definedName name="BExGO2O0V6UYDY26AX8OSN72F77N" hidden="1">#REF!</definedName>
    <definedName name="BExGO2YUBOVLYHY1QSIHRE1KLAFV" localSheetId="9" hidden="1">#REF!</definedName>
    <definedName name="BExGO2YUBOVLYHY1QSIHRE1KLAFV" hidden="1">#REF!</definedName>
    <definedName name="BExGO70E2O70LF46V8T26YFPL4V8" localSheetId="9" hidden="1">#REF!</definedName>
    <definedName name="BExGO70E2O70LF46V8T26YFPL4V8" hidden="1">#REF!</definedName>
    <definedName name="BExGOB25QJMQCQE76MRW9X58OIOO" localSheetId="9" hidden="1">#REF!</definedName>
    <definedName name="BExGOB25QJMQCQE76MRW9X58OIOO" hidden="1">#REF!</definedName>
    <definedName name="BExGODAZKJ9EXMQZNQR5YDBSS525" localSheetId="9" hidden="1">#REF!</definedName>
    <definedName name="BExGODAZKJ9EXMQZNQR5YDBSS525" hidden="1">#REF!</definedName>
    <definedName name="BExGODR8ZSMUC11I56QHSZ686XV5" localSheetId="9" hidden="1">#REF!</definedName>
    <definedName name="BExGODR8ZSMUC11I56QHSZ686XV5" hidden="1">#REF!</definedName>
    <definedName name="BExGOXJDHUDPDT8I8IVGVW9J0R5Q" localSheetId="9" hidden="1">#REF!</definedName>
    <definedName name="BExGOXJDHUDPDT8I8IVGVW9J0R5Q" hidden="1">#REF!</definedName>
    <definedName name="BExGPAPYI1N5W3IH8H485BHSVOY3" localSheetId="9" hidden="1">#REF!</definedName>
    <definedName name="BExGPAPYI1N5W3IH8H485BHSVOY3" hidden="1">#REF!</definedName>
    <definedName name="BExGPFO3GOKYO2922Y91GMQRCMOA" localSheetId="9" hidden="1">#REF!</definedName>
    <definedName name="BExGPFO3GOKYO2922Y91GMQRCMOA" hidden="1">#REF!</definedName>
    <definedName name="BExGPHGT5KDOCMV2EFS4OVKTWBRD" localSheetId="9" hidden="1">#REF!</definedName>
    <definedName name="BExGPHGT5KDOCMV2EFS4OVKTWBRD" hidden="1">#REF!</definedName>
    <definedName name="BExGPID72Y4Y619LWASUQZKZHJNC" localSheetId="9" hidden="1">#REF!</definedName>
    <definedName name="BExGPID72Y4Y619LWASUQZKZHJNC" hidden="1">#REF!</definedName>
    <definedName name="BExGPPENQIANVGLVQJ77DK5JPRTB" localSheetId="9" hidden="1">#REF!</definedName>
    <definedName name="BExGPPENQIANVGLVQJ77DK5JPRTB" hidden="1">#REF!</definedName>
    <definedName name="BExGPSUUG7TL5F5PTYU6G4HPJV1B" localSheetId="9" hidden="1">#REF!</definedName>
    <definedName name="BExGPSUUG7TL5F5PTYU6G4HPJV1B" hidden="1">#REF!</definedName>
    <definedName name="BExGQ1E950UYXYWQ84EZEQPWHVYY" localSheetId="9" hidden="1">#REF!</definedName>
    <definedName name="BExGQ1E950UYXYWQ84EZEQPWHVYY" hidden="1">#REF!</definedName>
    <definedName name="BExGQ1ZU4967P72AHF4V1D0FOL5C" localSheetId="9" hidden="1">#REF!</definedName>
    <definedName name="BExGQ1ZU4967P72AHF4V1D0FOL5C" hidden="1">#REF!</definedName>
    <definedName name="BExGQ36ZOMR9GV8T05M605MMOY3Y" localSheetId="9" hidden="1">#REF!</definedName>
    <definedName name="BExGQ36ZOMR9GV8T05M605MMOY3Y" hidden="1">#REF!</definedName>
    <definedName name="BExGQ4ZP0PPMLDNVBUG12W9FFVI9" localSheetId="9" hidden="1">#REF!</definedName>
    <definedName name="BExGQ4ZP0PPMLDNVBUG12W9FFVI9" hidden="1">#REF!</definedName>
    <definedName name="BExGQ61DTJ0SBFMDFBAK3XZ9O0ZO" localSheetId="9" hidden="1">#REF!</definedName>
    <definedName name="BExGQ61DTJ0SBFMDFBAK3XZ9O0ZO" hidden="1">#REF!</definedName>
    <definedName name="BExGQ6SG9XEOD0VMBAR22YPZWSTA" localSheetId="9" hidden="1">#REF!</definedName>
    <definedName name="BExGQ6SG9XEOD0VMBAR22YPZWSTA" hidden="1">#REF!</definedName>
    <definedName name="BExGQ8FQN3FRAGH5H2V74848P5JX" localSheetId="9" hidden="1">#REF!</definedName>
    <definedName name="BExGQ8FQN3FRAGH5H2V74848P5JX" hidden="1">#REF!</definedName>
    <definedName name="BExGQGJ1A7LNZUS8QSMOG8UNGLMK" localSheetId="9" hidden="1">#REF!</definedName>
    <definedName name="BExGQGJ1A7LNZUS8QSMOG8UNGLMK" hidden="1">#REF!</definedName>
    <definedName name="BExGQLBNZ35IK2VK33HJUAE4ADX2" localSheetId="9" hidden="1">#REF!</definedName>
    <definedName name="BExGQLBNZ35IK2VK33HJUAE4ADX2" hidden="1">#REF!</definedName>
    <definedName name="BExGQPO7ENFEQC0NC6MC9OZR2LHY" localSheetId="9" hidden="1">#REF!</definedName>
    <definedName name="BExGQPO7ENFEQC0NC6MC9OZR2LHY" hidden="1">#REF!</definedName>
    <definedName name="BExGQX0H4EZMXBJTKJJE4ICJWN5O" localSheetId="9" hidden="1">#REF!</definedName>
    <definedName name="BExGQX0H4EZMXBJTKJJE4ICJWN5O" hidden="1">#REF!</definedName>
    <definedName name="BExGR4CW3WRIID17GGX4MI9ZDHFE" localSheetId="9" hidden="1">#REF!</definedName>
    <definedName name="BExGR4CW3WRIID17GGX4MI9ZDHFE" hidden="1">#REF!</definedName>
    <definedName name="BExGR65GJX27MU2OL6NI5PB8XVB4" localSheetId="9" hidden="1">#REF!</definedName>
    <definedName name="BExGR65GJX27MU2OL6NI5PB8XVB4" hidden="1">#REF!</definedName>
    <definedName name="BExGR6LQ97HETGS3CT96L4IK0JSH" localSheetId="9" hidden="1">#REF!</definedName>
    <definedName name="BExGR6LQ97HETGS3CT96L4IK0JSH" hidden="1">#REF!</definedName>
    <definedName name="BExGR9ATP2LVT7B9OCPSLJ11H9SX" localSheetId="9" hidden="1">#REF!</definedName>
    <definedName name="BExGR9ATP2LVT7B9OCPSLJ11H9SX" hidden="1">#REF!</definedName>
    <definedName name="BExGRILCZ3BMTGDY72B1Q9BUGW0J" localSheetId="9" hidden="1">#REF!</definedName>
    <definedName name="BExGRILCZ3BMTGDY72B1Q9BUGW0J" hidden="1">#REF!</definedName>
    <definedName name="BExGRNZJ74Y6OYJB9F9Y9T3CAHOS" localSheetId="9" hidden="1">#REF!</definedName>
    <definedName name="BExGRNZJ74Y6OYJB9F9Y9T3CAHOS" hidden="1">#REF!</definedName>
    <definedName name="BExGRPC5QJQ7UGQ4P7CFWVGRQGFW" localSheetId="9" hidden="1">#REF!</definedName>
    <definedName name="BExGRPC5QJQ7UGQ4P7CFWVGRQGFW" hidden="1">#REF!</definedName>
    <definedName name="BExGRSMULUXOBEN8G0TK90PRKQ9O" localSheetId="9" hidden="1">#REF!</definedName>
    <definedName name="BExGRSMULUXOBEN8G0TK90PRKQ9O" hidden="1">#REF!</definedName>
    <definedName name="BExGRUKVVKDL8483WI70VN2QZDGD" localSheetId="9" hidden="1">#REF!</definedName>
    <definedName name="BExGRUKVVKDL8483WI70VN2QZDGD" hidden="1">#REF!</definedName>
    <definedName name="BExGS2IWR5DUNJ1U9PAKIV8CMBNI" localSheetId="9" hidden="1">#REF!</definedName>
    <definedName name="BExGS2IWR5DUNJ1U9PAKIV8CMBNI" hidden="1">#REF!</definedName>
    <definedName name="BExGS69P9FFTEOPDS0MWFKF45G47" localSheetId="9" hidden="1">#REF!</definedName>
    <definedName name="BExGS69P9FFTEOPDS0MWFKF45G47" hidden="1">#REF!</definedName>
    <definedName name="BExGS6F1JFHM5MUJ1RFO50WP6D05" localSheetId="9" hidden="1">#REF!</definedName>
    <definedName name="BExGS6F1JFHM5MUJ1RFO50WP6D05" hidden="1">#REF!</definedName>
    <definedName name="BExGSA5YB5ZGE4NHDVCZ55TQAJTL" localSheetId="9" hidden="1">#REF!</definedName>
    <definedName name="BExGSA5YB5ZGE4NHDVCZ55TQAJTL" hidden="1">#REF!</definedName>
    <definedName name="BExGSBYPYOBOB218ABCIM2X63GJ8" localSheetId="9" hidden="1">#REF!</definedName>
    <definedName name="BExGSBYPYOBOB218ABCIM2X63GJ8" hidden="1">#REF!</definedName>
    <definedName name="BExGSCEUCQQVDEEKWJ677QTGUVTE" localSheetId="9" hidden="1">#REF!</definedName>
    <definedName name="BExGSCEUCQQVDEEKWJ677QTGUVTE" hidden="1">#REF!</definedName>
    <definedName name="BExGSQY65LH1PCKKM5WHDW83F35O" localSheetId="9" hidden="1">#REF!</definedName>
    <definedName name="BExGSQY65LH1PCKKM5WHDW83F35O" hidden="1">#REF!</definedName>
    <definedName name="BExGSYW1GKISF0PMUAK3XJK9PEW9" localSheetId="9" hidden="1">#REF!</definedName>
    <definedName name="BExGSYW1GKISF0PMUAK3XJK9PEW9" hidden="1">#REF!</definedName>
    <definedName name="BExGT0DZJB6LSF6L693UUB9EY1VQ" localSheetId="9" hidden="1">#REF!</definedName>
    <definedName name="BExGT0DZJB6LSF6L693UUB9EY1VQ" hidden="1">#REF!</definedName>
    <definedName name="BExGTEMKIEF46KBIDWCAOAN5U718" localSheetId="9" hidden="1">#REF!</definedName>
    <definedName name="BExGTEMKIEF46KBIDWCAOAN5U718" hidden="1">#REF!</definedName>
    <definedName name="BExGTGVFIF8HOQXR54SK065A8M4K" localSheetId="9" hidden="1">#REF!</definedName>
    <definedName name="BExGTGVFIF8HOQXR54SK065A8M4K" hidden="1">#REF!</definedName>
    <definedName name="BExGTIYX3OWPIINOGY1E4QQYSKHP" localSheetId="9" hidden="1">#REF!</definedName>
    <definedName name="BExGTIYX3OWPIINOGY1E4QQYSKHP" hidden="1">#REF!</definedName>
    <definedName name="BExGTKGUN0KUU3C0RL2LK98D8MEK" localSheetId="9" hidden="1">#REF!</definedName>
    <definedName name="BExGTKGUN0KUU3C0RL2LK98D8MEK" hidden="1">#REF!</definedName>
    <definedName name="BExGTV3U5SZUPLTWEMEY3IIN1L4L" localSheetId="9" hidden="1">#REF!</definedName>
    <definedName name="BExGTV3U5SZUPLTWEMEY3IIN1L4L" hidden="1">#REF!</definedName>
    <definedName name="BExGTZ046J7VMUG4YPKFN2K8TWB7" localSheetId="9" hidden="1">#REF!</definedName>
    <definedName name="BExGTZ046J7VMUG4YPKFN2K8TWB7" hidden="1">#REF!</definedName>
    <definedName name="BExGTZ04EFFQ3Z3JMM0G35JYWUK3" localSheetId="9" hidden="1">#REF!</definedName>
    <definedName name="BExGTZ04EFFQ3Z3JMM0G35JYWUK3" hidden="1">#REF!</definedName>
    <definedName name="BExGU2G9OPRZRIU9YGF6NX9FUW0J" localSheetId="9" hidden="1">#REF!</definedName>
    <definedName name="BExGU2G9OPRZRIU9YGF6NX9FUW0J" hidden="1">#REF!</definedName>
    <definedName name="BExGU6HTKLRZO8UOI3DTAM5RFDBA" localSheetId="9" hidden="1">#REF!</definedName>
    <definedName name="BExGU6HTKLRZO8UOI3DTAM5RFDBA" hidden="1">#REF!</definedName>
    <definedName name="BExGUDDZXFFQHAF4UZF8ZB1HO7H6" localSheetId="9" hidden="1">#REF!</definedName>
    <definedName name="BExGUDDZXFFQHAF4UZF8ZB1HO7H6" hidden="1">#REF!</definedName>
    <definedName name="BExGUI6NCRHY7EAB6SK6EPPMWFG1" localSheetId="9" hidden="1">#REF!</definedName>
    <definedName name="BExGUI6NCRHY7EAB6SK6EPPMWFG1" hidden="1">#REF!</definedName>
    <definedName name="BExGUIBXBRHGM97ZX6GBA4ZDQ79C" localSheetId="9" hidden="1">#REF!</definedName>
    <definedName name="BExGUIBXBRHGM97ZX6GBA4ZDQ79C" hidden="1">#REF!</definedName>
    <definedName name="BExGUM8D91UNPCOO4TKP9FGX85TF" localSheetId="9" hidden="1">#REF!</definedName>
    <definedName name="BExGUM8D91UNPCOO4TKP9FGX85TF" hidden="1">#REF!</definedName>
    <definedName name="BExGUMDP0WYFBZL2MCB36WWJIC04" localSheetId="9" hidden="1">#REF!</definedName>
    <definedName name="BExGUMDP0WYFBZL2MCB36WWJIC04" hidden="1">#REF!</definedName>
    <definedName name="BExGUQF9N9FKI7S0H30WUAEB5LPD" localSheetId="9" hidden="1">#REF!</definedName>
    <definedName name="BExGUQF9N9FKI7S0H30WUAEB5LPD" hidden="1">#REF!</definedName>
    <definedName name="BExGUR6BA03XPBK60SQUW197GJ5X" localSheetId="9" hidden="1">#REF!</definedName>
    <definedName name="BExGUR6BA03XPBK60SQUW197GJ5X" hidden="1">#REF!</definedName>
    <definedName name="BExGUVIP60TA4B7X2PFGMBFUSKGX" localSheetId="9" hidden="1">#REF!</definedName>
    <definedName name="BExGUVIP60TA4B7X2PFGMBFUSKGX" hidden="1">#REF!</definedName>
    <definedName name="BExGUVTIIWAK5T0F5FD428QDO46W" localSheetId="9" hidden="1">#REF!</definedName>
    <definedName name="BExGUVTIIWAK5T0F5FD428QDO46W" hidden="1">#REF!</definedName>
    <definedName name="BExGUZKF06F209XL1IZWVJEQ82EE" localSheetId="9" hidden="1">#REF!</definedName>
    <definedName name="BExGUZKF06F209XL1IZWVJEQ82EE" hidden="1">#REF!</definedName>
    <definedName name="BExGUZPWM950OZ8P1A3N86LXK97U" localSheetId="9" hidden="1">#REF!</definedName>
    <definedName name="BExGUZPWM950OZ8P1A3N86LXK97U" hidden="1">#REF!</definedName>
    <definedName name="BExGV2EVT380QHD4AP2RL9MR8L5L" localSheetId="9" hidden="1">#REF!</definedName>
    <definedName name="BExGV2EVT380QHD4AP2RL9MR8L5L" hidden="1">#REF!</definedName>
    <definedName name="BExGVBUSKOI7KB24K40PTXJE6MER" localSheetId="9" hidden="1">#REF!</definedName>
    <definedName name="BExGVBUSKOI7KB24K40PTXJE6MER" hidden="1">#REF!</definedName>
    <definedName name="BExGVGSQSVWTL2MNI6TT8Y92W3KA" localSheetId="9" hidden="1">#REF!</definedName>
    <definedName name="BExGVGSQSVWTL2MNI6TT8Y92W3KA" hidden="1">#REF!</definedName>
    <definedName name="BExGVHP63K0GSYU17R73XGX6W2U6" localSheetId="9" hidden="1">#REF!</definedName>
    <definedName name="BExGVHP63K0GSYU17R73XGX6W2U6" hidden="1">#REF!</definedName>
    <definedName name="BExGVN3DDSLKWSP9MVJS9QMNEUIK" localSheetId="9" hidden="1">#REF!</definedName>
    <definedName name="BExGVN3DDSLKWSP9MVJS9QMNEUIK" hidden="1">#REF!</definedName>
    <definedName name="BExGVUVVMLOCR9DPVUZSQ141EE4J" localSheetId="9" hidden="1">#REF!</definedName>
    <definedName name="BExGVUVVMLOCR9DPVUZSQ141EE4J" hidden="1">#REF!</definedName>
    <definedName name="BExGVV6OOLDQ3TXZK51TTF3YX0WN" localSheetId="9" hidden="1">#REF!</definedName>
    <definedName name="BExGVV6OOLDQ3TXZK51TTF3YX0WN" hidden="1">#REF!</definedName>
    <definedName name="BExGW0KVS7U0C87XFZ78QW991IEV" localSheetId="9" hidden="1">#REF!</definedName>
    <definedName name="BExGW0KVS7U0C87XFZ78QW991IEV" hidden="1">#REF!</definedName>
    <definedName name="BExGW0Q7QHE29TGNWAWQ6GR0V6TQ" localSheetId="9" hidden="1">#REF!</definedName>
    <definedName name="BExGW0Q7QHE29TGNWAWQ6GR0V6TQ" hidden="1">#REF!</definedName>
    <definedName name="BExGW2Z7AMPG6H9EXA9ML6EZVGGA" localSheetId="9" hidden="1">#REF!</definedName>
    <definedName name="BExGW2Z7AMPG6H9EXA9ML6EZVGGA" hidden="1">#REF!</definedName>
    <definedName name="BExGWABG5VT5XO1A196RK61AXA8C" localSheetId="9" hidden="1">#REF!</definedName>
    <definedName name="BExGWABG5VT5XO1A196RK61AXA8C" hidden="1">#REF!</definedName>
    <definedName name="BExGWEO0JDG84NYLEAV5NSOAGMJZ" localSheetId="9" hidden="1">#REF!</definedName>
    <definedName name="BExGWEO0JDG84NYLEAV5NSOAGMJZ" hidden="1">#REF!</definedName>
    <definedName name="BExGWLEOC70Z8QAJTPT2PDHTNM4L" localSheetId="9" hidden="1">#REF!</definedName>
    <definedName name="BExGWLEOC70Z8QAJTPT2PDHTNM4L" hidden="1">#REF!</definedName>
    <definedName name="BExGWNCXLCRTLBVMTXYJ5PHQI6SS" localSheetId="9" hidden="1">#REF!</definedName>
    <definedName name="BExGWNCXLCRTLBVMTXYJ5PHQI6SS" hidden="1">#REF!</definedName>
    <definedName name="BExGX4L8N6ERT0Q4EVVNA97EGD80" localSheetId="9" hidden="1">#REF!</definedName>
    <definedName name="BExGX4L8N6ERT0Q4EVVNA97EGD80" hidden="1">#REF!</definedName>
    <definedName name="BExGX5MWTL78XM0QCP4NT564ML39" localSheetId="9" hidden="1">#REF!</definedName>
    <definedName name="BExGX5MWTL78XM0QCP4NT564ML39" hidden="1">#REF!</definedName>
    <definedName name="BExGX6U988MCFIGDA1282F92U9AA" localSheetId="9" hidden="1">#REF!</definedName>
    <definedName name="BExGX6U988MCFIGDA1282F92U9AA" hidden="1">#REF!</definedName>
    <definedName name="BExGX7FTB1CKAT5HUW6H531FIY6I" localSheetId="9" hidden="1">#REF!</definedName>
    <definedName name="BExGX7FTB1CKAT5HUW6H531FIY6I" hidden="1">#REF!</definedName>
    <definedName name="BExGX9DVACJQIZ4GH6YAD2A7F70O" localSheetId="9" hidden="1">#REF!</definedName>
    <definedName name="BExGX9DVACJQIZ4GH6YAD2A7F70O" hidden="1">#REF!</definedName>
    <definedName name="BExGXCZBQISQ3IMF6DJH1OXNAQP8" localSheetId="9" hidden="1">#REF!</definedName>
    <definedName name="BExGXCZBQISQ3IMF6DJH1OXNAQP8" hidden="1">#REF!</definedName>
    <definedName name="BExGXDVP2S2Y8Z8Q43I78RCIK3DD" localSheetId="9" hidden="1">#REF!</definedName>
    <definedName name="BExGXDVP2S2Y8Z8Q43I78RCIK3DD" hidden="1">#REF!</definedName>
    <definedName name="BExGXJ9W5JU7TT9S0BKL5Y6VVB39" localSheetId="9" hidden="1">#REF!</definedName>
    <definedName name="BExGXJ9W5JU7TT9S0BKL5Y6VVB39" hidden="1">#REF!</definedName>
    <definedName name="BExGXWB73RJ4BASBQTQ8EY0EC1EB" localSheetId="9" hidden="1">#REF!</definedName>
    <definedName name="BExGXWB73RJ4BASBQTQ8EY0EC1EB" hidden="1">#REF!</definedName>
    <definedName name="BExGXZ0ABB43C7SMRKZHWOSU9EQX" localSheetId="9" hidden="1">#REF!</definedName>
    <definedName name="BExGXZ0ABB43C7SMRKZHWOSU9EQX" hidden="1">#REF!</definedName>
    <definedName name="BExGY6SU3SYVCJ3AG2ITY59SAZ5A" localSheetId="9" hidden="1">#REF!</definedName>
    <definedName name="BExGY6SU3SYVCJ3AG2ITY59SAZ5A" hidden="1">#REF!</definedName>
    <definedName name="BExGY6YA4P5KMY2VHT0DYK3YTFAX" localSheetId="9" hidden="1">#REF!</definedName>
    <definedName name="BExGY6YA4P5KMY2VHT0DYK3YTFAX" hidden="1">#REF!</definedName>
    <definedName name="BExGY8G88PVVRYHPHRPJZFSX6HSC" localSheetId="9" hidden="1">#REF!</definedName>
    <definedName name="BExGY8G88PVVRYHPHRPJZFSX6HSC" hidden="1">#REF!</definedName>
    <definedName name="BExGYC718HTZ80PNKYPVIYGRJVF6" localSheetId="9" hidden="1">#REF!</definedName>
    <definedName name="BExGYC718HTZ80PNKYPVIYGRJVF6" hidden="1">#REF!</definedName>
    <definedName name="BExGYCNATXZY2FID93B17YWIPPRD" localSheetId="9" hidden="1">#REF!</definedName>
    <definedName name="BExGYCNATXZY2FID93B17YWIPPRD" hidden="1">#REF!</definedName>
    <definedName name="BExGYGJJJ3BBCQAOA51WHP01HN73" localSheetId="9" hidden="1">#REF!</definedName>
    <definedName name="BExGYGJJJ3BBCQAOA51WHP01HN73" hidden="1">#REF!</definedName>
    <definedName name="BExGYOS6TV2C72PLRFU8RP1I58GY" localSheetId="9" hidden="1">#REF!</definedName>
    <definedName name="BExGYOS6TV2C72PLRFU8RP1I58GY" hidden="1">#REF!</definedName>
    <definedName name="BExGYXBM828PX0KPDVAZBWDL6MJZ" localSheetId="9" hidden="1">#REF!</definedName>
    <definedName name="BExGYXBM828PX0KPDVAZBWDL6MJZ" hidden="1">#REF!</definedName>
    <definedName name="BExGZJ78ZWZCVHZ3BKEKFJZ6MAEO" localSheetId="9" hidden="1">#REF!</definedName>
    <definedName name="BExGZJ78ZWZCVHZ3BKEKFJZ6MAEO" hidden="1">#REF!</definedName>
    <definedName name="BExGZOLH2QV73J3M9IWDDPA62TP4" localSheetId="9" hidden="1">#REF!</definedName>
    <definedName name="BExGZOLH2QV73J3M9IWDDPA62TP4" hidden="1">#REF!</definedName>
    <definedName name="BExGZP1PWGFKVVVN4YDIS22DZPCR" localSheetId="9" hidden="1">#REF!</definedName>
    <definedName name="BExGZP1PWGFKVVVN4YDIS22DZPCR" hidden="1">#REF!</definedName>
    <definedName name="BExGZQUHCPM6G5U9OM8JU339JAG6" localSheetId="9" hidden="1">#REF!</definedName>
    <definedName name="BExGZQUHCPM6G5U9OM8JU339JAG6" hidden="1">#REF!</definedName>
    <definedName name="BExH00FQKX09BD5WU4DB5KPXAUYA" localSheetId="9" hidden="1">#REF!</definedName>
    <definedName name="BExH00FQKX09BD5WU4DB5KPXAUYA" hidden="1">#REF!</definedName>
    <definedName name="BExH00L21GZX5YJJGVMOAWBERLP5" localSheetId="9" hidden="1">#REF!</definedName>
    <definedName name="BExH00L21GZX5YJJGVMOAWBERLP5" hidden="1">#REF!</definedName>
    <definedName name="BExH02ZD6VAY1KQLAQYBBI6WWIZB" localSheetId="9" hidden="1">#REF!</definedName>
    <definedName name="BExH02ZD6VAY1KQLAQYBBI6WWIZB" hidden="1">#REF!</definedName>
    <definedName name="BExH08Z6LQCGGSGSAILMHX4X7JMD" localSheetId="9" hidden="1">#REF!</definedName>
    <definedName name="BExH08Z6LQCGGSGSAILMHX4X7JMD" hidden="1">#REF!</definedName>
    <definedName name="BExH0KT9Z8HEVRRQRGQ8YHXRLIJA" localSheetId="9" hidden="1">#REF!</definedName>
    <definedName name="BExH0KT9Z8HEVRRQRGQ8YHXRLIJA" hidden="1">#REF!</definedName>
    <definedName name="BExH0M0FDN12YBOCKL3XL2Z7T7Y8" localSheetId="9" hidden="1">#REF!</definedName>
    <definedName name="BExH0M0FDN12YBOCKL3XL2Z7T7Y8" hidden="1">#REF!</definedName>
    <definedName name="BExH0O9G06YPZ5TN9RYT326I1CP2" localSheetId="9" hidden="1">#REF!</definedName>
    <definedName name="BExH0O9G06YPZ5TN9RYT326I1CP2" hidden="1">#REF!</definedName>
    <definedName name="BExH0PGM6RG0F3AAGULBIGOH91C2" localSheetId="9" hidden="1">#REF!</definedName>
    <definedName name="BExH0PGM6RG0F3AAGULBIGOH91C2" hidden="1">#REF!</definedName>
    <definedName name="BExH0QIB3F0YZLM5XYHBCU5F0OVR" localSheetId="9" hidden="1">#REF!</definedName>
    <definedName name="BExH0QIB3F0YZLM5XYHBCU5F0OVR" hidden="1">#REF!</definedName>
    <definedName name="BExH0RK5LJAAP7O67ZFB4RG6WPPL" localSheetId="9" hidden="1">#REF!</definedName>
    <definedName name="BExH0RK5LJAAP7O67ZFB4RG6WPPL" hidden="1">#REF!</definedName>
    <definedName name="BExH0WNJAKTJRCKMTX8O4KNMIIJM" localSheetId="9" hidden="1">#REF!</definedName>
    <definedName name="BExH0WNJAKTJRCKMTX8O4KNMIIJM" hidden="1">#REF!</definedName>
    <definedName name="BExH12Y4WX542WI3ZEM15AK4UM9J" localSheetId="9" hidden="1">#REF!</definedName>
    <definedName name="BExH12Y4WX542WI3ZEM15AK4UM9J" hidden="1">#REF!</definedName>
    <definedName name="BExH18CCU7B8JWO8AWGEQRLWZG6J" localSheetId="9" hidden="1">#REF!</definedName>
    <definedName name="BExH18CCU7B8JWO8AWGEQRLWZG6J" hidden="1">#REF!</definedName>
    <definedName name="BExH1BN2H92IQKKP5IREFSS9FBF2" localSheetId="9" hidden="1">#REF!</definedName>
    <definedName name="BExH1BN2H92IQKKP5IREFSS9FBF2" hidden="1">#REF!</definedName>
    <definedName name="BExH1FDTQXR9QQ31WDB7OPXU7MPT" localSheetId="9" hidden="1">#REF!</definedName>
    <definedName name="BExH1FDTQXR9QQ31WDB7OPXU7MPT" hidden="1">#REF!</definedName>
    <definedName name="BExH1FOMEUIJNIDJAUY0ZQFBJSY9" localSheetId="9" hidden="1">#REF!</definedName>
    <definedName name="BExH1FOMEUIJNIDJAUY0ZQFBJSY9" hidden="1">#REF!</definedName>
    <definedName name="BExH1GA6TT290OTIZ8C3N610CYZ1" localSheetId="9" hidden="1">#REF!</definedName>
    <definedName name="BExH1GA6TT290OTIZ8C3N610CYZ1" hidden="1">#REF!</definedName>
    <definedName name="BExH1I8E3HJSZLFRZZ1ZKX7TBJEP" localSheetId="9" hidden="1">#REF!</definedName>
    <definedName name="BExH1I8E3HJSZLFRZZ1ZKX7TBJEP" hidden="1">#REF!</definedName>
    <definedName name="BExH1JFFHEBFX9BWJMNIA3N66R3Z" localSheetId="9" hidden="1">#REF!</definedName>
    <definedName name="BExH1JFFHEBFX9BWJMNIA3N66R3Z" hidden="1">#REF!</definedName>
    <definedName name="BExH1XYRKX51T571O1SRBP9J1D98" localSheetId="9" hidden="1">#REF!</definedName>
    <definedName name="BExH1XYRKX51T571O1SRBP9J1D98" hidden="1">#REF!</definedName>
    <definedName name="BExH1Z0GIUSVTF2H1G1I3PDGBNK2" localSheetId="9" hidden="1">#REF!</definedName>
    <definedName name="BExH1Z0GIUSVTF2H1G1I3PDGBNK2" hidden="1">#REF!</definedName>
    <definedName name="BExH225UTM6S9FW4MUDZS7F1PQSH" localSheetId="9" hidden="1">#REF!</definedName>
    <definedName name="BExH225UTM6S9FW4MUDZS7F1PQSH" hidden="1">#REF!</definedName>
    <definedName name="BExH23271RF7AYZ542KHQTH68GQ7" localSheetId="9" hidden="1">#REF!</definedName>
    <definedName name="BExH23271RF7AYZ542KHQTH68GQ7" hidden="1">#REF!</definedName>
    <definedName name="BExH2DP58R7D1BGUFBM2FHESVRF0" localSheetId="9" hidden="1">#REF!</definedName>
    <definedName name="BExH2DP58R7D1BGUFBM2FHESVRF0" hidden="1">#REF!</definedName>
    <definedName name="BExH2GJQR4JALNB314RY0LDI49VH" localSheetId="9" hidden="1">#REF!</definedName>
    <definedName name="BExH2GJQR4JALNB314RY0LDI49VH" hidden="1">#REF!</definedName>
    <definedName name="BExH2JZR49T7644JFVE7B3N7RZM9" localSheetId="9" hidden="1">#REF!</definedName>
    <definedName name="BExH2JZR49T7644JFVE7B3N7RZM9" hidden="1">#REF!</definedName>
    <definedName name="BExH2QVWL3AXHSB9EK2GQRD0DBRH" localSheetId="9" hidden="1">#REF!</definedName>
    <definedName name="BExH2QVWL3AXHSB9EK2GQRD0DBRH" hidden="1">#REF!</definedName>
    <definedName name="BExH2WKXV8X5S2GSBBTWGI0NLNAH" localSheetId="9" hidden="1">#REF!</definedName>
    <definedName name="BExH2WKXV8X5S2GSBBTWGI0NLNAH" hidden="1">#REF!</definedName>
    <definedName name="BExH2XS1UFYFGU0S0EBXX90W2WE8" localSheetId="9" hidden="1">#REF!</definedName>
    <definedName name="BExH2XS1UFYFGU0S0EBXX90W2WE8" hidden="1">#REF!</definedName>
    <definedName name="BExH2XS1X04DMUN544K5RU4XPDCI" localSheetId="9" hidden="1">#REF!</definedName>
    <definedName name="BExH2XS1X04DMUN544K5RU4XPDCI" hidden="1">#REF!</definedName>
    <definedName name="BExH2XS2TND9SB0GC295R4FP6K5Y" localSheetId="9" hidden="1">#REF!</definedName>
    <definedName name="BExH2XS2TND9SB0GC295R4FP6K5Y" hidden="1">#REF!</definedName>
    <definedName name="BExH2ZA0SZ4SSITL50NA8LZ3OEX6" localSheetId="9" hidden="1">#REF!</definedName>
    <definedName name="BExH2ZA0SZ4SSITL50NA8LZ3OEX6" hidden="1">#REF!</definedName>
    <definedName name="BExH31Z3JNVJPESWKXHILGXZHP2M" localSheetId="9" hidden="1">#REF!</definedName>
    <definedName name="BExH31Z3JNVJPESWKXHILGXZHP2M" hidden="1">#REF!</definedName>
    <definedName name="BExH3E9HZ3QJCDZW7WI7YACFQCHE" localSheetId="9" hidden="1">#REF!</definedName>
    <definedName name="BExH3E9HZ3QJCDZW7WI7YACFQCHE" hidden="1">#REF!</definedName>
    <definedName name="BExH3IRB6764RQ5HBYRLH6XCT29X" localSheetId="9" hidden="1">#REF!</definedName>
    <definedName name="BExH3IRB6764RQ5HBYRLH6XCT29X" hidden="1">#REF!</definedName>
    <definedName name="BExIG2U8V6RSB47SXLCQG3Q68YRO" localSheetId="9" hidden="1">#REF!</definedName>
    <definedName name="BExIG2U8V6RSB47SXLCQG3Q68YRO" hidden="1">#REF!</definedName>
    <definedName name="BExIGJBO8R13LV7CZ7C1YCP974NN" localSheetId="9" hidden="1">#REF!</definedName>
    <definedName name="BExIGJBO8R13LV7CZ7C1YCP974NN" hidden="1">#REF!</definedName>
    <definedName name="BExIGWT86FPOEYTI8GXCGU5Y3KGK" localSheetId="9" hidden="1">#REF!</definedName>
    <definedName name="BExIGWT86FPOEYTI8GXCGU5Y3KGK" hidden="1">#REF!</definedName>
    <definedName name="BExIHBHXA7E7VUTBVHXXXCH3A5CL" localSheetId="9" hidden="1">#REF!</definedName>
    <definedName name="BExIHBHXA7E7VUTBVHXXXCH3A5CL" hidden="1">#REF!</definedName>
    <definedName name="BExIHBSOGRSH1GKS6GKBRAJ7GXFQ" localSheetId="9" hidden="1">#REF!</definedName>
    <definedName name="BExIHBSOGRSH1GKS6GKBRAJ7GXFQ" hidden="1">#REF!</definedName>
    <definedName name="BExIHDFY73YM0AHAR2Z5OJTFKSL2" localSheetId="9" hidden="1">#REF!</definedName>
    <definedName name="BExIHDFY73YM0AHAR2Z5OJTFKSL2" hidden="1">#REF!</definedName>
    <definedName name="BExIHPQCQTGEW8QOJVIQ4VX0P6DX" localSheetId="9" hidden="1">#REF!</definedName>
    <definedName name="BExIHPQCQTGEW8QOJVIQ4VX0P6DX" hidden="1">#REF!</definedName>
    <definedName name="BExII1KN91Q7DLW0UB7W2TJ5ACT9" localSheetId="9" hidden="1">#REF!</definedName>
    <definedName name="BExII1KN91Q7DLW0UB7W2TJ5ACT9" hidden="1">#REF!</definedName>
    <definedName name="BExII50LI8I0CDOOZEMIVHVA2V95" localSheetId="9" hidden="1">#REF!</definedName>
    <definedName name="BExII50LI8I0CDOOZEMIVHVA2V95" hidden="1">#REF!</definedName>
    <definedName name="BExIINQWABWRGYDT02DOJQ5L7BQF" localSheetId="9" hidden="1">#REF!</definedName>
    <definedName name="BExIINQWABWRGYDT02DOJQ5L7BQF" hidden="1">#REF!</definedName>
    <definedName name="BExIIXMY38TQD12CVV4S57L3I809" localSheetId="9" hidden="1">#REF!</definedName>
    <definedName name="BExIIXMY38TQD12CVV4S57L3I809" hidden="1">#REF!</definedName>
    <definedName name="BExIIY37NEVU2LGS1JE4VR9AN6W4" localSheetId="9" hidden="1">#REF!</definedName>
    <definedName name="BExIIY37NEVU2LGS1JE4VR9AN6W4" hidden="1">#REF!</definedName>
    <definedName name="BExIIYJAGXR8TPZ1KCYM7EGJ79UW" localSheetId="9" hidden="1">#REF!</definedName>
    <definedName name="BExIIYJAGXR8TPZ1KCYM7EGJ79UW" hidden="1">#REF!</definedName>
    <definedName name="BExIJ3160YCWGAVEU0208ZGXXG3P" localSheetId="9" hidden="1">#REF!</definedName>
    <definedName name="BExIJ3160YCWGAVEU0208ZGXXG3P" hidden="1">#REF!</definedName>
    <definedName name="BExIJFGZJ5ED9D6KAY4PGQYLELAX" localSheetId="9" hidden="1">#REF!</definedName>
    <definedName name="BExIJFGZJ5ED9D6KAY4PGQYLELAX" hidden="1">#REF!</definedName>
    <definedName name="BExIJQK80ZEKSTV62E59AYJYUNLI" localSheetId="9" hidden="1">#REF!</definedName>
    <definedName name="BExIJQK80ZEKSTV62E59AYJYUNLI" hidden="1">#REF!</definedName>
    <definedName name="BExIJRLX3M0YQLU1D5Y9V7HM5QNM" localSheetId="9" hidden="1">#REF!</definedName>
    <definedName name="BExIJRLX3M0YQLU1D5Y9V7HM5QNM" hidden="1">#REF!</definedName>
    <definedName name="BExIJV22J0QA7286KNPMHO1ZUCB3" localSheetId="9" hidden="1">#REF!</definedName>
    <definedName name="BExIJV22J0QA7286KNPMHO1ZUCB3" hidden="1">#REF!</definedName>
    <definedName name="BExIJVI6OC7B6ZE9V4PAOYZXKNER" localSheetId="9" hidden="1">#REF!</definedName>
    <definedName name="BExIJVI6OC7B6ZE9V4PAOYZXKNER" hidden="1">#REF!</definedName>
    <definedName name="BExIJWK0NGTGQ4X7D5VIVXD14JHI" localSheetId="9" hidden="1">#REF!</definedName>
    <definedName name="BExIJWK0NGTGQ4X7D5VIVXD14JHI" hidden="1">#REF!</definedName>
    <definedName name="BExIJWPCIYINEJUTXU74VK7WG031" localSheetId="9" hidden="1">#REF!</definedName>
    <definedName name="BExIJWPCIYINEJUTXU74VK7WG031" hidden="1">#REF!</definedName>
    <definedName name="BExIKHTXPZR5A8OHB6HDP6QWDHAD" localSheetId="9" hidden="1">#REF!</definedName>
    <definedName name="BExIKHTXPZR5A8OHB6HDP6QWDHAD" hidden="1">#REF!</definedName>
    <definedName name="BExIKMMJOETSAXJYY1SIKM58LMA2" localSheetId="9" hidden="1">#REF!</definedName>
    <definedName name="BExIKMMJOETSAXJYY1SIKM58LMA2" hidden="1">#REF!</definedName>
    <definedName name="BExIKRF6AQ6VOO9KCIWSM6FY8M7D" localSheetId="9" hidden="1">#REF!</definedName>
    <definedName name="BExIKRF6AQ6VOO9KCIWSM6FY8M7D" hidden="1">#REF!</definedName>
    <definedName name="BExIKTYZESFT3LC0ASFMFKSE0D1X" localSheetId="9" hidden="1">#REF!</definedName>
    <definedName name="BExIKTYZESFT3LC0ASFMFKSE0D1X" hidden="1">#REF!</definedName>
    <definedName name="BExIKXVA6M8K0PTRYAGXS666L335" localSheetId="9" hidden="1">#REF!</definedName>
    <definedName name="BExIKXVA6M8K0PTRYAGXS666L335" hidden="1">#REF!</definedName>
    <definedName name="BExIL0PMZ2SXK9R6MLP43KBU1J2P" localSheetId="9" hidden="1">#REF!</definedName>
    <definedName name="BExIL0PMZ2SXK9R6MLP43KBU1J2P" hidden="1">#REF!</definedName>
    <definedName name="BExIL1WSMNNQQK98YHWHV5HVONIZ" localSheetId="9" hidden="1">#REF!</definedName>
    <definedName name="BExIL1WSMNNQQK98YHWHV5HVONIZ" hidden="1">#REF!</definedName>
    <definedName name="BExILAAXRTRAD18K74M6MGUEEPUM" localSheetId="9" hidden="1">#REF!</definedName>
    <definedName name="BExILAAXRTRAD18K74M6MGUEEPUM" hidden="1">#REF!</definedName>
    <definedName name="BExILG5F338C0FFLMVOKMKF8X5ZP" localSheetId="9" hidden="1">#REF!</definedName>
    <definedName name="BExILG5F338C0FFLMVOKMKF8X5ZP" hidden="1">#REF!</definedName>
    <definedName name="BExILGQTQM0HOD0BJI90YO7GOIN3" localSheetId="9" hidden="1">#REF!</definedName>
    <definedName name="BExILGQTQM0HOD0BJI90YO7GOIN3" hidden="1">#REF!</definedName>
    <definedName name="BExILPL7P2BNCD7MYCGTQ9F0R5JX" localSheetId="9" hidden="1">#REF!</definedName>
    <definedName name="BExILPL7P2BNCD7MYCGTQ9F0R5JX" hidden="1">#REF!</definedName>
    <definedName name="BExILVVS4B1B4G7IO0LPUDWY9K8W" localSheetId="9" hidden="1">#REF!</definedName>
    <definedName name="BExILVVS4B1B4G7IO0LPUDWY9K8W" hidden="1">#REF!</definedName>
    <definedName name="BExIM9DBUB7ZGF4B20FVUO9QGOX2" localSheetId="9" hidden="1">#REF!</definedName>
    <definedName name="BExIM9DBUB7ZGF4B20FVUO9QGOX2" hidden="1">#REF!</definedName>
    <definedName name="BExIMCTBZ4WAESGCDWJ64SB4F0L1" localSheetId="9" hidden="1">#REF!</definedName>
    <definedName name="BExIMCTBZ4WAESGCDWJ64SB4F0L1" hidden="1">#REF!</definedName>
    <definedName name="BExIMGK9Z94TFPWWZFMD10HV0IF6" localSheetId="9" hidden="1">#REF!</definedName>
    <definedName name="BExIMGK9Z94TFPWWZFMD10HV0IF6" hidden="1">#REF!</definedName>
    <definedName name="BExIMPEGKG18TELVC33T4OQTNBWC" localSheetId="9" hidden="1">#REF!</definedName>
    <definedName name="BExIMPEGKG18TELVC33T4OQTNBWC" hidden="1">#REF!</definedName>
    <definedName name="BExIN4OR435DL1US13JQPOQK8GD5" localSheetId="9" hidden="1">#REF!</definedName>
    <definedName name="BExIN4OR435DL1US13JQPOQK8GD5" hidden="1">#REF!</definedName>
    <definedName name="BExINI6A7H3KSFRFA6UBBDPKW37F" localSheetId="9" hidden="1">#REF!</definedName>
    <definedName name="BExINI6A7H3KSFRFA6UBBDPKW37F" hidden="1">#REF!</definedName>
    <definedName name="BExINIMK8XC3JOBT2EXYFHHH52H0" localSheetId="9" hidden="1">#REF!</definedName>
    <definedName name="BExINIMK8XC3JOBT2EXYFHHH52H0" hidden="1">#REF!</definedName>
    <definedName name="BExINLX401ZKEGWU168DS4JUM2J6" localSheetId="9" hidden="1">#REF!</definedName>
    <definedName name="BExINLX401ZKEGWU168DS4JUM2J6" hidden="1">#REF!</definedName>
    <definedName name="BExINMYYJO1FTV1CZF6O5XCFAMQX" localSheetId="9" hidden="1">#REF!</definedName>
    <definedName name="BExINMYYJO1FTV1CZF6O5XCFAMQX" hidden="1">#REF!</definedName>
    <definedName name="BExINP2H4KI05FRFV5PKZFE00HKO" localSheetId="9" hidden="1">#REF!</definedName>
    <definedName name="BExINP2H4KI05FRFV5PKZFE00HKO" hidden="1">#REF!</definedName>
    <definedName name="BExINPTCEJ9RPDEBJEJH80NATGUQ" localSheetId="9" hidden="1">#REF!</definedName>
    <definedName name="BExINPTCEJ9RPDEBJEJH80NATGUQ" hidden="1">#REF!</definedName>
    <definedName name="BExINWEQMNJ70A6JRXC2LACBX1GX" localSheetId="9" hidden="1">#REF!</definedName>
    <definedName name="BExINWEQMNJ70A6JRXC2LACBX1GX" hidden="1">#REF!</definedName>
    <definedName name="BExINZELVWYGU876QUUZCIMXPBQC" localSheetId="9" hidden="1">#REF!</definedName>
    <definedName name="BExINZELVWYGU876QUUZCIMXPBQC" hidden="1">#REF!</definedName>
    <definedName name="BExIO9QZ59ZHRA8SX6QICH2AY8A2" localSheetId="9" hidden="1">#REF!</definedName>
    <definedName name="BExIO9QZ59ZHRA8SX6QICH2AY8A2" hidden="1">#REF!</definedName>
    <definedName name="BExIOAHV525SMMGFDJFE7456JPBD" localSheetId="9" hidden="1">#REF!</definedName>
    <definedName name="BExIOAHV525SMMGFDJFE7456JPBD" hidden="1">#REF!</definedName>
    <definedName name="BExIOCQUQHKUU1KONGSDOLQTQEIC" localSheetId="9" hidden="1">#REF!</definedName>
    <definedName name="BExIOCQUQHKUU1KONGSDOLQTQEIC" hidden="1">#REF!</definedName>
    <definedName name="BExIOFAGCDQQKALMX3V0KU94KUQO" localSheetId="9" hidden="1">#REF!</definedName>
    <definedName name="BExIOFAGCDQQKALMX3V0KU94KUQO" hidden="1">#REF!</definedName>
    <definedName name="BExIOFL8Y5O61VLKTB4H20IJNWS1" localSheetId="9" hidden="1">#REF!</definedName>
    <definedName name="BExIOFL8Y5O61VLKTB4H20IJNWS1" hidden="1">#REF!</definedName>
    <definedName name="BExIOMBXRW5NS4ZPYX9G5QREZ5J6" localSheetId="9" hidden="1">#REF!</definedName>
    <definedName name="BExIOMBXRW5NS4ZPYX9G5QREZ5J6" hidden="1">#REF!</definedName>
    <definedName name="BExIORA3GK78T7C7SNBJJUONJ0LS" localSheetId="9" hidden="1">#REF!</definedName>
    <definedName name="BExIORA3GK78T7C7SNBJJUONJ0LS" hidden="1">#REF!</definedName>
    <definedName name="BExIORFDXP4AVIEBLSTZ8ETSXMNM" localSheetId="9" hidden="1">#REF!</definedName>
    <definedName name="BExIORFDXP4AVIEBLSTZ8ETSXMNM" hidden="1">#REF!</definedName>
    <definedName name="BExIOTZ5EFZ2NASVQ05RH15HRSW6" localSheetId="9" hidden="1">#REF!</definedName>
    <definedName name="BExIOTZ5EFZ2NASVQ05RH15HRSW6" hidden="1">#REF!</definedName>
    <definedName name="BExIP8YNN6UUE1GZ223SWH7DLGKO" localSheetId="9" hidden="1">#REF!</definedName>
    <definedName name="BExIP8YNN6UUE1GZ223SWH7DLGKO" hidden="1">#REF!</definedName>
    <definedName name="BExIPAB4AOL592OJCC1CFAXTLF1A" localSheetId="9" hidden="1">#REF!</definedName>
    <definedName name="BExIPAB4AOL592OJCC1CFAXTLF1A" hidden="1">#REF!</definedName>
    <definedName name="BExIPB25DKX4S2ZCKQN7KWSC3JBF" localSheetId="9" hidden="1">#REF!</definedName>
    <definedName name="BExIPB25DKX4S2ZCKQN7KWSC3JBF" hidden="1">#REF!</definedName>
    <definedName name="BExIPCUX4I4S2N50TLMMLALYLH9S" localSheetId="9" hidden="1">#REF!</definedName>
    <definedName name="BExIPCUX4I4S2N50TLMMLALYLH9S" hidden="1">#REF!</definedName>
    <definedName name="BExIPDLT8JYAMGE5HTN4D1YHZF3V" localSheetId="9" hidden="1">#REF!</definedName>
    <definedName name="BExIPDLT8JYAMGE5HTN4D1YHZF3V" hidden="1">#REF!</definedName>
    <definedName name="BExIPG040Q08EWIWL6CAVR3GRI43" localSheetId="9" hidden="1">#REF!</definedName>
    <definedName name="BExIPG040Q08EWIWL6CAVR3GRI43" hidden="1">#REF!</definedName>
    <definedName name="BExIPKNFUDPDKOSH5GHDVNA8D66S" localSheetId="9" hidden="1">#REF!</definedName>
    <definedName name="BExIPKNFUDPDKOSH5GHDVNA8D66S" hidden="1">#REF!</definedName>
    <definedName name="BExIPVL5VEVK9Q7AYB7EC2VZWBEZ" hidden="1">#REF!</definedName>
    <definedName name="BExIQ1VS9A2FHVD9TUHKG9K8EVVP" localSheetId="9" hidden="1">#REF!</definedName>
    <definedName name="BExIQ1VS9A2FHVD9TUHKG9K8EVVP" hidden="1">#REF!</definedName>
    <definedName name="BExIQ3J19L30PSQ2CXNT6IHW0I7V" localSheetId="9" hidden="1">#REF!</definedName>
    <definedName name="BExIQ3J19L30PSQ2CXNT6IHW0I7V" hidden="1">#REF!</definedName>
    <definedName name="BExIQ3OJ7M04XCY276IO0LJA5XUK" localSheetId="9" hidden="1">#REF!</definedName>
    <definedName name="BExIQ3OJ7M04XCY276IO0LJA5XUK" hidden="1">#REF!</definedName>
    <definedName name="BExIQ5S19ITB0NDRUN4XV7B905ED" localSheetId="9" hidden="1">#REF!</definedName>
    <definedName name="BExIQ5S19ITB0NDRUN4XV7B905ED" hidden="1">#REF!</definedName>
    <definedName name="BExIQ810MMN2UN0EQ9CRQAFWA19X" localSheetId="9" hidden="1">#REF!</definedName>
    <definedName name="BExIQ810MMN2UN0EQ9CRQAFWA19X" hidden="1">#REF!</definedName>
    <definedName name="BExIQ9TMQT2EIXSVQW7GVSOAW2VJ" localSheetId="9" hidden="1">#REF!</definedName>
    <definedName name="BExIQ9TMQT2EIXSVQW7GVSOAW2VJ" hidden="1">#REF!</definedName>
    <definedName name="BExIQBMDE1L6J4H27K1FMSHQKDSE" localSheetId="9" hidden="1">#REF!</definedName>
    <definedName name="BExIQBMDE1L6J4H27K1FMSHQKDSE" hidden="1">#REF!</definedName>
    <definedName name="BExIQE65LVXUOF3UZFO7SDHFJH22" localSheetId="9" hidden="1">#REF!</definedName>
    <definedName name="BExIQE65LVXUOF3UZFO7SDHFJH22" hidden="1">#REF!</definedName>
    <definedName name="BExIQG9OO2KKBOWTMD1OXY36TEGA" localSheetId="9" hidden="1">#REF!</definedName>
    <definedName name="BExIQG9OO2KKBOWTMD1OXY36TEGA" hidden="1">#REF!</definedName>
    <definedName name="BExIQHWZ65ALA9VAFCJEGIL1145G" localSheetId="9" hidden="1">#REF!</definedName>
    <definedName name="BExIQHWZ65ALA9VAFCJEGIL1145G" hidden="1">#REF!</definedName>
    <definedName name="BExIQX1XBB31HZTYEEVOBSE3C5A6" localSheetId="9" hidden="1">#REF!</definedName>
    <definedName name="BExIQX1XBB31HZTYEEVOBSE3C5A6" hidden="1">#REF!</definedName>
    <definedName name="BExIR2ALYRP9FW99DK2084J7IIDC" localSheetId="9" hidden="1">#REF!</definedName>
    <definedName name="BExIR2ALYRP9FW99DK2084J7IIDC" hidden="1">#REF!</definedName>
    <definedName name="BExIR8FQETPTQYW37DBVDWG3J4JW" localSheetId="9" hidden="1">#REF!</definedName>
    <definedName name="BExIR8FQETPTQYW37DBVDWG3J4JW" hidden="1">#REF!</definedName>
    <definedName name="BExIRHKWQB1PP4ZLB0C3AVUBAFMD" localSheetId="9" hidden="1">#REF!</definedName>
    <definedName name="BExIRHKWQB1PP4ZLB0C3AVUBAFMD" hidden="1">#REF!</definedName>
    <definedName name="BExIRJTRJPQR3OTAGAV7JTA4VMPS" localSheetId="9" hidden="1">#REF!</definedName>
    <definedName name="BExIRJTRJPQR3OTAGAV7JTA4VMPS" hidden="1">#REF!</definedName>
    <definedName name="BExIROH27RJOG6VI7ZHR0RZGAZZ4" localSheetId="9" hidden="1">#REF!</definedName>
    <definedName name="BExIROH27RJOG6VI7ZHR0RZGAZZ4" hidden="1">#REF!</definedName>
    <definedName name="BExIRRBGTY01OQOI3U5SW59RFDFI" localSheetId="9" hidden="1">#REF!</definedName>
    <definedName name="BExIRRBGTY01OQOI3U5SW59RFDFI" hidden="1">#REF!</definedName>
    <definedName name="BExIS4T0DRF57HYO7OGG72KBOFOI" localSheetId="9" hidden="1">#REF!</definedName>
    <definedName name="BExIS4T0DRF57HYO7OGG72KBOFOI" hidden="1">#REF!</definedName>
    <definedName name="BExIS77BJDDK18PGI9DSEYZPIL7P" localSheetId="9" hidden="1">#REF!</definedName>
    <definedName name="BExIS77BJDDK18PGI9DSEYZPIL7P" hidden="1">#REF!</definedName>
    <definedName name="BExIS8USL1T3Z97CZ30HJ98E2GXQ" localSheetId="9" hidden="1">#REF!</definedName>
    <definedName name="BExIS8USL1T3Z97CZ30HJ98E2GXQ" hidden="1">#REF!</definedName>
    <definedName name="BExISC5B700MZUBFTQ9K4IKTF7HR" localSheetId="9" hidden="1">#REF!</definedName>
    <definedName name="BExISC5B700MZUBFTQ9K4IKTF7HR" hidden="1">#REF!</definedName>
    <definedName name="BExISDHXS49S1H56ENBPRF1NLD5C" localSheetId="9" hidden="1">#REF!</definedName>
    <definedName name="BExISDHXS49S1H56ENBPRF1NLD5C" hidden="1">#REF!</definedName>
    <definedName name="BExISM1JLV54A21A164IURMPGUMU" localSheetId="9" hidden="1">#REF!</definedName>
    <definedName name="BExISM1JLV54A21A164IURMPGUMU" hidden="1">#REF!</definedName>
    <definedName name="BExISRFKJYUZ4AKW44IJF7RF9Y90" localSheetId="9" hidden="1">#REF!</definedName>
    <definedName name="BExISRFKJYUZ4AKW44IJF7RF9Y90" hidden="1">#REF!</definedName>
    <definedName name="BExISSMVV57JAUB6CSGBMBFVNGWK" localSheetId="9" hidden="1">#REF!</definedName>
    <definedName name="BExISSMVV57JAUB6CSGBMBFVNGWK" hidden="1">#REF!</definedName>
    <definedName name="BExIT16AD4HCD0WQCCA72AKLQHK1" localSheetId="9" hidden="1">#REF!</definedName>
    <definedName name="BExIT16AD4HCD0WQCCA72AKLQHK1" hidden="1">#REF!</definedName>
    <definedName name="BExIT1MK8TBAK3SNP36A8FKDQSOK" localSheetId="9" hidden="1">#REF!</definedName>
    <definedName name="BExIT1MK8TBAK3SNP36A8FKDQSOK" hidden="1">#REF!</definedName>
    <definedName name="BExIT9PPVL7XGGIZS7G6QI6L7H9U" localSheetId="9" hidden="1">#REF!</definedName>
    <definedName name="BExIT9PPVL7XGGIZS7G6QI6L7H9U" hidden="1">#REF!</definedName>
    <definedName name="BExITBNYANV2S8KD56GOGCKW393R" localSheetId="9" hidden="1">#REF!</definedName>
    <definedName name="BExITBNYANV2S8KD56GOGCKW393R" hidden="1">#REF!</definedName>
    <definedName name="BExITGB4FVAV0LE88D7JMX7FBYXI" localSheetId="9" hidden="1">#REF!</definedName>
    <definedName name="BExITGB4FVAV0LE88D7JMX7FBYXI" hidden="1">#REF!</definedName>
    <definedName name="BExITI3TQ14K842P38QF0PNWSWNO" localSheetId="9" hidden="1">#REF!</definedName>
    <definedName name="BExITI3TQ14K842P38QF0PNWSWNO" hidden="1">#REF!</definedName>
    <definedName name="BExIU9OGER4TPMETACWUEP1UENK0" localSheetId="9" hidden="1">#REF!</definedName>
    <definedName name="BExIU9OGER4TPMETACWUEP1UENK0" hidden="1">#REF!</definedName>
    <definedName name="BExIUD4OJGH65NFNQ4VMCE3R4J1X" localSheetId="9" hidden="1">#REF!</definedName>
    <definedName name="BExIUD4OJGH65NFNQ4VMCE3R4J1X" hidden="1">#REF!</definedName>
    <definedName name="BExIUQM0XWNNW3MJD26EOVIT7FSU" localSheetId="9" hidden="1">#REF!</definedName>
    <definedName name="BExIUQM0XWNNW3MJD26EOVIT7FSU" hidden="1">#REF!</definedName>
    <definedName name="BExIUTB5OAAXYW0OFMP0PS40SPOB" localSheetId="9" hidden="1">#REF!</definedName>
    <definedName name="BExIUTB5OAAXYW0OFMP0PS40SPOB" hidden="1">#REF!</definedName>
    <definedName name="BExIUUT2MHIOV6R3WHA0DPM1KBKY" localSheetId="9" hidden="1">#REF!</definedName>
    <definedName name="BExIUUT2MHIOV6R3WHA0DPM1KBKY" hidden="1">#REF!</definedName>
    <definedName name="BExIUYPDT1AM6MWGWQS646PIZIWC" localSheetId="9" hidden="1">#REF!</definedName>
    <definedName name="BExIUYPDT1AM6MWGWQS646PIZIWC" hidden="1">#REF!</definedName>
    <definedName name="BExIV0I2O9F8D1UK1SI8AEYR6U0A" localSheetId="9" hidden="1">#REF!</definedName>
    <definedName name="BExIV0I2O9F8D1UK1SI8AEYR6U0A" hidden="1">#REF!</definedName>
    <definedName name="BExIV2LM38XPLRTWT0R44TMQ59E5" localSheetId="9" hidden="1">#REF!</definedName>
    <definedName name="BExIV2LM38XPLRTWT0R44TMQ59E5" hidden="1">#REF!</definedName>
    <definedName name="BExIV3HY4S0YRV1F7XEMF2YHAR2I" localSheetId="9" hidden="1">#REF!</definedName>
    <definedName name="BExIV3HY4S0YRV1F7XEMF2YHAR2I" hidden="1">#REF!</definedName>
    <definedName name="BExIV6HUZFRIFLXW2SICKGTAH1PV" localSheetId="9" hidden="1">#REF!</definedName>
    <definedName name="BExIV6HUZFRIFLXW2SICKGTAH1PV" hidden="1">#REF!</definedName>
    <definedName name="BExIVCXWL6H5LD9DHDIA4F5U9TQL" localSheetId="9" hidden="1">#REF!</definedName>
    <definedName name="BExIVCXWL6H5LD9DHDIA4F5U9TQL" hidden="1">#REF!</definedName>
    <definedName name="BExIVEVYJ7KL8QNR5ZTOSD11I5A6" localSheetId="9" hidden="1">#REF!</definedName>
    <definedName name="BExIVEVYJ7KL8QNR5ZTOSD11I5A6" hidden="1">#REF!</definedName>
    <definedName name="BExIVJ30S9U8MA1TUBRND8DGF96D" localSheetId="9" hidden="1">#REF!</definedName>
    <definedName name="BExIVJ30S9U8MA1TUBRND8DGF96D" hidden="1">#REF!</definedName>
    <definedName name="BExIVMOIPSEWSIHIDDLOXESQ28A0" localSheetId="9" hidden="1">#REF!</definedName>
    <definedName name="BExIVMOIPSEWSIHIDDLOXESQ28A0" hidden="1">#REF!</definedName>
    <definedName name="BExIVNVNJX9BYDLC88NG09YF5XQ6" localSheetId="9" hidden="1">#REF!</definedName>
    <definedName name="BExIVNVNJX9BYDLC88NG09YF5XQ6" hidden="1">#REF!</definedName>
    <definedName name="BExIVQVKLMGSRYT1LFZH0KUIA4OR" localSheetId="9" hidden="1">#REF!</definedName>
    <definedName name="BExIVQVKLMGSRYT1LFZH0KUIA4OR" hidden="1">#REF!</definedName>
    <definedName name="BExIVYTFI35KNR2XSA6N8OJYUTUR" localSheetId="9" hidden="1">#REF!</definedName>
    <definedName name="BExIVYTFI35KNR2XSA6N8OJYUTUR" hidden="1">#REF!</definedName>
    <definedName name="BExIVZF05SNB8DE7VLQOFG9S41HS" localSheetId="9" hidden="1">#REF!</definedName>
    <definedName name="BExIVZF05SNB8DE7VLQOFG9S41HS" hidden="1">#REF!</definedName>
    <definedName name="BExIWB3SY3WRIVIOF988DNNODBOA" localSheetId="9" hidden="1">#REF!</definedName>
    <definedName name="BExIWB3SY3WRIVIOF988DNNODBOA" hidden="1">#REF!</definedName>
    <definedName name="BExIWB99CG0H52LRD6QWPN4L6DV2" localSheetId="9" hidden="1">#REF!</definedName>
    <definedName name="BExIWB99CG0H52LRD6QWPN4L6DV2" hidden="1">#REF!</definedName>
    <definedName name="BExIWG1W7XP9DFYYSZAIOSHM0QLQ" localSheetId="9" hidden="1">#REF!</definedName>
    <definedName name="BExIWG1W7XP9DFYYSZAIOSHM0QLQ" hidden="1">#REF!</definedName>
    <definedName name="BExIWH3KUK94B7833DD4TB0Y6KP9" localSheetId="9" hidden="1">#REF!</definedName>
    <definedName name="BExIWH3KUK94B7833DD4TB0Y6KP9" hidden="1">#REF!</definedName>
    <definedName name="BExIWHZXYAALPLS8CSHZHJ82LBOH" localSheetId="9" hidden="1">#REF!</definedName>
    <definedName name="BExIWHZXYAALPLS8CSHZHJ82LBOH" hidden="1">#REF!</definedName>
    <definedName name="BExIWJY6FHR6KOO0P8U4IZ7VD42D" localSheetId="9" hidden="1">#REF!</definedName>
    <definedName name="BExIWJY6FHR6KOO0P8U4IZ7VD42D" hidden="1">#REF!</definedName>
    <definedName name="BExIWKE9MGIDWORBI43AWTUNYFAN" localSheetId="9" hidden="1">#REF!</definedName>
    <definedName name="BExIWKE9MGIDWORBI43AWTUNYFAN" hidden="1">#REF!</definedName>
    <definedName name="BExIWPHOYLSNGZKVD3RRKOEALEUG" localSheetId="9" hidden="1">#REF!</definedName>
    <definedName name="BExIWPHOYLSNGZKVD3RRKOEALEUG" hidden="1">#REF!</definedName>
    <definedName name="BExIWSHLD1QIZPL5ARLXOJ9Y2CAA" localSheetId="9" hidden="1">#REF!</definedName>
    <definedName name="BExIWSHLD1QIZPL5ARLXOJ9Y2CAA" hidden="1">#REF!</definedName>
    <definedName name="BExIX34PM5DBTRHRQWP6PL6WIX88" localSheetId="9" hidden="1">#REF!</definedName>
    <definedName name="BExIX34PM5DBTRHRQWP6PL6WIX88" hidden="1">#REF!</definedName>
    <definedName name="BExIX5OAP9KSUE5SIZCW9P39Q4WE" localSheetId="9" hidden="1">#REF!</definedName>
    <definedName name="BExIX5OAP9KSUE5SIZCW9P39Q4WE" hidden="1">#REF!</definedName>
    <definedName name="BExIXGRJPVJMUDGSG7IHPXPNO69B" localSheetId="9" hidden="1">#REF!</definedName>
    <definedName name="BExIXGRJPVJMUDGSG7IHPXPNO69B" hidden="1">#REF!</definedName>
    <definedName name="BExIXGWVQ9WOO0NCJLXAU4PJPOPM" localSheetId="9" hidden="1">#REF!</definedName>
    <definedName name="BExIXGWVQ9WOO0NCJLXAU4PJPOPM" hidden="1">#REF!</definedName>
    <definedName name="BExIXLK6SEOTUWQVNLCH4SAKTVGQ" localSheetId="9" hidden="1">#REF!</definedName>
    <definedName name="BExIXLK6SEOTUWQVNLCH4SAKTVGQ" hidden="1">#REF!</definedName>
    <definedName name="BExIXM5R87ZL3FHALWZXYCPHGX3E" localSheetId="9" hidden="1">#REF!</definedName>
    <definedName name="BExIXM5R87ZL3FHALWZXYCPHGX3E" hidden="1">#REF!</definedName>
    <definedName name="BExIXN24YK8MIB3OZ905DHU9CDH1" localSheetId="9" hidden="1">#REF!</definedName>
    <definedName name="BExIXN24YK8MIB3OZ905DHU9CDH1" hidden="1">#REF!</definedName>
    <definedName name="BExIXS036ZCKT2Z8XZKLZ8PFWQGL" localSheetId="9" hidden="1">#REF!</definedName>
    <definedName name="BExIXS036ZCKT2Z8XZKLZ8PFWQGL" hidden="1">#REF!</definedName>
    <definedName name="BExIXY5CF9PFM0P40AZ4U51TMWV0" localSheetId="9" hidden="1">#REF!</definedName>
    <definedName name="BExIXY5CF9PFM0P40AZ4U51TMWV0" hidden="1">#REF!</definedName>
    <definedName name="BExIYEXJBK8JDWIRSVV4RJSKZVV1" localSheetId="9" hidden="1">#REF!</definedName>
    <definedName name="BExIYEXJBK8JDWIRSVV4RJSKZVV1" hidden="1">#REF!</definedName>
    <definedName name="BExIYFJ59KLIPRTGIHX9X07UVGT3" localSheetId="9" hidden="1">#REF!</definedName>
    <definedName name="BExIYFJ59KLIPRTGIHX9X07UVGT3" hidden="1">#REF!</definedName>
    <definedName name="BExIYHH7GZO6BU3DC4GRLH3FD3ZS" localSheetId="9" hidden="1">#REF!</definedName>
    <definedName name="BExIYHH7GZO6BU3DC4GRLH3FD3ZS" hidden="1">#REF!</definedName>
    <definedName name="BExIYHMPBTD67ZNUL9O76FZQHYPT" localSheetId="9" hidden="1">#REF!</definedName>
    <definedName name="BExIYHMPBTD67ZNUL9O76FZQHYPT" hidden="1">#REF!</definedName>
    <definedName name="BExIYI2RH0K4225XO970K2IQ1E79" localSheetId="9" hidden="1">#REF!</definedName>
    <definedName name="BExIYI2RH0K4225XO970K2IQ1E79" hidden="1">#REF!</definedName>
    <definedName name="BExIYMPZ0KS2KOJFQAUQJ77L7701" localSheetId="9" hidden="1">#REF!</definedName>
    <definedName name="BExIYMPZ0KS2KOJFQAUQJ77L7701" hidden="1">#REF!</definedName>
    <definedName name="BExIYP9Q6FV9T0R9G3UDKLS4TTYX" localSheetId="9" hidden="1">#REF!</definedName>
    <definedName name="BExIYP9Q6FV9T0R9G3UDKLS4TTYX" hidden="1">#REF!</definedName>
    <definedName name="BExIYZGLDQ1TN7BIIN4RLDP31GIM" localSheetId="9" hidden="1">#REF!</definedName>
    <definedName name="BExIYZGLDQ1TN7BIIN4RLDP31GIM" hidden="1">#REF!</definedName>
    <definedName name="BExIZ4K0EZJK6PW3L8SVKTJFSWW9" localSheetId="9" hidden="1">#REF!</definedName>
    <definedName name="BExIZ4K0EZJK6PW3L8SVKTJFSWW9" hidden="1">#REF!</definedName>
    <definedName name="BExIZAECOEZGBAO29QMV14E6XDIV" localSheetId="9" hidden="1">#REF!</definedName>
    <definedName name="BExIZAECOEZGBAO29QMV14E6XDIV" hidden="1">#REF!</definedName>
    <definedName name="BExIZHQR3N1546MQS83ZJ8I6SPZ3" localSheetId="9" hidden="1">#REF!</definedName>
    <definedName name="BExIZHQR3N1546MQS83ZJ8I6SPZ3" hidden="1">#REF!</definedName>
    <definedName name="BExIZKVXYD5O2JBU81F2UFJZLLSI" localSheetId="9" hidden="1">#REF!</definedName>
    <definedName name="BExIZKVXYD5O2JBU81F2UFJZLLSI" hidden="1">#REF!</definedName>
    <definedName name="BExIZPZDHC8HGER83WHCZAHOX7LK" localSheetId="9" hidden="1">#REF!</definedName>
    <definedName name="BExIZPZDHC8HGER83WHCZAHOX7LK" hidden="1">#REF!</definedName>
    <definedName name="BExIZQA5XCS39QKXMYR1MH2ZIGPS" localSheetId="9" hidden="1">#REF!</definedName>
    <definedName name="BExIZQA5XCS39QKXMYR1MH2ZIGPS" hidden="1">#REF!</definedName>
    <definedName name="BExIZVDLRUNAL32D9KO9X7Y4PB3O" localSheetId="9" hidden="1">#REF!</definedName>
    <definedName name="BExIZVDLRUNAL32D9KO9X7Y4PB3O" hidden="1">#REF!</definedName>
    <definedName name="BExIZY2PUZ0OF9YKK1B13IW0VS6G" localSheetId="9" hidden="1">#REF!</definedName>
    <definedName name="BExIZY2PUZ0OF9YKK1B13IW0VS6G" hidden="1">#REF!</definedName>
    <definedName name="BExJ08KBRR2XMWW3VZMPSQKXHZUH" localSheetId="9" hidden="1">#REF!</definedName>
    <definedName name="BExJ08KBRR2XMWW3VZMPSQKXHZUH" hidden="1">#REF!</definedName>
    <definedName name="BExJ0DYJWXGE7DA39PYL3WM05U9O" localSheetId="9" hidden="1">#REF!</definedName>
    <definedName name="BExJ0DYJWXGE7DA39PYL3WM05U9O" hidden="1">#REF!</definedName>
    <definedName name="BExJ0JYDEZPM2303TRBXOZ74M7N6" localSheetId="9" hidden="1">#REF!</definedName>
    <definedName name="BExJ0JYDEZPM2303TRBXOZ74M7N6" hidden="1">#REF!</definedName>
    <definedName name="BExJ0MY8SY5J5V50H3UKE78ODTVB" localSheetId="9" hidden="1">#REF!</definedName>
    <definedName name="BExJ0MY8SY5J5V50H3UKE78ODTVB" hidden="1">#REF!</definedName>
    <definedName name="BExJ0YC98G37ML4N8FLP8D95EFRF" localSheetId="9" hidden="1">#REF!</definedName>
    <definedName name="BExJ0YC98G37ML4N8FLP8D95EFRF" hidden="1">#REF!</definedName>
    <definedName name="BExKCDYKAEV45AFXHVHZZ62E5BM3" localSheetId="9" hidden="1">#REF!</definedName>
    <definedName name="BExKCDYKAEV45AFXHVHZZ62E5BM3" hidden="1">#REF!</definedName>
    <definedName name="BExKCYXU0W2VQVDI3N3N37K2598P" localSheetId="9" hidden="1">#REF!</definedName>
    <definedName name="BExKCYXU0W2VQVDI3N3N37K2598P" hidden="1">#REF!</definedName>
    <definedName name="BExKDJX3Z1TS0WFDD9EAO42JHL9G" localSheetId="9" hidden="1">#REF!</definedName>
    <definedName name="BExKDJX3Z1TS0WFDD9EAO42JHL9G" hidden="1">#REF!</definedName>
    <definedName name="BExKDK7WVA5I2WBACAZHAHN35D0I" localSheetId="9" hidden="1">#REF!</definedName>
    <definedName name="BExKDK7WVA5I2WBACAZHAHN35D0I" hidden="1">#REF!</definedName>
    <definedName name="BExKDKO0W4AGQO1V7K6Q4VM750FT" localSheetId="9" hidden="1">#REF!</definedName>
    <definedName name="BExKDKO0W4AGQO1V7K6Q4VM750FT" hidden="1">#REF!</definedName>
    <definedName name="BExKDLF10G7W77J87QWH3ZGLUCLW" localSheetId="9" hidden="1">#REF!</definedName>
    <definedName name="BExKDLF10G7W77J87QWH3ZGLUCLW" hidden="1">#REF!</definedName>
    <definedName name="BExKE2NDBQ14HOJH945N4W9ZZFJO" localSheetId="9" hidden="1">#REF!</definedName>
    <definedName name="BExKE2NDBQ14HOJH945N4W9ZZFJO" hidden="1">#REF!</definedName>
    <definedName name="BExKEFE0I3MT6ZLC4T1L9465HKTN" localSheetId="9" hidden="1">#REF!</definedName>
    <definedName name="BExKEFE0I3MT6ZLC4T1L9465HKTN" hidden="1">#REF!</definedName>
    <definedName name="BExKEK6O5BVJP4VY02FY7JNAZ6BT" localSheetId="9" hidden="1">#REF!</definedName>
    <definedName name="BExKEK6O5BVJP4VY02FY7JNAZ6BT" hidden="1">#REF!</definedName>
    <definedName name="BExKEKXK6E6QX339ELPXDIRZSJE0" localSheetId="9" hidden="1">#REF!</definedName>
    <definedName name="BExKEKXK6E6QX339ELPXDIRZSJE0" hidden="1">#REF!</definedName>
    <definedName name="BExKEMFI35R0D4WN4A59V9QH7I5S" localSheetId="9" hidden="1">#REF!</definedName>
    <definedName name="BExKEMFI35R0D4WN4A59V9QH7I5S" hidden="1">#REF!</definedName>
    <definedName name="BExKEOOIBMP7N8033EY2CJYCBX6H" localSheetId="9" hidden="1">#REF!</definedName>
    <definedName name="BExKEOOIBMP7N8033EY2CJYCBX6H" hidden="1">#REF!</definedName>
    <definedName name="BExKEW0RR5LA3VC46A2BEOOMQE56" localSheetId="9" hidden="1">#REF!</definedName>
    <definedName name="BExKEW0RR5LA3VC46A2BEOOMQE56" hidden="1">#REF!</definedName>
    <definedName name="BExKF37PTJB4PE1PUQWG20ASBX4E" localSheetId="9" hidden="1">#REF!</definedName>
    <definedName name="BExKF37PTJB4PE1PUQWG20ASBX4E" hidden="1">#REF!</definedName>
    <definedName name="BExKFA3VI1CZK21SM0N3LZWT9LA1" localSheetId="9" hidden="1">#REF!</definedName>
    <definedName name="BExKFA3VI1CZK21SM0N3LZWT9LA1" hidden="1">#REF!</definedName>
    <definedName name="BExKFBB29XXT9A2LVUXYSIVKPWGB" localSheetId="9" hidden="1">#REF!</definedName>
    <definedName name="BExKFBB29XXT9A2LVUXYSIVKPWGB" hidden="1">#REF!</definedName>
    <definedName name="BExKFINBFV5J2NFRCL4YUO3YF0ZE" localSheetId="9" hidden="1">#REF!</definedName>
    <definedName name="BExKFINBFV5J2NFRCL4YUO3YF0ZE" hidden="1">#REF!</definedName>
    <definedName name="BExKFISRBFACTAMJSALEYMY66F6X" localSheetId="9" hidden="1">#REF!</definedName>
    <definedName name="BExKFISRBFACTAMJSALEYMY66F6X" hidden="1">#REF!</definedName>
    <definedName name="BExKFOSK5DJ151C4E8544UWMYTOC" localSheetId="9" hidden="1">#REF!</definedName>
    <definedName name="BExKFOSK5DJ151C4E8544UWMYTOC" hidden="1">#REF!</definedName>
    <definedName name="BExKFWL3DE1V1VOVHAFYBE85QUB7" localSheetId="9" hidden="1">#REF!</definedName>
    <definedName name="BExKFWL3DE1V1VOVHAFYBE85QUB7" hidden="1">#REF!</definedName>
    <definedName name="BExKFXS9NDEWPZDVGLTMOM3CFO7N" localSheetId="9" hidden="1">#REF!</definedName>
    <definedName name="BExKFXS9NDEWPZDVGLTMOM3CFO7N" hidden="1">#REF!</definedName>
    <definedName name="BExKFYJC4EVEV54F82K6VKP7Q3OU" localSheetId="9" hidden="1">#REF!</definedName>
    <definedName name="BExKFYJC4EVEV54F82K6VKP7Q3OU" hidden="1">#REF!</definedName>
    <definedName name="BExKG4IYHBKQQ8J8FN10GB2IKO33" localSheetId="9" hidden="1">#REF!</definedName>
    <definedName name="BExKG4IYHBKQQ8J8FN10GB2IKO33" hidden="1">#REF!</definedName>
    <definedName name="BExKGBVDO2JNJUFOFQMF0RJG03ZK" localSheetId="9" hidden="1">#REF!</definedName>
    <definedName name="BExKGBVDO2JNJUFOFQMF0RJG03ZK" hidden="1">#REF!</definedName>
    <definedName name="BExKGF0L44S78D33WMQ1A75TRKB9" localSheetId="9" hidden="1">#REF!</definedName>
    <definedName name="BExKGF0L44S78D33WMQ1A75TRKB9" hidden="1">#REF!</definedName>
    <definedName name="BExKGFRN31B3G20LMQ4LRF879J68" localSheetId="9" hidden="1">#REF!</definedName>
    <definedName name="BExKGFRN31B3G20LMQ4LRF879J68" hidden="1">#REF!</definedName>
    <definedName name="BExKGJD3U3ADZILP20U3EURP0UQP" localSheetId="9" hidden="1">#REF!</definedName>
    <definedName name="BExKGJD3U3ADZILP20U3EURP0UQP" hidden="1">#REF!</definedName>
    <definedName name="BExKGNK5YGKP0YHHTAAOV17Z9EIM" localSheetId="9" hidden="1">#REF!</definedName>
    <definedName name="BExKGNK5YGKP0YHHTAAOV17Z9EIM" hidden="1">#REF!</definedName>
    <definedName name="BExKGQ3T3TWGZUSNVWJE1XWXHGRQ" hidden="1">#REF!</definedName>
    <definedName name="BExKGV77YH9YXIQTRKK2331QGYKF" localSheetId="9" hidden="1">#REF!</definedName>
    <definedName name="BExKGV77YH9YXIQTRKK2331QGYKF" hidden="1">#REF!</definedName>
    <definedName name="BExKH3FTZ5VGTB86W9M4AB39R0G8" localSheetId="9" hidden="1">#REF!</definedName>
    <definedName name="BExKH3FTZ5VGTB86W9M4AB39R0G8" hidden="1">#REF!</definedName>
    <definedName name="BExKH3FV5U5O6XZM7STS3NZKQFGJ" localSheetId="9" hidden="1">#REF!</definedName>
    <definedName name="BExKH3FV5U5O6XZM7STS3NZKQFGJ" hidden="1">#REF!</definedName>
    <definedName name="BExKH3W5435VN8DZ68OCKI93SEO4" localSheetId="9" hidden="1">#REF!</definedName>
    <definedName name="BExKH3W5435VN8DZ68OCKI93SEO4" hidden="1">#REF!</definedName>
    <definedName name="BExKH9L4L5ZUAA98QAZ7DB7YH4QE" localSheetId="9" hidden="1">#REF!</definedName>
    <definedName name="BExKH9L4L5ZUAA98QAZ7DB7YH4QE" hidden="1">#REF!</definedName>
    <definedName name="BExKHAMUH8NR3HRV0V6FHJE3ROLN" localSheetId="9" hidden="1">#REF!</definedName>
    <definedName name="BExKHAMUH8NR3HRV0V6FHJE3ROLN" hidden="1">#REF!</definedName>
    <definedName name="BExKHCFKOWFHO2WW0N7Y5XDXEWAO" localSheetId="9" hidden="1">#REF!</definedName>
    <definedName name="BExKHCFKOWFHO2WW0N7Y5XDXEWAO" hidden="1">#REF!</definedName>
    <definedName name="BExKHIVLONZ46HLMR50DEXKEUNEP" localSheetId="9" hidden="1">#REF!</definedName>
    <definedName name="BExKHIVLONZ46HLMR50DEXKEUNEP" hidden="1">#REF!</definedName>
    <definedName name="BExKHPM9XA0ADDK7TUR0N38EXWEP" localSheetId="9" hidden="1">#REF!</definedName>
    <definedName name="BExKHPM9XA0ADDK7TUR0N38EXWEP" hidden="1">#REF!</definedName>
    <definedName name="BExKHQYXEM47TMIQRQVHE4T5LT8K" localSheetId="9" hidden="1">#REF!</definedName>
    <definedName name="BExKHQYXEM47TMIQRQVHE4T5LT8K" hidden="1">#REF!</definedName>
    <definedName name="BExKI4076KXCDE5KXL79KT36OKLO" localSheetId="9" hidden="1">#REF!</definedName>
    <definedName name="BExKI4076KXCDE5KXL79KT36OKLO" hidden="1">#REF!</definedName>
    <definedName name="BExKI7AUWXBP1WBLFRIYSNQZDWCY" localSheetId="9" hidden="1">#REF!</definedName>
    <definedName name="BExKI7AUWXBP1WBLFRIYSNQZDWCY" hidden="1">#REF!</definedName>
    <definedName name="BExKI7LO70WYISR7Q0Y1ZDWO9M3B" localSheetId="9" hidden="1">#REF!</definedName>
    <definedName name="BExKI7LO70WYISR7Q0Y1ZDWO9M3B" hidden="1">#REF!</definedName>
    <definedName name="BExKIF3EIT434ZQKMDXUBJCRLMK8" localSheetId="9" hidden="1">#REF!</definedName>
    <definedName name="BExKIF3EIT434ZQKMDXUBJCRLMK8" hidden="1">#REF!</definedName>
    <definedName name="BExKIGQV6TXIZG039HBOJU62WP2U" localSheetId="9" hidden="1">#REF!</definedName>
    <definedName name="BExKIGQV6TXIZG039HBOJU62WP2U" hidden="1">#REF!</definedName>
    <definedName name="BExKILE008SF3KTAN8WML3XKI1NZ" localSheetId="9" hidden="1">#REF!</definedName>
    <definedName name="BExKILE008SF3KTAN8WML3XKI1NZ" hidden="1">#REF!</definedName>
    <definedName name="BExKINSBB6RS7I489QHMCOMU4Z2X" localSheetId="9" hidden="1">#REF!</definedName>
    <definedName name="BExKINSBB6RS7I489QHMCOMU4Z2X" hidden="1">#REF!</definedName>
    <definedName name="BExKINXMPEA03CETGL1VOW1XRJIR" localSheetId="9" hidden="1">#REF!</definedName>
    <definedName name="BExKINXMPEA03CETGL1VOW1XRJIR" hidden="1">#REF!</definedName>
    <definedName name="BExKITBU5LXLZYDJS3D3BAVWEY3U" localSheetId="9" hidden="1">#REF!</definedName>
    <definedName name="BExKITBU5LXLZYDJS3D3BAVWEY3U" hidden="1">#REF!</definedName>
    <definedName name="BExKIU87ZKSOC2DYZWFK6SAK9I8E" localSheetId="9" hidden="1">#REF!</definedName>
    <definedName name="BExKIU87ZKSOC2DYZWFK6SAK9I8E" hidden="1">#REF!</definedName>
    <definedName name="BExKJ449HLYX2DJ9UF0H9GTPSQ73" localSheetId="9" hidden="1">#REF!</definedName>
    <definedName name="BExKJ449HLYX2DJ9UF0H9GTPSQ73" hidden="1">#REF!</definedName>
    <definedName name="BExKJ5649R9IC0GKQD6QI2G7C99Q" localSheetId="9" hidden="1">#REF!</definedName>
    <definedName name="BExKJ5649R9IC0GKQD6QI2G7C99Q" hidden="1">#REF!</definedName>
    <definedName name="BExKJEB4FXIMV2AAE9S3FCGRK1R0" localSheetId="9" hidden="1">#REF!</definedName>
    <definedName name="BExKJEB4FXIMV2AAE9S3FCGRK1R0" hidden="1">#REF!</definedName>
    <definedName name="BExKJELX2RUC8UEC56IZPYYZXHA7" localSheetId="9" hidden="1">#REF!</definedName>
    <definedName name="BExKJELX2RUC8UEC56IZPYYZXHA7" hidden="1">#REF!</definedName>
    <definedName name="BExKJI7CV9I6ILFIZ3SVO4DGK64J" localSheetId="9" hidden="1">#REF!</definedName>
    <definedName name="BExKJI7CV9I6ILFIZ3SVO4DGK64J" hidden="1">#REF!</definedName>
    <definedName name="BExKJINMXS61G2TZEXCJAWVV4F57" localSheetId="9" hidden="1">#REF!</definedName>
    <definedName name="BExKJINMXS61G2TZEXCJAWVV4F57" hidden="1">#REF!</definedName>
    <definedName name="BExKJK5ME8KB7HA0180L7OUZDDGV" localSheetId="9" hidden="1">#REF!</definedName>
    <definedName name="BExKJK5ME8KB7HA0180L7OUZDDGV" hidden="1">#REF!</definedName>
    <definedName name="BExKJLY652HI5GNEEWQXOB08K2C1" localSheetId="9" hidden="1">#REF!</definedName>
    <definedName name="BExKJLY652HI5GNEEWQXOB08K2C1" hidden="1">#REF!</definedName>
    <definedName name="BExKJN5IF0VMDILJ5K8ZENF2QYV1" localSheetId="9" hidden="1">#REF!</definedName>
    <definedName name="BExKJN5IF0VMDILJ5K8ZENF2QYV1" hidden="1">#REF!</definedName>
    <definedName name="BExKJUSJPFUIK20FTVAFJWR2OUYX" localSheetId="9" hidden="1">#REF!</definedName>
    <definedName name="BExKJUSJPFUIK20FTVAFJWR2OUYX" hidden="1">#REF!</definedName>
    <definedName name="BExKJXHNZTE5OMRQ1KTVM1DIQE9I" localSheetId="9" hidden="1">#REF!</definedName>
    <definedName name="BExKJXHNZTE5OMRQ1KTVM1DIQE9I" hidden="1">#REF!</definedName>
    <definedName name="BExKK8VP5RS3D0UXZVKA37C4SYBP" localSheetId="9" hidden="1">#REF!</definedName>
    <definedName name="BExKK8VP5RS3D0UXZVKA37C4SYBP" hidden="1">#REF!</definedName>
    <definedName name="BExKKIM9NPF6B3SPMPIQB27HQME4" localSheetId="9" hidden="1">#REF!</definedName>
    <definedName name="BExKKIM9NPF6B3SPMPIQB27HQME4" hidden="1">#REF!</definedName>
    <definedName name="BExKKIX1BCBQ4R3K41QD8NTV0OV0" localSheetId="9" hidden="1">#REF!</definedName>
    <definedName name="BExKKIX1BCBQ4R3K41QD8NTV0OV0" hidden="1">#REF!</definedName>
    <definedName name="BExKKJ2IHMOO66DQ0V2YABR4GV05" localSheetId="9" hidden="1">#REF!</definedName>
    <definedName name="BExKKJ2IHMOO66DQ0V2YABR4GV05" hidden="1">#REF!</definedName>
    <definedName name="BExKKQ3ZWADYV03YHMXDOAMU90EB" localSheetId="9" hidden="1">#REF!</definedName>
    <definedName name="BExKKQ3ZWADYV03YHMXDOAMU90EB" hidden="1">#REF!</definedName>
    <definedName name="BExKKUGD2HMJWQEYZ8H3X1BMXFS9" localSheetId="9" hidden="1">#REF!</definedName>
    <definedName name="BExKKUGD2HMJWQEYZ8H3X1BMXFS9" hidden="1">#REF!</definedName>
    <definedName name="BExKKX05KCZZZPKOR1NE5A8RGVT4" localSheetId="9" hidden="1">#REF!</definedName>
    <definedName name="BExKKX05KCZZZPKOR1NE5A8RGVT4" hidden="1">#REF!</definedName>
    <definedName name="BExKL3QUCLQLECGZM555PRF8EN56" localSheetId="9" hidden="1">#REF!</definedName>
    <definedName name="BExKL3QUCLQLECGZM555PRF8EN56" hidden="1">#REF!</definedName>
    <definedName name="BExKL7CGLA62V9UQH9ZDEHIK8W4O" localSheetId="9" hidden="1">#REF!</definedName>
    <definedName name="BExKL7CGLA62V9UQH9ZDEHIK8W4O" hidden="1">#REF!</definedName>
    <definedName name="BExKLD6S9L66QYREYHBE5J44OK7X" localSheetId="9" hidden="1">#REF!</definedName>
    <definedName name="BExKLD6S9L66QYREYHBE5J44OK7X" hidden="1">#REF!</definedName>
    <definedName name="BExKLEZK32L28GYJWVO63BZ5E1JD" localSheetId="9" hidden="1">#REF!</definedName>
    <definedName name="BExKLEZK32L28GYJWVO63BZ5E1JD" hidden="1">#REF!</definedName>
    <definedName name="BExKLLKVVHT06LA55JB2FC871DC5" localSheetId="9" hidden="1">#REF!</definedName>
    <definedName name="BExKLLKVVHT06LA55JB2FC871DC5" hidden="1">#REF!</definedName>
    <definedName name="BExKMKNALVJRCZS69GFJA4M1J08O" localSheetId="9" hidden="1">#REF!</definedName>
    <definedName name="BExKMKNALVJRCZS69GFJA4M1J08O" hidden="1">#REF!</definedName>
    <definedName name="BExKMMFZIDRFNSBCWVADJ4S2JE52" localSheetId="9" hidden="1">#REF!</definedName>
    <definedName name="BExKMMFZIDRFNSBCWVADJ4S2JE52" hidden="1">#REF!</definedName>
    <definedName name="BExKMRZJS845FERFW6HUXLFAOMYD" localSheetId="9" hidden="1">#REF!</definedName>
    <definedName name="BExKMRZJS845FERFW6HUXLFAOMYD" hidden="1">#REF!</definedName>
    <definedName name="BExKMS514WWPGUGRYGTH6XU97T8B" localSheetId="9" hidden="1">#REF!</definedName>
    <definedName name="BExKMS514WWPGUGRYGTH6XU97T8B" hidden="1">#REF!</definedName>
    <definedName name="BExKMUDV8AH8HQAD5HJVUW7GFDWU" localSheetId="9" hidden="1">#REF!</definedName>
    <definedName name="BExKMUDV8AH8HQAD5HJVUW7GFDWU" hidden="1">#REF!</definedName>
    <definedName name="BExKMWBX4EH3EYJ07UFEM08NB40Z" localSheetId="9" hidden="1">#REF!</definedName>
    <definedName name="BExKMWBX4EH3EYJ07UFEM08NB40Z" hidden="1">#REF!</definedName>
    <definedName name="BExKN4Q70IU9OY91QRUSK3044MQD" localSheetId="9" hidden="1">#REF!</definedName>
    <definedName name="BExKN4Q70IU9OY91QRUSK3044MQD" hidden="1">#REF!</definedName>
    <definedName name="BExKNBGV2IR3S7M0BX4810KZB4V3" localSheetId="9" hidden="1">#REF!</definedName>
    <definedName name="BExKNBGV2IR3S7M0BX4810KZB4V3" hidden="1">#REF!</definedName>
    <definedName name="BExKNCTBZTSY3MO42VU5PLV6YUHZ" localSheetId="9" hidden="1">#REF!</definedName>
    <definedName name="BExKNCTBZTSY3MO42VU5PLV6YUHZ" hidden="1">#REF!</definedName>
    <definedName name="BExKNGV2YY749C42AQ2T9QNIE5C3" localSheetId="9" hidden="1">#REF!</definedName>
    <definedName name="BExKNGV2YY749C42AQ2T9QNIE5C3" hidden="1">#REF!</definedName>
    <definedName name="BExKNH0F1WPNUEQITIUN5T4NDX9H" localSheetId="9" hidden="1">#REF!</definedName>
    <definedName name="BExKNH0F1WPNUEQITIUN5T4NDX9H" hidden="1">#REF!</definedName>
    <definedName name="BExKNV8UOHVWEHDJWI2WMJ9X6QHZ" localSheetId="9" hidden="1">#REF!</definedName>
    <definedName name="BExKNV8UOHVWEHDJWI2WMJ9X6QHZ" hidden="1">#REF!</definedName>
    <definedName name="BExKNZLD7UATC1MYRNJD8H2NH4KU" localSheetId="9" hidden="1">#REF!</definedName>
    <definedName name="BExKNZLD7UATC1MYRNJD8H2NH4KU" hidden="1">#REF!</definedName>
    <definedName name="BExKNZQUKQQG2Y97R74G4O4BJP1L" localSheetId="9" hidden="1">#REF!</definedName>
    <definedName name="BExKNZQUKQQG2Y97R74G4O4BJP1L" hidden="1">#REF!</definedName>
    <definedName name="BExKO06X0EAD3ABEG1E8PWLDWHBA" localSheetId="9" hidden="1">#REF!</definedName>
    <definedName name="BExKO06X0EAD3ABEG1E8PWLDWHBA" hidden="1">#REF!</definedName>
    <definedName name="BExKO2AHHSGNI1AZOIOW21KPXKPE" localSheetId="9" hidden="1">#REF!</definedName>
    <definedName name="BExKO2AHHSGNI1AZOIOW21KPXKPE" hidden="1">#REF!</definedName>
    <definedName name="BExKO2FXWJWC5IZLDN8JHYILQJ2N" localSheetId="9" hidden="1">#REF!</definedName>
    <definedName name="BExKO2FXWJWC5IZLDN8JHYILQJ2N" hidden="1">#REF!</definedName>
    <definedName name="BExKO438WZ8FKOU00NURGFMOYXWN" localSheetId="9" hidden="1">#REF!</definedName>
    <definedName name="BExKO438WZ8FKOU00NURGFMOYXWN" hidden="1">#REF!</definedName>
    <definedName name="BExKO551EZ73M80UFHBQE7BQVU4L" localSheetId="9" hidden="1">#REF!</definedName>
    <definedName name="BExKO551EZ73M80UFHBQE7BQVU4L" hidden="1">#REF!</definedName>
    <definedName name="BExKOBA4VTRV9YG31IM1PDDO3J9M" localSheetId="9" hidden="1">#REF!</definedName>
    <definedName name="BExKOBA4VTRV9YG31IM1PDDO3J9M" hidden="1">#REF!</definedName>
    <definedName name="BExKODIZGWW2EQD0FEYW6WK6XLCM" localSheetId="9" hidden="1">#REF!</definedName>
    <definedName name="BExKODIZGWW2EQD0FEYW6WK6XLCM" hidden="1">#REF!</definedName>
    <definedName name="BExKOPO2HPWVQGAKW8LOZMPIDEFG" localSheetId="9" hidden="1">#REF!</definedName>
    <definedName name="BExKOPO2HPWVQGAKW8LOZMPIDEFG" hidden="1">#REF!</definedName>
    <definedName name="BExKP7SRQ3MN5BDYXV2XMBQNUH23" localSheetId="9" hidden="1">#REF!</definedName>
    <definedName name="BExKP7SRQ3MN5BDYXV2XMBQNUH23" hidden="1">#REF!</definedName>
    <definedName name="BExKPEZP0QTKOTLIMMIFSVTHQEEK" localSheetId="9" hidden="1">#REF!</definedName>
    <definedName name="BExKPEZP0QTKOTLIMMIFSVTHQEEK" hidden="1">#REF!</definedName>
    <definedName name="BExKPFFSVTL757PNITV8R9RN4452" localSheetId="9" hidden="1">#REF!</definedName>
    <definedName name="BExKPFFSVTL757PNITV8R9RN4452" hidden="1">#REF!</definedName>
    <definedName name="BExKPIL5ZWOXQAENH3VP3ZHA2N7N" hidden="1">#REF!</definedName>
    <definedName name="BExKPJHKPVROP9QX9BMBZMU2HEZ1" localSheetId="9" hidden="1">#REF!</definedName>
    <definedName name="BExKPJHKPVROP9QX9BMBZMU2HEZ1" hidden="1">#REF!</definedName>
    <definedName name="BExKPLQJX0HJ8OTXBXH9IC9J2V0W" localSheetId="9" hidden="1">#REF!</definedName>
    <definedName name="BExKPLQJX0HJ8OTXBXH9IC9J2V0W" hidden="1">#REF!</definedName>
    <definedName name="BExKPN8C7GN36ZJZHLOB74LU6KT0" localSheetId="9" hidden="1">#REF!</definedName>
    <definedName name="BExKPN8C7GN36ZJZHLOB74LU6KT0" hidden="1">#REF!</definedName>
    <definedName name="BExKPX9VZ1J5021Q98K60HMPJU58" localSheetId="9" hidden="1">#REF!</definedName>
    <definedName name="BExKPX9VZ1J5021Q98K60HMPJU58" hidden="1">#REF!</definedName>
    <definedName name="BExKQGGEP203MUWSJVORTY7RFOFT" localSheetId="9" hidden="1">#REF!</definedName>
    <definedName name="BExKQGGEP203MUWSJVORTY7RFOFT" hidden="1">#REF!</definedName>
    <definedName name="BExKQJGAAWNM3NT19E9I0CQDBTU0" localSheetId="9" hidden="1">#REF!</definedName>
    <definedName name="BExKQJGAAWNM3NT19E9I0CQDBTU0" hidden="1">#REF!</definedName>
    <definedName name="BExKQM5GJ1ZN5REKFE7YVBQ0KXWF" localSheetId="9" hidden="1">#REF!</definedName>
    <definedName name="BExKQM5GJ1ZN5REKFE7YVBQ0KXWF" hidden="1">#REF!</definedName>
    <definedName name="BExKQQ71278061G7ZFYGPWOMOMY2" localSheetId="9" hidden="1">#REF!</definedName>
    <definedName name="BExKQQ71278061G7ZFYGPWOMOMY2" hidden="1">#REF!</definedName>
    <definedName name="BExKQTXRG3ECU8NT47UR7643LO5G" localSheetId="9" hidden="1">#REF!</definedName>
    <definedName name="BExKQTXRG3ECU8NT47UR7643LO5G" hidden="1">#REF!</definedName>
    <definedName name="BExKQVL7HPOIZ4FHANDFMVOJLEPR" localSheetId="9" hidden="1">#REF!</definedName>
    <definedName name="BExKQVL7HPOIZ4FHANDFMVOJLEPR" hidden="1">#REF!</definedName>
    <definedName name="BExKR3ZAJRYXZB4M7XZPK0I7E55W" localSheetId="9" hidden="1">#REF!</definedName>
    <definedName name="BExKR3ZAJRYXZB4M7XZPK0I7E55W" hidden="1">#REF!</definedName>
    <definedName name="BExKR8RZSEHW184G0Z56B4EGNU72" localSheetId="9" hidden="1">#REF!</definedName>
    <definedName name="BExKR8RZSEHW184G0Z56B4EGNU72" hidden="1">#REF!</definedName>
    <definedName name="BExKRHM60KUPM7RGAAFRSKX4TMS5" localSheetId="9" hidden="1">#REF!</definedName>
    <definedName name="BExKRHM60KUPM7RGAAFRSKX4TMS5" hidden="1">#REF!</definedName>
    <definedName name="BExKRQB2LX164R610N3VXJPD3C1W" localSheetId="9" hidden="1">#REF!</definedName>
    <definedName name="BExKRQB2LX164R610N3VXJPD3C1W" hidden="1">#REF!</definedName>
    <definedName name="BExKRVUSQ6PA7ZYQSTEQL3X7PB9P" localSheetId="9" hidden="1">#REF!</definedName>
    <definedName name="BExKRVUSQ6PA7ZYQSTEQL3X7PB9P" hidden="1">#REF!</definedName>
    <definedName name="BExKRY3KZ7F7RB2KH8HXSQ85IEQO" localSheetId="9" hidden="1">#REF!</definedName>
    <definedName name="BExKRY3KZ7F7RB2KH8HXSQ85IEQO" hidden="1">#REF!</definedName>
    <definedName name="BExKS91CCVW1YKNE1EQ4MCE1E9JX" localSheetId="9" hidden="1">#REF!</definedName>
    <definedName name="BExKS91CCVW1YKNE1EQ4MCE1E9JX" hidden="1">#REF!</definedName>
    <definedName name="BExKSA37DZTCK6H13HPIKR0ZFVL8" localSheetId="9" hidden="1">#REF!</definedName>
    <definedName name="BExKSA37DZTCK6H13HPIKR0ZFVL8" hidden="1">#REF!</definedName>
    <definedName name="BExKSB51O073JLM4PEU353GBBSMI" localSheetId="9" hidden="1">#REF!</definedName>
    <definedName name="BExKSB51O073JLM4PEU353GBBSMI" hidden="1">#REF!</definedName>
    <definedName name="BExKSC1EDUXA6RM44LZV6HMMHKLX" localSheetId="9" hidden="1">#REF!</definedName>
    <definedName name="BExKSC1EDUXA6RM44LZV6HMMHKLX" hidden="1">#REF!</definedName>
    <definedName name="BExKSFMOMSZYDE0WNC94F40S6636" localSheetId="9" hidden="1">#REF!</definedName>
    <definedName name="BExKSFMOMSZYDE0WNC94F40S6636" hidden="1">#REF!</definedName>
    <definedName name="BExKSHQ9K79S8KYUWIV5M5LAHHF1" localSheetId="9" hidden="1">#REF!</definedName>
    <definedName name="BExKSHQ9K79S8KYUWIV5M5LAHHF1" hidden="1">#REF!</definedName>
    <definedName name="BExKSJTWG9L3FCX8FLK4EMUJMF27" localSheetId="9" hidden="1">#REF!</definedName>
    <definedName name="BExKSJTWG9L3FCX8FLK4EMUJMF27" hidden="1">#REF!</definedName>
    <definedName name="BExKSU0MKNAVZYYPKCYTZDWQX4R8" localSheetId="9" hidden="1">#REF!</definedName>
    <definedName name="BExKSU0MKNAVZYYPKCYTZDWQX4R8" hidden="1">#REF!</definedName>
    <definedName name="BExKSX60G1MUS689FXIGYP2F7C62" localSheetId="9" hidden="1">#REF!</definedName>
    <definedName name="BExKSX60G1MUS689FXIGYP2F7C62" hidden="1">#REF!</definedName>
    <definedName name="BExKT2UZ7Y2VWF5NQE18SJRLD2RN" localSheetId="9" hidden="1">#REF!</definedName>
    <definedName name="BExKT2UZ7Y2VWF5NQE18SJRLD2RN" hidden="1">#REF!</definedName>
    <definedName name="BExKT3GJFNGAM09H5F615E36A38C" localSheetId="9" hidden="1">#REF!</definedName>
    <definedName name="BExKT3GJFNGAM09H5F615E36A38C" hidden="1">#REF!</definedName>
    <definedName name="BExKTD1UM9PTLYETG1RM502XDNC0" localSheetId="9" hidden="1">#REF!</definedName>
    <definedName name="BExKTD1UM9PTLYETG1RM502XDNC0" hidden="1">#REF!</definedName>
    <definedName name="BExKTJN26AY45CE6JUAX3OIL48F7" localSheetId="9" hidden="1">#REF!</definedName>
    <definedName name="BExKTJN26AY45CE6JUAX3OIL48F7" hidden="1">#REF!</definedName>
    <definedName name="BExKTQZGN8GI3XGSEXMPCCA3S19H" localSheetId="9" hidden="1">#REF!</definedName>
    <definedName name="BExKTQZGN8GI3XGSEXMPCCA3S19H" hidden="1">#REF!</definedName>
    <definedName name="BExKTUKYYU0F6TUW1RXV24LRAZFE" localSheetId="9" hidden="1">#REF!</definedName>
    <definedName name="BExKTUKYYU0F6TUW1RXV24LRAZFE" hidden="1">#REF!</definedName>
    <definedName name="BExKU3FBLHQBIUTN6XEZW5GC9OG1" localSheetId="9" hidden="1">#REF!</definedName>
    <definedName name="BExKU3FBLHQBIUTN6XEZW5GC9OG1" hidden="1">#REF!</definedName>
    <definedName name="BExKU82I99FEUIZLODXJDOJC96CQ" localSheetId="9" hidden="1">#REF!</definedName>
    <definedName name="BExKU82I99FEUIZLODXJDOJC96CQ" hidden="1">#REF!</definedName>
    <definedName name="BExKUDM0DFSCM3D91SH0XLXJSL18" localSheetId="9" hidden="1">#REF!</definedName>
    <definedName name="BExKUDM0DFSCM3D91SH0XLXJSL18" hidden="1">#REF!</definedName>
    <definedName name="BExKUHYKD9TJTMQOOBS4EX04FCEZ" localSheetId="9" hidden="1">#REF!</definedName>
    <definedName name="BExKUHYKD9TJTMQOOBS4EX04FCEZ" hidden="1">#REF!</definedName>
    <definedName name="BExKULEKJLA77AUQPDUHSM94Y76Z" localSheetId="9" hidden="1">#REF!</definedName>
    <definedName name="BExKULEKJLA77AUQPDUHSM94Y76Z" hidden="1">#REF!</definedName>
    <definedName name="BExKUXE506JSYMR4CV866RHRDYR9" localSheetId="9" hidden="1">#REF!</definedName>
    <definedName name="BExKUXE506JSYMR4CV866RHRDYR9" hidden="1">#REF!</definedName>
    <definedName name="BExKV08R85MKI3MAX9E2HERNQUNL" localSheetId="9" hidden="1">#REF!</definedName>
    <definedName name="BExKV08R85MKI3MAX9E2HERNQUNL" hidden="1">#REF!</definedName>
    <definedName name="BExKV4AAUNNJL5JWD7PX6BFKVS6O" localSheetId="9" hidden="1">#REF!</definedName>
    <definedName name="BExKV4AAUNNJL5JWD7PX6BFKVS6O" hidden="1">#REF!</definedName>
    <definedName name="BExKVDVK6HN74GQPTXICP9BFC8CF" localSheetId="9" hidden="1">#REF!</definedName>
    <definedName name="BExKVDVK6HN74GQPTXICP9BFC8CF" hidden="1">#REF!</definedName>
    <definedName name="BExKVFZ3ZZGIC1QI8XN6BYFWN0ZY" localSheetId="9" hidden="1">#REF!</definedName>
    <definedName name="BExKVFZ3ZZGIC1QI8XN6BYFWN0ZY" hidden="1">#REF!</definedName>
    <definedName name="BExKVG4KGO28KPGTAFL1R8TTZ10N" localSheetId="9" hidden="1">#REF!</definedName>
    <definedName name="BExKVG4KGO28KPGTAFL1R8TTZ10N" hidden="1">#REF!</definedName>
    <definedName name="BExKW0CSH7DA02YSNV64PSEIXB2P" localSheetId="9" hidden="1">#REF!</definedName>
    <definedName name="BExKW0CSH7DA02YSNV64PSEIXB2P" hidden="1">#REF!</definedName>
    <definedName name="BExM9NUG3Q31X01AI9ZJCZIX25CS" localSheetId="9" hidden="1">#REF!</definedName>
    <definedName name="BExM9NUG3Q31X01AI9ZJCZIX25CS" hidden="1">#REF!</definedName>
    <definedName name="BExM9OG182RP30MY23PG49LVPZ1C" localSheetId="9" hidden="1">#REF!</definedName>
    <definedName name="BExM9OG182RP30MY23PG49LVPZ1C" hidden="1">#REF!</definedName>
    <definedName name="BExMA64MW1S18NH8DCKPCCEI5KCB" localSheetId="9" hidden="1">#REF!</definedName>
    <definedName name="BExMA64MW1S18NH8DCKPCCEI5KCB" hidden="1">#REF!</definedName>
    <definedName name="BExMALEWFUEM8Y686IT03ECURUBR" localSheetId="9" hidden="1">#REF!</definedName>
    <definedName name="BExMALEWFUEM8Y686IT03ECURUBR" hidden="1">#REF!</definedName>
    <definedName name="BExMAS0AQY7KMMTBTBPK0SWWDITB" localSheetId="9" hidden="1">#REF!</definedName>
    <definedName name="BExMAS0AQY7KMMTBTBPK0SWWDITB" hidden="1">#REF!</definedName>
    <definedName name="BExMAXJS82ZJ8RS22VLE0V0LDUII" localSheetId="9" hidden="1">#REF!</definedName>
    <definedName name="BExMAXJS82ZJ8RS22VLE0V0LDUII" hidden="1">#REF!</definedName>
    <definedName name="BExMB4QRS0R3MTB4CMUHFZ84LNZQ" localSheetId="9" hidden="1">#REF!</definedName>
    <definedName name="BExMB4QRS0R3MTB4CMUHFZ84LNZQ" hidden="1">#REF!</definedName>
    <definedName name="BExMB7AICZ233JKSCEUSR9RQXRS0" localSheetId="9" hidden="1">#REF!</definedName>
    <definedName name="BExMB7AICZ233JKSCEUSR9RQXRS0" hidden="1">#REF!</definedName>
    <definedName name="BExMBC35WKQY5CWQJLV4D05O6971" localSheetId="9" hidden="1">#REF!</definedName>
    <definedName name="BExMBC35WKQY5CWQJLV4D05O6971" hidden="1">#REF!</definedName>
    <definedName name="BExMBFTZV4Q1A5KG25C1N9PHQNSW" localSheetId="9" hidden="1">#REF!</definedName>
    <definedName name="BExMBFTZV4Q1A5KG25C1N9PHQNSW" hidden="1">#REF!</definedName>
    <definedName name="BExMBFZFXQDH3H55R89930TFTU36" localSheetId="9" hidden="1">#REF!</definedName>
    <definedName name="BExMBFZFXQDH3H55R89930TFTU36" hidden="1">#REF!</definedName>
    <definedName name="BExMBK6ISK3U7KHZKUJXIDKGF6VW" localSheetId="9" hidden="1">#REF!</definedName>
    <definedName name="BExMBK6ISK3U7KHZKUJXIDKGF6VW" hidden="1">#REF!</definedName>
    <definedName name="BExMBYPQDG9AYDQ5E8IECVFREPO6" localSheetId="9" hidden="1">#REF!</definedName>
    <definedName name="BExMBYPQDG9AYDQ5E8IECVFREPO6" hidden="1">[18]ZZCOOM_M03_Q005!#REF!</definedName>
    <definedName name="BExMC7PESEESXVMDCGGIP5LPMUGY" hidden="1">#REF!</definedName>
    <definedName name="BExMC8AZUTX8LG89K2JJR7ZG62XX" localSheetId="9" hidden="1">#REF!</definedName>
    <definedName name="BExMC8AZUTX8LG89K2JJR7ZG62XX" hidden="1">#REF!</definedName>
    <definedName name="BExMCA96YR10V72G2R0SCIKPZLIZ" localSheetId="9" hidden="1">#REF!</definedName>
    <definedName name="BExMCA96YR10V72G2R0SCIKPZLIZ" hidden="1">#REF!</definedName>
    <definedName name="BExMCB5JU5I2VQDUBS4O42BTEVKI" localSheetId="9" hidden="1">#REF!</definedName>
    <definedName name="BExMCB5JU5I2VQDUBS4O42BTEVKI" hidden="1">#REF!</definedName>
    <definedName name="BExMCFSQFSEMPY5IXDIRKZDASDBR" localSheetId="9" hidden="1">#REF!</definedName>
    <definedName name="BExMCFSQFSEMPY5IXDIRKZDASDBR" hidden="1">#REF!</definedName>
    <definedName name="BExMCH58I9XOLK7WEE6VSJGYPJGL" localSheetId="9" hidden="1">#REF!</definedName>
    <definedName name="BExMCH58I9XOLK7WEE6VSJGYPJGL" hidden="1">#REF!</definedName>
    <definedName name="BExMCMZOEYWVOOJ98TBHTTCS7XB8" localSheetId="9" hidden="1">#REF!</definedName>
    <definedName name="BExMCMZOEYWVOOJ98TBHTTCS7XB8" hidden="1">#REF!</definedName>
    <definedName name="BExMCS8EF2W3FS9QADNKREYSI8P0" localSheetId="9" hidden="1">#REF!</definedName>
    <definedName name="BExMCS8EF2W3FS9QADNKREYSI8P0" hidden="1">#REF!</definedName>
    <definedName name="BExMCSU0KZGHALEL7N5DJBVL94K7" localSheetId="9" hidden="1">#REF!</definedName>
    <definedName name="BExMCSU0KZGHALEL7N5DJBVL94K7" hidden="1">#REF!</definedName>
    <definedName name="BExMCUS7GSOM96J0HJ7EH0FFM2AC" localSheetId="9" hidden="1">#REF!</definedName>
    <definedName name="BExMCUS7GSOM96J0HJ7EH0FFM2AC" hidden="1">#REF!</definedName>
    <definedName name="BExMCYTT6TVDWMJXO1NZANRTVNAN" localSheetId="9" hidden="1">#REF!</definedName>
    <definedName name="BExMCYTT6TVDWMJXO1NZANRTVNAN" hidden="1">#REF!</definedName>
    <definedName name="BExMD54CT1VTE5YGBM90H90NF28M" localSheetId="9" hidden="1">#REF!</definedName>
    <definedName name="BExMD54CT1VTE5YGBM90H90NF28M" hidden="1">#REF!</definedName>
    <definedName name="BExMD5F6IAV108XYJLXUO9HD0IT6" localSheetId="9" hidden="1">#REF!</definedName>
    <definedName name="BExMD5F6IAV108XYJLXUO9HD0IT6" hidden="1">#REF!</definedName>
    <definedName name="BExMDANV66W9T3XAXID40XFJ0J93" localSheetId="9" hidden="1">#REF!</definedName>
    <definedName name="BExMDANV66W9T3XAXID40XFJ0J93" hidden="1">#REF!</definedName>
    <definedName name="BExMDGD1KQP7NNR78X2ZX4FCBQ1S" localSheetId="9" hidden="1">#REF!</definedName>
    <definedName name="BExMDGD1KQP7NNR78X2ZX4FCBQ1S" hidden="1">#REF!</definedName>
    <definedName name="BExMDIRDK0DI8P86HB7WPH8QWLSQ" localSheetId="9" hidden="1">#REF!</definedName>
    <definedName name="BExMDIRDK0DI8P86HB7WPH8QWLSQ" hidden="1">#REF!</definedName>
    <definedName name="BExMDOWGDLP3BZZB4ZPI31VS10FP" localSheetId="9" hidden="1">#REF!</definedName>
    <definedName name="BExMDOWGDLP3BZZB4ZPI31VS10FP" hidden="1">#REF!</definedName>
    <definedName name="BExMDPI2FVMORSWDDCVAJ85WYAYO" localSheetId="9" hidden="1">#REF!</definedName>
    <definedName name="BExMDPI2FVMORSWDDCVAJ85WYAYO" hidden="1">#REF!</definedName>
    <definedName name="BExMDUWB7VWHFFR266QXO46BNV2S" localSheetId="9" hidden="1">#REF!</definedName>
    <definedName name="BExMDUWB7VWHFFR266QXO46BNV2S" hidden="1">#REF!</definedName>
    <definedName name="BExME2U47N8LZG0BPJ49ANY5QVV2" localSheetId="9" hidden="1">#REF!</definedName>
    <definedName name="BExME2U47N8LZG0BPJ49ANY5QVV2" hidden="1">#REF!</definedName>
    <definedName name="BExME88DH5DUKMUFI9FNVECXFD2E" localSheetId="9" hidden="1">#REF!</definedName>
    <definedName name="BExME88DH5DUKMUFI9FNVECXFD2E" hidden="1">#REF!</definedName>
    <definedName name="BExME9A7MOGAK7YTTQYXP5DL6VYA" localSheetId="9" hidden="1">#REF!</definedName>
    <definedName name="BExME9A7MOGAK7YTTQYXP5DL6VYA" hidden="1">#REF!</definedName>
    <definedName name="BExMEOV9YFRY5C3GDLU60GIX10BY" localSheetId="9" hidden="1">#REF!</definedName>
    <definedName name="BExMEOV9YFRY5C3GDLU60GIX10BY" hidden="1">#REF!</definedName>
    <definedName name="BExMEUK2Q5GZGZFZ77Z2IYUKOOYW" localSheetId="9" hidden="1">#REF!</definedName>
    <definedName name="BExMEUK2Q5GZGZFZ77Z2IYUKOOYW" hidden="1">#REF!</definedName>
    <definedName name="BExMEWT36INWIP0VNS94NEP3WZ4U" localSheetId="9" hidden="1">#REF!</definedName>
    <definedName name="BExMEWT36INWIP0VNS94NEP3WZ4U" hidden="1">#REF!</definedName>
    <definedName name="BExMEY09ESM4H2YGKEQQRYUD114R" localSheetId="9" hidden="1">#REF!</definedName>
    <definedName name="BExMEY09ESM4H2YGKEQQRYUD114R" hidden="1">#REF!</definedName>
    <definedName name="BExMF0UU4SBJHOJ4SG09QMF1TC7H" localSheetId="9" hidden="1">#REF!</definedName>
    <definedName name="BExMF0UU4SBJHOJ4SG09QMF1TC7H" hidden="1">#REF!</definedName>
    <definedName name="BExMF2YDPQWGK3CSN8LJG16MLFQZ" localSheetId="9" hidden="1">#REF!</definedName>
    <definedName name="BExMF2YDPQWGK3CSN8LJG16MLFQZ" hidden="1">#REF!</definedName>
    <definedName name="BExMF4G4IUPQY1Y5GEY5N3E04CL6" localSheetId="9" hidden="1">#REF!</definedName>
    <definedName name="BExMF4G4IUPQY1Y5GEY5N3E04CL6" hidden="1">#REF!</definedName>
    <definedName name="BExMF9UIGYMOAQK0ELUWP0S0HZZY" localSheetId="9" hidden="1">#REF!</definedName>
    <definedName name="BExMF9UIGYMOAQK0ELUWP0S0HZZY" hidden="1">#REF!</definedName>
    <definedName name="BExMFDLBSWFMRDYJ2DZETI3EXKN2" localSheetId="9" hidden="1">#REF!</definedName>
    <definedName name="BExMFDLBSWFMRDYJ2DZETI3EXKN2" hidden="1">#REF!</definedName>
    <definedName name="BExMFLDTMRTCHKA37LQW67BG8D5C" localSheetId="9" hidden="1">#REF!</definedName>
    <definedName name="BExMFLDTMRTCHKA37LQW67BG8D5C" hidden="1">#REF!</definedName>
    <definedName name="BExMFTH63LTWA2JYJTJYMT5K2OF2" localSheetId="9" hidden="1">#REF!</definedName>
    <definedName name="BExMFTH63LTWA2JYJTJYMT5K2OF2" hidden="1">#REF!</definedName>
    <definedName name="BExMFY4AG5T27EVMCCNE00GOAR66" localSheetId="9" hidden="1">#REF!</definedName>
    <definedName name="BExMFY4AG5T27EVMCCNE00GOAR66" hidden="1">#REF!</definedName>
    <definedName name="BExMGQQNOFER1MEVQ961XARTRIOB" localSheetId="9" hidden="1">#REF!</definedName>
    <definedName name="BExMGQQNOFER1MEVQ961XARTRIOB" hidden="1">#REF!</definedName>
    <definedName name="BExMH189E60TZBQFN2UWVA1UZA7X" localSheetId="9" hidden="1">#REF!</definedName>
    <definedName name="BExMH189E60TZBQFN2UWVA1UZA7X" hidden="1">#REF!</definedName>
    <definedName name="BExMH3H9TW5TJCNU5Z1EWXP3BAEP" localSheetId="9" hidden="1">#REF!</definedName>
    <definedName name="BExMH3H9TW5TJCNU5Z1EWXP3BAEP" hidden="1">#REF!</definedName>
    <definedName name="BExMH5A1B01SYXROP70DOKTQ5D6Z" localSheetId="9" hidden="1">#REF!</definedName>
    <definedName name="BExMH5A1B01SYXROP70DOKTQ5D6Z" hidden="1">#REF!</definedName>
    <definedName name="BExMHCGUJ8A3L31NU0XU0FGXE4P3" localSheetId="9" hidden="1">#REF!</definedName>
    <definedName name="BExMHCGUJ8A3L31NU0XU0FGXE4P3" hidden="1">#REF!</definedName>
    <definedName name="BExMHOWPB34KPZ76M2KIX2C9R2VB" localSheetId="9" hidden="1">#REF!</definedName>
    <definedName name="BExMHOWPB34KPZ76M2KIX2C9R2VB" hidden="1">#REF!</definedName>
    <definedName name="BExMHSSYC6KVHA3QDTSYPN92TWMI" localSheetId="9" hidden="1">#REF!</definedName>
    <definedName name="BExMHSSYC6KVHA3QDTSYPN92TWMI" hidden="1">#REF!</definedName>
    <definedName name="BExMI3AJ9477KDL4T9DHET4LJJTW" localSheetId="9" hidden="1">#REF!</definedName>
    <definedName name="BExMI3AJ9477KDL4T9DHET4LJJTW" hidden="1">#REF!</definedName>
    <definedName name="BExMI6QQ20XHD0NWJUN741B37182" localSheetId="9" hidden="1">#REF!</definedName>
    <definedName name="BExMI6QQ20XHD0NWJUN741B37182" hidden="1">#REF!</definedName>
    <definedName name="BExMI7MYDIMC9K16SBAFUY33RHK6" localSheetId="9" hidden="1">#REF!</definedName>
    <definedName name="BExMI7MYDIMC9K16SBAFUY33RHK6" hidden="1">#REF!</definedName>
    <definedName name="BExMI8JB94SBD9EMNJEK7Y2T6GYU" localSheetId="9" hidden="1">#REF!</definedName>
    <definedName name="BExMI8JB94SBD9EMNJEK7Y2T6GYU" hidden="1">#REF!</definedName>
    <definedName name="BExMI8OS85YTW3KYVE4YD0R7Z6UV" localSheetId="9" hidden="1">#REF!</definedName>
    <definedName name="BExMI8OS85YTW3KYVE4YD0R7Z6UV" hidden="1">#REF!</definedName>
    <definedName name="BExMI9QNOMVZ44I3BFMGU1EL1RSY" localSheetId="9" hidden="1">#REF!</definedName>
    <definedName name="BExMI9QNOMVZ44I3BFMGU1EL1RSY" hidden="1">#REF!</definedName>
    <definedName name="BExMIBOOZU40JS3F89OMPSRCE9MM" localSheetId="9" hidden="1">#REF!</definedName>
    <definedName name="BExMIBOOZU40JS3F89OMPSRCE9MM" hidden="1">#REF!</definedName>
    <definedName name="BExMIIQ5MBWSIHTFWAQADXMZC22Q" localSheetId="9" hidden="1">#REF!</definedName>
    <definedName name="BExMIIQ5MBWSIHTFWAQADXMZC22Q" hidden="1">#REF!</definedName>
    <definedName name="BExMIL4I2GE866I25CR5JBLJWJ6A" localSheetId="9" hidden="1">#REF!</definedName>
    <definedName name="BExMIL4I2GE866I25CR5JBLJWJ6A" hidden="1">#REF!</definedName>
    <definedName name="BExMIRKIPF27SNO82SPFSB3T5U17" localSheetId="9" hidden="1">#REF!</definedName>
    <definedName name="BExMIRKIPF27SNO82SPFSB3T5U17" hidden="1">#REF!</definedName>
    <definedName name="BExMIV0KC8555D5E42ZGWG15Y0MO" localSheetId="9" hidden="1">#REF!</definedName>
    <definedName name="BExMIV0KC8555D5E42ZGWG15Y0MO" hidden="1">#REF!</definedName>
    <definedName name="BExMIZT6AN7E6YMW2S87CTCN2UXH" localSheetId="9" hidden="1">#REF!</definedName>
    <definedName name="BExMIZT6AN7E6YMW2S87CTCN2UXH" hidden="1">#REF!</definedName>
    <definedName name="BExMJB76UESLVRD81AJBOB78JDTT" localSheetId="9" hidden="1">#REF!</definedName>
    <definedName name="BExMJB76UESLVRD81AJBOB78JDTT" hidden="1">#REF!</definedName>
    <definedName name="BExMJI8OLFZQCGOW3F99ETW8A21E" localSheetId="9" hidden="1">#REF!</definedName>
    <definedName name="BExMJI8OLFZQCGOW3F99ETW8A21E" hidden="1">#REF!</definedName>
    <definedName name="BExMJNC8ZFB9DRFOJ961ZAJ8U3A8" localSheetId="9" hidden="1">#REF!</definedName>
    <definedName name="BExMJNC8ZFB9DRFOJ961ZAJ8U3A8" hidden="1">#REF!</definedName>
    <definedName name="BExMJTBV8A3D31W2IQHP9RDFPPHQ" localSheetId="9" hidden="1">#REF!</definedName>
    <definedName name="BExMJTBV8A3D31W2IQHP9RDFPPHQ" hidden="1">#REF!</definedName>
    <definedName name="BExMK2RTXN4QJWEUNX002XK8VQP8" localSheetId="9" hidden="1">#REF!</definedName>
    <definedName name="BExMK2RTXN4QJWEUNX002XK8VQP8" hidden="1">#REF!</definedName>
    <definedName name="BExMKBGQDUZ8AWXYHA3QVMSDVZ3D" localSheetId="9" hidden="1">#REF!</definedName>
    <definedName name="BExMKBGQDUZ8AWXYHA3QVMSDVZ3D" hidden="1">#REF!</definedName>
    <definedName name="BExMKBM1467553LDFZRRKVSHN374" localSheetId="9" hidden="1">#REF!</definedName>
    <definedName name="BExMKBM1467553LDFZRRKVSHN374" hidden="1">#REF!</definedName>
    <definedName name="BExMKGK5FJUC0AU8MABRGDC5ZM70" localSheetId="9" hidden="1">#REF!</definedName>
    <definedName name="BExMKGK5FJUC0AU8MABRGDC5ZM70" hidden="1">#REF!</definedName>
    <definedName name="BExMKP92JGBM5BJO174H9A4HQIB9" localSheetId="9" hidden="1">#REF!</definedName>
    <definedName name="BExMKP92JGBM5BJO174H9A4HQIB9" hidden="1">#REF!</definedName>
    <definedName name="BExMKPEDT6IOYLLC3KJKRZOETC3Y" hidden="1">#REF!</definedName>
    <definedName name="BExMKTW7R5SOV4PHAFGHU3W73DYE" localSheetId="9" hidden="1">#REF!</definedName>
    <definedName name="BExMKTW7R5SOV4PHAFGHU3W73DYE" hidden="1">#REF!</definedName>
    <definedName name="BExMKU7051J2W1RQXGZGE62NBRUZ" localSheetId="9" hidden="1">#REF!</definedName>
    <definedName name="BExMKU7051J2W1RQXGZGE62NBRUZ" hidden="1">#REF!</definedName>
    <definedName name="BExMKUN3WPECJR2XRID2R7GZRGNX" localSheetId="9" hidden="1">#REF!</definedName>
    <definedName name="BExMKUN3WPECJR2XRID2R7GZRGNX" hidden="1">#REF!</definedName>
    <definedName name="BExMKZ535P011X4TNV16GCOH4H21" localSheetId="9" hidden="1">#REF!</definedName>
    <definedName name="BExMKZ535P011X4TNV16GCOH4H21" hidden="1">#REF!</definedName>
    <definedName name="BExML3XQNDIMX55ZCHHXKUV3D6E6" localSheetId="9" hidden="1">#REF!</definedName>
    <definedName name="BExML3XQNDIMX55ZCHHXKUV3D6E6" hidden="1">#REF!</definedName>
    <definedName name="BExML5QGSWHLI18BGY4CGOTD3UWH" localSheetId="9" hidden="1">#REF!</definedName>
    <definedName name="BExML5QGSWHLI18BGY4CGOTD3UWH" hidden="1">#REF!</definedName>
    <definedName name="BExML6BVFCV80776USR7X70HVRZT" localSheetId="9" hidden="1">#REF!</definedName>
    <definedName name="BExML6BVFCV80776USR7X70HVRZT" hidden="1">#REF!</definedName>
    <definedName name="BExMLO5Z61RE85X8HHX2G4IU3AZW" localSheetId="9" hidden="1">#REF!</definedName>
    <definedName name="BExMLO5Z61RE85X8HHX2G4IU3AZW" hidden="1">#REF!</definedName>
    <definedName name="BExMLVI7UORSHM9FMO8S2EI0TMTS" localSheetId="9" hidden="1">#REF!</definedName>
    <definedName name="BExMLVI7UORSHM9FMO8S2EI0TMTS" hidden="1">#REF!</definedName>
    <definedName name="BExMM5UCOT2HSSN0ZIPZW55GSOVO" localSheetId="9" hidden="1">#REF!</definedName>
    <definedName name="BExMM5UCOT2HSSN0ZIPZW55GSOVO" hidden="1">#REF!</definedName>
    <definedName name="BExMM8ZRS5RQ8H1H55RVPVTDL5NL" localSheetId="9" hidden="1">#REF!</definedName>
    <definedName name="BExMM8ZRS5RQ8H1H55RVPVTDL5NL" hidden="1">#REF!</definedName>
    <definedName name="BExMMH8EAZB09XXQ5X4LR0P4NHG9" localSheetId="9" hidden="1">#REF!</definedName>
    <definedName name="BExMMH8EAZB09XXQ5X4LR0P4NHG9" hidden="1">#REF!</definedName>
    <definedName name="BExMMIQH5BABNZVCIQ7TBCQ10AY5" localSheetId="9" hidden="1">#REF!</definedName>
    <definedName name="BExMMIQH5BABNZVCIQ7TBCQ10AY5" hidden="1">#REF!</definedName>
    <definedName name="BExMMNIZ2T7M22WECMUQXEF4NJ71" localSheetId="9" hidden="1">#REF!</definedName>
    <definedName name="BExMMNIZ2T7M22WECMUQXEF4NJ71" hidden="1">#REF!</definedName>
    <definedName name="BExMMPMIOU7BURTV0L1K6ACW9X73" localSheetId="9" hidden="1">#REF!</definedName>
    <definedName name="BExMMPMIOU7BURTV0L1K6ACW9X73" hidden="1">#REF!</definedName>
    <definedName name="BExMMQ835AJDHS4B419SS645P67Q" localSheetId="9" hidden="1">#REF!</definedName>
    <definedName name="BExMMQ835AJDHS4B419SS645P67Q" hidden="1">#REF!</definedName>
    <definedName name="BExMMQIUVPCOBISTEJJYNCCLUCPY" localSheetId="9" hidden="1">#REF!</definedName>
    <definedName name="BExMMQIUVPCOBISTEJJYNCCLUCPY" hidden="1">#REF!</definedName>
    <definedName name="BExMMTIXETA5VAKBSOFDD5SRU887" localSheetId="9" hidden="1">#REF!</definedName>
    <definedName name="BExMMTIXETA5VAKBSOFDD5SRU887" hidden="1">#REF!</definedName>
    <definedName name="BExMMV0P6P5YS3C35G0JYYHI7992" localSheetId="9" hidden="1">#REF!</definedName>
    <definedName name="BExMMV0P6P5YS3C35G0JYYHI7992" hidden="1">#REF!</definedName>
    <definedName name="BExMNJLFWZBRN9PZF1IO9CYWV1B2" localSheetId="9" hidden="1">#REF!</definedName>
    <definedName name="BExMNJLFWZBRN9PZF1IO9CYWV1B2" hidden="1">#REF!</definedName>
    <definedName name="BExMNKCJ0FA57YEUUAJE43U1QN5P" localSheetId="9" hidden="1">#REF!</definedName>
    <definedName name="BExMNKCJ0FA57YEUUAJE43U1QN5P" hidden="1">#REF!</definedName>
    <definedName name="BExMNKN5D1WEF2OOJVP6LZ6DLU3Y" localSheetId="9" hidden="1">#REF!</definedName>
    <definedName name="BExMNKN5D1WEF2OOJVP6LZ6DLU3Y" hidden="1">#REF!</definedName>
    <definedName name="BExMNR38HMPLWAJRQ9MMS3ZAZ9IU" localSheetId="9" hidden="1">#REF!</definedName>
    <definedName name="BExMNR38HMPLWAJRQ9MMS3ZAZ9IU" hidden="1">#REF!</definedName>
    <definedName name="BExMNRDZULKJMVY2VKIIRM2M5A1M" localSheetId="9" hidden="1">#REF!</definedName>
    <definedName name="BExMNRDZULKJMVY2VKIIRM2M5A1M" hidden="1">#REF!</definedName>
    <definedName name="BExMNVFKZIBQSCAH71DIF1CJG89T" localSheetId="9" hidden="1">#REF!</definedName>
    <definedName name="BExMNVFKZIBQSCAH71DIF1CJG89T" hidden="1">#REF!</definedName>
    <definedName name="BExMNVVUQAGQY9SA29FGI7D7R5MN" localSheetId="9" hidden="1">#REF!</definedName>
    <definedName name="BExMNVVUQAGQY9SA29FGI7D7R5MN" hidden="1">#REF!</definedName>
    <definedName name="BExMO9IOWKTWHO8LQJJQI5P3INWY" localSheetId="9" hidden="1">#REF!</definedName>
    <definedName name="BExMO9IOWKTWHO8LQJJQI5P3INWY" hidden="1">#REF!</definedName>
    <definedName name="BExMOI29DOEK5R1A5QZPUDKF7N6T" localSheetId="9" hidden="1">#REF!</definedName>
    <definedName name="BExMOI29DOEK5R1A5QZPUDKF7N6T" hidden="1">#REF!</definedName>
    <definedName name="BExMONRAU0S904NLJHPI47RVQDBH" localSheetId="9" hidden="1">#REF!</definedName>
    <definedName name="BExMONRAU0S904NLJHPI47RVQDBH" hidden="1">#REF!</definedName>
    <definedName name="BExMPAJ5AJAXGKGK3F6H3ODS6RF4" localSheetId="9" hidden="1">#REF!</definedName>
    <definedName name="BExMPAJ5AJAXGKGK3F6H3ODS6RF4" hidden="1">#REF!</definedName>
    <definedName name="BExMPD2X55FFBVJ6CBUKNPROIOEU" localSheetId="9" hidden="1">#REF!</definedName>
    <definedName name="BExMPD2X55FFBVJ6CBUKNPROIOEU" hidden="1">#REF!</definedName>
    <definedName name="BExMPGZ848E38FUH1JBQN97DGWAT" localSheetId="9" hidden="1">#REF!</definedName>
    <definedName name="BExMPGZ848E38FUH1JBQN97DGWAT" hidden="1">#REF!</definedName>
    <definedName name="BExMPMTICOSMQENOFKQ18K0ZT4S8" localSheetId="9" hidden="1">#REF!</definedName>
    <definedName name="BExMPMTICOSMQENOFKQ18K0ZT4S8" hidden="1">#REF!</definedName>
    <definedName name="BExMPMZ07II0R4KGWQQ7PGS3RZS4" localSheetId="9" hidden="1">#REF!</definedName>
    <definedName name="BExMPMZ07II0R4KGWQQ7PGS3RZS4" hidden="1">#REF!</definedName>
    <definedName name="BExMPOBH04JMDO6Z8DMSEJZM4ANN" localSheetId="9" hidden="1">#REF!</definedName>
    <definedName name="BExMPOBH04JMDO6Z8DMSEJZM4ANN" hidden="1">#REF!</definedName>
    <definedName name="BExMPSD77XQ3HA6A4FZOJK8G2JP3" localSheetId="9" hidden="1">#REF!</definedName>
    <definedName name="BExMPSD77XQ3HA6A4FZOJK8G2JP3" hidden="1">#REF!</definedName>
    <definedName name="BExMQ4I3Q7F0BMPHSFMFW9TZ87UD" localSheetId="9" hidden="1">#REF!</definedName>
    <definedName name="BExMQ4I3Q7F0BMPHSFMFW9TZ87UD" hidden="1">#REF!</definedName>
    <definedName name="BExMQ4SWDWI4N16AZ0T5CJ6HH8WC" localSheetId="9" hidden="1">#REF!</definedName>
    <definedName name="BExMQ4SWDWI4N16AZ0T5CJ6HH8WC" hidden="1">#REF!</definedName>
    <definedName name="BExMQ71WHW50GVX45JU951AGPLFQ" localSheetId="9" hidden="1">#REF!</definedName>
    <definedName name="BExMQ71WHW50GVX45JU951AGPLFQ" hidden="1">#REF!</definedName>
    <definedName name="BExMQGXSLPT4A6N47LE6FBVHWBOF" localSheetId="9" hidden="1">#REF!</definedName>
    <definedName name="BExMQGXSLPT4A6N47LE6FBVHWBOF" hidden="1">#REF!</definedName>
    <definedName name="BExMQNZGFHW75W9HWRCR0FEF0XF0" localSheetId="9" hidden="1">#REF!</definedName>
    <definedName name="BExMQNZGFHW75W9HWRCR0FEF0XF0" hidden="1">#REF!</definedName>
    <definedName name="BExMQRKVQPDFPD0WQUA9QND8OV7P" localSheetId="9" hidden="1">#REF!</definedName>
    <definedName name="BExMQRKVQPDFPD0WQUA9QND8OV7P" hidden="1">#REF!</definedName>
    <definedName name="BExMQSBR7PL4KLB1Q4961QO45Y4G" localSheetId="9" hidden="1">#REF!</definedName>
    <definedName name="BExMQSBR7PL4KLB1Q4961QO45Y4G" hidden="1">#REF!</definedName>
    <definedName name="BExMR1MA4I1X77714ZEPUVC8W398" localSheetId="9" hidden="1">#REF!</definedName>
    <definedName name="BExMR1MA4I1X77714ZEPUVC8W398" hidden="1">#REF!</definedName>
    <definedName name="BExMR8YQHA7N77HGHY4Y6R30I3XT" localSheetId="9" hidden="1">#REF!</definedName>
    <definedName name="BExMR8YQHA7N77HGHY4Y6R30I3XT" hidden="1">#REF!</definedName>
    <definedName name="BExMRENOIARWRYOIVPDIEBVNRDO7" localSheetId="9" hidden="1">#REF!</definedName>
    <definedName name="BExMRENOIARWRYOIVPDIEBVNRDO7" hidden="1">#REF!</definedName>
    <definedName name="BExMRF3SCIUZL945WMMDCT29MTLN" localSheetId="9" hidden="1">#REF!</definedName>
    <definedName name="BExMRF3SCIUZL945WMMDCT29MTLN" hidden="1">#REF!</definedName>
    <definedName name="BExMRRJNUMGRSDD5GGKKGEIZ6FTS" localSheetId="9" hidden="1">#REF!</definedName>
    <definedName name="BExMRRJNUMGRSDD5GGKKGEIZ6FTS" hidden="1">#REF!</definedName>
    <definedName name="BExMRU3ACIU0RD2BNWO55LH5U2BR" localSheetId="9" hidden="1">#REF!</definedName>
    <definedName name="BExMRU3ACIU0RD2BNWO55LH5U2BR" hidden="1">#REF!</definedName>
    <definedName name="BExMRWC9LD1LDAVIUQHQWIYMK129" localSheetId="9" hidden="1">#REF!</definedName>
    <definedName name="BExMRWC9LD1LDAVIUQHQWIYMK129" hidden="1">#REF!</definedName>
    <definedName name="BExMSBH3T898ERC4BT51ZURKDCH1" localSheetId="9" hidden="1">#REF!</definedName>
    <definedName name="BExMSBH3T898ERC4BT51ZURKDCH1" hidden="1">#REF!</definedName>
    <definedName name="BExMSQRCC40AP8BDUPL2I2DNC210" localSheetId="9" hidden="1">#REF!</definedName>
    <definedName name="BExMSQRCC40AP8BDUPL2I2DNC210" hidden="1">#REF!</definedName>
    <definedName name="BExO4J9LR712G00TVA82VNTG8O7H" localSheetId="9" hidden="1">#REF!</definedName>
    <definedName name="BExO4J9LR712G00TVA82VNTG8O7H" hidden="1">#REF!</definedName>
    <definedName name="BExO55G2KVZ7MIJ30N827CLH0I2A" localSheetId="9" hidden="1">#REF!</definedName>
    <definedName name="BExO55G2KVZ7MIJ30N827CLH0I2A" hidden="1">#REF!</definedName>
    <definedName name="BExO5A8PZD9EUHC5CMPU6N3SQ15L" localSheetId="9" hidden="1">#REF!</definedName>
    <definedName name="BExO5A8PZD9EUHC5CMPU6N3SQ15L" hidden="1">#REF!</definedName>
    <definedName name="BExO5XMAHL7CY3X0B1OPKZ28DCJ5" localSheetId="9" hidden="1">#REF!</definedName>
    <definedName name="BExO5XMAHL7CY3X0B1OPKZ28DCJ5" hidden="1">#REF!</definedName>
    <definedName name="BExO66LZJKY4PTQVREELI6POS4AY" localSheetId="9" hidden="1">#REF!</definedName>
    <definedName name="BExO66LZJKY4PTQVREELI6POS4AY" hidden="1">#REF!</definedName>
    <definedName name="BExO6LLHCYTF7CIVHKAO0NMET14Q" localSheetId="9" hidden="1">#REF!</definedName>
    <definedName name="BExO6LLHCYTF7CIVHKAO0NMET14Q" hidden="1">#REF!</definedName>
    <definedName name="BExO6NOZIPWELHV0XX25APL9UNOP" localSheetId="9" hidden="1">#REF!</definedName>
    <definedName name="BExO6NOZIPWELHV0XX25APL9UNOP" hidden="1">#REF!</definedName>
    <definedName name="BExO71MMHEBC11LG4HXDEQNHOII2" localSheetId="9" hidden="1">#REF!</definedName>
    <definedName name="BExO71MMHEBC11LG4HXDEQNHOII2" hidden="1">#REF!</definedName>
    <definedName name="BExO71S28H4XYOYYLAXOO93QV4TF" localSheetId="9" hidden="1">#REF!</definedName>
    <definedName name="BExO71S28H4XYOYYLAXOO93QV4TF" hidden="1">#REF!</definedName>
    <definedName name="BExO7BIP1737MIY7S6K4XYMTIO95" localSheetId="9" hidden="1">#REF!</definedName>
    <definedName name="BExO7BIP1737MIY7S6K4XYMTIO95" hidden="1">#REF!</definedName>
    <definedName name="BExO7OUQS3XTUQ2LDKGQ8AAQ3OJJ" localSheetId="9" hidden="1">#REF!</definedName>
    <definedName name="BExO7OUQS3XTUQ2LDKGQ8AAQ3OJJ" hidden="1">#REF!</definedName>
    <definedName name="BExO85HMYXZJ7SONWBKKIAXMCI3C" localSheetId="9" hidden="1">#REF!</definedName>
    <definedName name="BExO85HMYXZJ7SONWBKKIAXMCI3C" hidden="1">#REF!</definedName>
    <definedName name="BExO863922O4PBGQMUNEQKGN3K96" localSheetId="9" hidden="1">#REF!</definedName>
    <definedName name="BExO863922O4PBGQMUNEQKGN3K96" hidden="1">#REF!</definedName>
    <definedName name="BExO89ZIOXN0HOKHY24F7HDZ87UT" localSheetId="9" hidden="1">#REF!</definedName>
    <definedName name="BExO89ZIOXN0HOKHY24F7HDZ87UT" hidden="1">#REF!</definedName>
    <definedName name="BExO8A4SWOKD9WI5E6DITCL3LZZC" localSheetId="9" hidden="1">#REF!</definedName>
    <definedName name="BExO8A4SWOKD9WI5E6DITCL3LZZC" hidden="1">#REF!</definedName>
    <definedName name="BExO8CDTBCABLEUD6PE2UM2EZ6C4" localSheetId="9" hidden="1">#REF!</definedName>
    <definedName name="BExO8CDTBCABLEUD6PE2UM2EZ6C4" hidden="1">#REF!</definedName>
    <definedName name="BExO8UTAGQWDBQZEEF4HUNMLQCVU" localSheetId="9" hidden="1">#REF!</definedName>
    <definedName name="BExO8UTAGQWDBQZEEF4HUNMLQCVU" hidden="1">#REF!</definedName>
    <definedName name="BExO937E20IHMGQOZMECL3VZC7OX" localSheetId="9" hidden="1">#REF!</definedName>
    <definedName name="BExO937E20IHMGQOZMECL3VZC7OX" hidden="1">#REF!</definedName>
    <definedName name="BExO94UTJKQQ7TJTTJRTSR70YVJC" localSheetId="9" hidden="1">#REF!</definedName>
    <definedName name="BExO94UTJKQQ7TJTTJRTSR70YVJC" hidden="1">#REF!</definedName>
    <definedName name="BExO9EALFB2R8VULHML1AVRPHME0" localSheetId="9" hidden="1">#REF!</definedName>
    <definedName name="BExO9EALFB2R8VULHML1AVRPHME0" hidden="1">#REF!</definedName>
    <definedName name="BExO9J3A438976RXIUX5U9SU5T55" localSheetId="9" hidden="1">#REF!</definedName>
    <definedName name="BExO9J3A438976RXIUX5U9SU5T55" hidden="1">#REF!</definedName>
    <definedName name="BExO9RS5RXFJ1911HL3CCK6M74EP" localSheetId="9" hidden="1">#REF!</definedName>
    <definedName name="BExO9RS5RXFJ1911HL3CCK6M74EP" hidden="1">#REF!</definedName>
    <definedName name="BExO9SDRI1M6KMHXSG3AE5L0F2U3" localSheetId="9" hidden="1">#REF!</definedName>
    <definedName name="BExO9SDRI1M6KMHXSG3AE5L0F2U3" hidden="1">#REF!</definedName>
    <definedName name="BExO9US253B9UNAYT7DWLMK2BO44" localSheetId="9" hidden="1">#REF!</definedName>
    <definedName name="BExO9US253B9UNAYT7DWLMK2BO44" hidden="1">#REF!</definedName>
    <definedName name="BExO9V2U2YXAY904GYYGU6TD8Y7M" localSheetId="9" hidden="1">#REF!</definedName>
    <definedName name="BExO9V2U2YXAY904GYYGU6TD8Y7M" hidden="1">#REF!</definedName>
    <definedName name="BExOAAIG18X4V98C7122L5F65P5C" localSheetId="9" hidden="1">#REF!</definedName>
    <definedName name="BExOAAIG18X4V98C7122L5F65P5C" hidden="1">#REF!</definedName>
    <definedName name="BExOAQ3GKCT7YZW1EMVU3EILSZL2" localSheetId="9" hidden="1">#REF!</definedName>
    <definedName name="BExOAQ3GKCT7YZW1EMVU3EILSZL2" hidden="1">#REF!</definedName>
    <definedName name="BExOATZQ6SF8DASYLBQ0Z6D2WPSC" localSheetId="9" hidden="1">#REF!</definedName>
    <definedName name="BExOATZQ6SF8DASYLBQ0Z6D2WPSC" hidden="1">#REF!</definedName>
    <definedName name="BExOB9KT2THGV4SPLDVFTFXS4B14" localSheetId="9" hidden="1">#REF!</definedName>
    <definedName name="BExOB9KT2THGV4SPLDVFTFXS4B14" hidden="1">#REF!</definedName>
    <definedName name="BExOBEZ0IE2WBEYY3D3CMRI72N1K" localSheetId="9" hidden="1">#REF!</definedName>
    <definedName name="BExOBEZ0IE2WBEYY3D3CMRI72N1K" hidden="1">#REF!</definedName>
    <definedName name="BExOBF9TFH4NSBTR7JD2Q1165NIU" localSheetId="9" hidden="1">#REF!</definedName>
    <definedName name="BExOBF9TFH4NSBTR7JD2Q1165NIU" hidden="1">#REF!</definedName>
    <definedName name="BExOBIPU8760ITY0C8N27XZ3KWEF" localSheetId="9" hidden="1">#REF!</definedName>
    <definedName name="BExOBIPU8760ITY0C8N27XZ3KWEF" hidden="1">#REF!</definedName>
    <definedName name="BExOBM0I5L0MZ1G4H9MGMD87SBMZ" localSheetId="9" hidden="1">#REF!</definedName>
    <definedName name="BExOBM0I5L0MZ1G4H9MGMD87SBMZ" hidden="1">#REF!</definedName>
    <definedName name="BExOBOUXMP88KJY2BX2JLUJH5N0K" localSheetId="9" hidden="1">#REF!</definedName>
    <definedName name="BExOBOUXMP88KJY2BX2JLUJH5N0K" hidden="1">#REF!</definedName>
    <definedName name="BExOBP0FKQ4SVR59FB48UNLKCOR6" localSheetId="9" hidden="1">#REF!</definedName>
    <definedName name="BExOBP0FKQ4SVR59FB48UNLKCOR6" hidden="1">#REF!</definedName>
    <definedName name="BExOBTNR0XX9V82O76VVWUQABHT8" localSheetId="9" hidden="1">#REF!</definedName>
    <definedName name="BExOBTNR0XX9V82O76VVWUQABHT8" hidden="1">#REF!</definedName>
    <definedName name="BExOBYAVUCQ0IGM0Y6A75QHP0Q1A" localSheetId="9" hidden="1">#REF!</definedName>
    <definedName name="BExOBYAVUCQ0IGM0Y6A75QHP0Q1A" hidden="1">#REF!</definedName>
    <definedName name="BExOC3UEHB1CZNINSQHZANWJYKR8" localSheetId="9" hidden="1">#REF!</definedName>
    <definedName name="BExOC3UEHB1CZNINSQHZANWJYKR8" hidden="1">#REF!</definedName>
    <definedName name="BExOCBSF3XGO9YJ23LX2H78VOUR7" localSheetId="9" hidden="1">#REF!</definedName>
    <definedName name="BExOCBSF3XGO9YJ23LX2H78VOUR7" hidden="1">#REF!</definedName>
    <definedName name="BExOCEHJCLIUR23CB4TC9OEFJGFX" localSheetId="9" hidden="1">#REF!</definedName>
    <definedName name="BExOCEHJCLIUR23CB4TC9OEFJGFX" hidden="1">#REF!</definedName>
    <definedName name="BExOCKXFMOW6WPFEVX1I7R7FNDSS" localSheetId="9" hidden="1">#REF!</definedName>
    <definedName name="BExOCKXFMOW6WPFEVX1I7R7FNDSS" hidden="1">#REF!</definedName>
    <definedName name="BExOCM4L30L6FV3N2PR4O6X8WY2M" localSheetId="9" hidden="1">#REF!</definedName>
    <definedName name="BExOCM4L30L6FV3N2PR4O6X8WY2M" hidden="1">#REF!</definedName>
    <definedName name="BExOCYEXOB95DH5NOB0M5NOYX398" localSheetId="9" hidden="1">#REF!</definedName>
    <definedName name="BExOCYEXOB95DH5NOB0M5NOYX398" hidden="1">#REF!</definedName>
    <definedName name="BExOD4ERMDMFD8X1016N4EXOUR0S" localSheetId="9" hidden="1">#REF!</definedName>
    <definedName name="BExOD4ERMDMFD8X1016N4EXOUR0S" hidden="1">#REF!</definedName>
    <definedName name="BExOD55RS7BQUHRQ6H3USVGKR0P7" localSheetId="9" hidden="1">#REF!</definedName>
    <definedName name="BExOD55RS7BQUHRQ6H3USVGKR0P7" hidden="1">#REF!</definedName>
    <definedName name="BExODEWDDEABM4ZY3XREJIBZ8IVP" localSheetId="9" hidden="1">#REF!</definedName>
    <definedName name="BExODEWDDEABM4ZY3XREJIBZ8IVP" hidden="1">#REF!</definedName>
    <definedName name="BExODICDVVLFKWA22B3L0CKKTAZA" localSheetId="9" hidden="1">#REF!</definedName>
    <definedName name="BExODICDVVLFKWA22B3L0CKKTAZA" hidden="1">#REF!</definedName>
    <definedName name="BExODZFEIWV26E8RFU7XQYX1J458" localSheetId="9" hidden="1">#REF!</definedName>
    <definedName name="BExODZFEIWV26E8RFU7XQYX1J458" hidden="1">#REF!</definedName>
    <definedName name="BExOE0S111KPTELH26PPXE94J3GJ" localSheetId="9" hidden="1">#REF!</definedName>
    <definedName name="BExOE0S111KPTELH26PPXE94J3GJ" hidden="1">#REF!</definedName>
    <definedName name="BExOE5KH3JKKPZO401YAB3A11G1U" localSheetId="9" hidden="1">#REF!</definedName>
    <definedName name="BExOE5KH3JKKPZO401YAB3A11G1U" hidden="1">#REF!</definedName>
    <definedName name="BExOEBKG55EROA2VL360A06LKASE" localSheetId="9" hidden="1">#REF!</definedName>
    <definedName name="BExOEBKG55EROA2VL360A06LKASE" hidden="1">#REF!</definedName>
    <definedName name="BExOEFWUBETCPIYF89P9SBDOI3X5" localSheetId="9" hidden="1">#REF!</definedName>
    <definedName name="BExOEFWUBETCPIYF89P9SBDOI3X5" hidden="1">#REF!</definedName>
    <definedName name="BExOEL08MN74RQKVY0P43PFHPTVB" localSheetId="9" hidden="1">#REF!</definedName>
    <definedName name="BExOEL08MN74RQKVY0P43PFHPTVB" hidden="1">#REF!</definedName>
    <definedName name="BExOERG5LWXYYEN1DY1H2FWRJS9T" localSheetId="9" hidden="1">#REF!</definedName>
    <definedName name="BExOERG5LWXYYEN1DY1H2FWRJS9T" hidden="1">#REF!</definedName>
    <definedName name="BExOEV1S6JJVO5PP4BZ20SNGZR7D" localSheetId="9" hidden="1">#REF!</definedName>
    <definedName name="BExOEV1S6JJVO5PP4BZ20SNGZR7D" hidden="1">#REF!</definedName>
    <definedName name="BExOEVNDLRXW33RF3AMMCDLTLROJ" localSheetId="9" hidden="1">#REF!</definedName>
    <definedName name="BExOEVNDLRXW33RF3AMMCDLTLROJ" hidden="1">#REF!</definedName>
    <definedName name="BExOEZOXV3VXUB6VGSS85GXATYAC" localSheetId="9" hidden="1">#REF!</definedName>
    <definedName name="BExOEZOXV3VXUB6VGSS85GXATYAC" hidden="1">#REF!</definedName>
    <definedName name="BExOFDBSAZV60157PIDWCSSUN3MJ" localSheetId="9" hidden="1">#REF!</definedName>
    <definedName name="BExOFDBSAZV60157PIDWCSSUN3MJ" hidden="1">#REF!</definedName>
    <definedName name="BExOFEDNCYI2TPTMQ8SJN3AW4YMF" localSheetId="9" hidden="1">#REF!</definedName>
    <definedName name="BExOFEDNCYI2TPTMQ8SJN3AW4YMF" hidden="1">#REF!</definedName>
    <definedName name="BExOFVLXVD6RVHSQO8KZOOACSV24" localSheetId="9" hidden="1">#REF!</definedName>
    <definedName name="BExOFVLXVD6RVHSQO8KZOOACSV24" hidden="1">#REF!</definedName>
    <definedName name="BExOG2SW3XOGP9VAPQ3THV3VWV12" localSheetId="9" hidden="1">#REF!</definedName>
    <definedName name="BExOG2SW3XOGP9VAPQ3THV3VWV12" hidden="1">#REF!</definedName>
    <definedName name="BExOG45J81K4OPA40KW5VQU54KY3" localSheetId="9" hidden="1">#REF!</definedName>
    <definedName name="BExOG45J81K4OPA40KW5VQU54KY3" hidden="1">#REF!</definedName>
    <definedName name="BExOGFE2SCL8HHT4DFAXKLUTJZOG" localSheetId="9" hidden="1">#REF!</definedName>
    <definedName name="BExOGFE2SCL8HHT4DFAXKLUTJZOG" hidden="1">#REF!</definedName>
    <definedName name="BExOGH1IMADJCZMFDE6NMBBKO558" localSheetId="9" hidden="1">#REF!</definedName>
    <definedName name="BExOGH1IMADJCZMFDE6NMBBKO558" hidden="1">#REF!</definedName>
    <definedName name="BExOGT6D0LJ3C22RDW8COECKB1J5" localSheetId="9" hidden="1">#REF!</definedName>
    <definedName name="BExOGT6D0LJ3C22RDW8COECKB1J5" hidden="1">#REF!</definedName>
    <definedName name="BExOGTMI1HT31M1RGWVRAVHAK7DE" localSheetId="9" hidden="1">#REF!</definedName>
    <definedName name="BExOGTMI1HT31M1RGWVRAVHAK7DE" hidden="1">#REF!</definedName>
    <definedName name="BExOGXO9JE5XSE9GC3I6O21UEKAO" localSheetId="9" hidden="1">#REF!</definedName>
    <definedName name="BExOGXO9JE5XSE9GC3I6O21UEKAO" hidden="1">#REF!</definedName>
    <definedName name="BExOH9ICQA5WPLVJIKJVPWUPKSYO" localSheetId="9" hidden="1">#REF!</definedName>
    <definedName name="BExOH9ICQA5WPLVJIKJVPWUPKSYO" hidden="1">#REF!</definedName>
    <definedName name="BExOH9ICZ13C1LAW8OTYTR9S7ZP3" localSheetId="9" hidden="1">#REF!</definedName>
    <definedName name="BExOH9ICZ13C1LAW8OTYTR9S7ZP3" hidden="1">#REF!</definedName>
    <definedName name="BExOHGEJ8V8OXT32FSU173XLXBDH" localSheetId="9" hidden="1">#REF!</definedName>
    <definedName name="BExOHGEJ8V8OXT32FSU173XLXBDH" hidden="1">#REF!</definedName>
    <definedName name="BExOHL75H3OT4WAKKPUXIVXWFVDS" localSheetId="9" hidden="1">#REF!</definedName>
    <definedName name="BExOHL75H3OT4WAKKPUXIVXWFVDS" hidden="1">#REF!</definedName>
    <definedName name="BExOHLHXXJL6363CC082M9M5VVXQ" localSheetId="9" hidden="1">#REF!</definedName>
    <definedName name="BExOHLHXXJL6363CC082M9M5VVXQ" hidden="1">#REF!</definedName>
    <definedName name="BExOHNAO5UDXSO73BK2ARHWKS90Y" localSheetId="9" hidden="1">#REF!</definedName>
    <definedName name="BExOHNAO5UDXSO73BK2ARHWKS90Y" hidden="1">#REF!</definedName>
    <definedName name="BExOHR1G1I9A9CI1HG94EWBLWNM2" localSheetId="9" hidden="1">#REF!</definedName>
    <definedName name="BExOHR1G1I9A9CI1HG94EWBLWNM2" hidden="1">#REF!</definedName>
    <definedName name="BExOHTQPP8LQ98L6PYUI6QW08YID" localSheetId="9" hidden="1">#REF!</definedName>
    <definedName name="BExOHTQPP8LQ98L6PYUI6QW08YID" hidden="1">#REF!</definedName>
    <definedName name="BExOHUHN7UXHYAJFJJFU805UZ0NB" localSheetId="9" hidden="1">#REF!</definedName>
    <definedName name="BExOHUHN7UXHYAJFJJFU805UZ0NB" hidden="1">#REF!</definedName>
    <definedName name="BExOHX6Q6NJI793PGX59O5EKTP4G" localSheetId="9" hidden="1">#REF!</definedName>
    <definedName name="BExOHX6Q6NJI793PGX59O5EKTP4G" hidden="1">#REF!</definedName>
    <definedName name="BExOI5VMTHH7Y8MQQ1N635CHYI0P" localSheetId="9" hidden="1">#REF!</definedName>
    <definedName name="BExOI5VMTHH7Y8MQQ1N635CHYI0P" hidden="1">#REF!</definedName>
    <definedName name="BExOIEVCP4Y6VDS23AK84MCYYHRT" localSheetId="9" hidden="1">#REF!</definedName>
    <definedName name="BExOIEVCP4Y6VDS23AK84MCYYHRT" hidden="1">#REF!</definedName>
    <definedName name="BExOIFRP0HEHF5D7JSZ0X8ADJ79U" localSheetId="9" hidden="1">#REF!</definedName>
    <definedName name="BExOIFRP0HEHF5D7JSZ0X8ADJ79U" hidden="1">#REF!</definedName>
    <definedName name="BExOIHPQIXR0NDR5WD01BZKPKEO3" localSheetId="9" hidden="1">#REF!</definedName>
    <definedName name="BExOIHPQIXR0NDR5WD01BZKPKEO3" hidden="1">#REF!</definedName>
    <definedName name="BExOIM7L0Z3LSII9P7ZTV4KJ8RMA" localSheetId="9" hidden="1">#REF!</definedName>
    <definedName name="BExOIM7L0Z3LSII9P7ZTV4KJ8RMA" hidden="1">#REF!</definedName>
    <definedName name="BExOIWJVMJ6MG6JC4SPD1L00OHU1" localSheetId="9" hidden="1">#REF!</definedName>
    <definedName name="BExOIWJVMJ6MG6JC4SPD1L00OHU1" hidden="1">#REF!</definedName>
    <definedName name="BExOIYCN8Z4JK3OOG86KYUCV0ME8" localSheetId="9" hidden="1">#REF!</definedName>
    <definedName name="BExOIYCN8Z4JK3OOG86KYUCV0ME8" hidden="1">#REF!</definedName>
    <definedName name="BExOJ3AKZ9BCBZT3KD8WMSLK6MN2" localSheetId="9" hidden="1">#REF!</definedName>
    <definedName name="BExOJ3AKZ9BCBZT3KD8WMSLK6MN2" hidden="1">#REF!</definedName>
    <definedName name="BExOJ7XQK71I4YZDD29AKOOWZ47E" localSheetId="9" hidden="1">#REF!</definedName>
    <definedName name="BExOJ7XQK71I4YZDD29AKOOWZ47E" hidden="1">#REF!</definedName>
    <definedName name="BExOJAXS2THXXIJMV2F2LZKMI589" localSheetId="9" hidden="1">#REF!</definedName>
    <definedName name="BExOJAXS2THXXIJMV2F2LZKMI589" hidden="1">#REF!</definedName>
    <definedName name="BExOJDXKJ43BMD5CFWEMSU5R1BP9" localSheetId="9" hidden="1">#REF!</definedName>
    <definedName name="BExOJDXKJ43BMD5CFWEMSU5R1BP9" hidden="1">#REF!</definedName>
    <definedName name="BExOJHZ9KOD9LEP7ES426LHOCXEY" localSheetId="9" hidden="1">#REF!</definedName>
    <definedName name="BExOJHZ9KOD9LEP7ES426LHOCXEY" hidden="1">#REF!</definedName>
    <definedName name="BExOJM0W6XGSW5MXPTTX0GNF6SFT" localSheetId="9" hidden="1">#REF!</definedName>
    <definedName name="BExOJM0W6XGSW5MXPTTX0GNF6SFT" hidden="1">#REF!</definedName>
    <definedName name="BExOJQ7XL1X94G2GP88DSU6OTRKY" localSheetId="9" hidden="1">#REF!</definedName>
    <definedName name="BExOJQ7XL1X94G2GP88DSU6OTRKY" hidden="1">#REF!</definedName>
    <definedName name="BExOJXEUJJ9SYRJXKYYV2NCCDT2R" localSheetId="9" hidden="1">#REF!</definedName>
    <definedName name="BExOJXEUJJ9SYRJXKYYV2NCCDT2R" hidden="1">#REF!</definedName>
    <definedName name="BExOK0EQYM9JUMAGWOUN7QDH7VMZ" localSheetId="9" hidden="1">#REF!</definedName>
    <definedName name="BExOK0EQYM9JUMAGWOUN7QDH7VMZ" hidden="1">#REF!</definedName>
    <definedName name="BExOK10DBCM0O0CLRF8BB6EEWGB2" localSheetId="9" hidden="1">#REF!</definedName>
    <definedName name="BExOK10DBCM0O0CLRF8BB6EEWGB2" hidden="1">#REF!</definedName>
    <definedName name="BExOK45QZPFPJ08Z5BZOFLNGPHCZ" localSheetId="9" hidden="1">#REF!</definedName>
    <definedName name="BExOK45QZPFPJ08Z5BZOFLNGPHCZ" hidden="1">#REF!</definedName>
    <definedName name="BExOK4WM9O7QNG6O57FOASI5QSN1" localSheetId="9" hidden="1">#REF!</definedName>
    <definedName name="BExOK4WM9O7QNG6O57FOASI5QSN1" hidden="1">#REF!</definedName>
    <definedName name="BExOK57E3HXBUDOQB4M87JK9OPNE" localSheetId="9" hidden="1">#REF!</definedName>
    <definedName name="BExOK57E3HXBUDOQB4M87JK9OPNE" hidden="1">#REF!</definedName>
    <definedName name="BExOKJLBFD15HACQ01HQLY1U5SE2" localSheetId="9" hidden="1">#REF!</definedName>
    <definedName name="BExOKJLBFD15HACQ01HQLY1U5SE2" hidden="1">#REF!</definedName>
    <definedName name="BExOKTXMJP351VXKH8VT6SXUNIMF" localSheetId="9" hidden="1">#REF!</definedName>
    <definedName name="BExOKTXMJP351VXKH8VT6SXUNIMF" hidden="1">#REF!</definedName>
    <definedName name="BExOKU8GMLOCNVORDE329819XN67" localSheetId="9" hidden="1">#REF!</definedName>
    <definedName name="BExOKU8GMLOCNVORDE329819XN67" hidden="1">#REF!</definedName>
    <definedName name="BExOL0Z3Z7IAMHPB91EO2MF49U57" localSheetId="9" hidden="1">#REF!</definedName>
    <definedName name="BExOL0Z3Z7IAMHPB91EO2MF49U57" hidden="1">#REF!</definedName>
    <definedName name="BExOL7KH12VAR0LG741SIOJTLWFD" localSheetId="9" hidden="1">#REF!</definedName>
    <definedName name="BExOL7KH12VAR0LG741SIOJTLWFD" hidden="1">#REF!</definedName>
    <definedName name="BExOLGUYDBS2V3UOK4DVPUW5JZN7" localSheetId="9" hidden="1">#REF!</definedName>
    <definedName name="BExOLGUYDBS2V3UOK4DVPUW5JZN7" hidden="1">#REF!</definedName>
    <definedName name="BExOLICXFHJLILCJVFMJE5MGGWKR" localSheetId="9" hidden="1">#REF!</definedName>
    <definedName name="BExOLICXFHJLILCJVFMJE5MGGWKR" hidden="1">#REF!</definedName>
    <definedName name="BExOLOI0WJS3QC12I3ISL0D9AWOF" localSheetId="9" hidden="1">#REF!</definedName>
    <definedName name="BExOLOI0WJS3QC12I3ISL0D9AWOF" hidden="1">#REF!</definedName>
    <definedName name="BExOLQ5A7IWI0W12J7315E7LBI0O" localSheetId="9" hidden="1">#REF!</definedName>
    <definedName name="BExOLQ5A7IWI0W12J7315E7LBI0O" hidden="1">#REF!</definedName>
    <definedName name="BExOLYZNG5RBD0BTS1OEZJNU92Q5" localSheetId="9" hidden="1">#REF!</definedName>
    <definedName name="BExOLYZNG5RBD0BTS1OEZJNU92Q5" hidden="1">#REF!</definedName>
    <definedName name="BExOM136CSOYSV2NE3NAU04Z4414" localSheetId="9" hidden="1">#REF!</definedName>
    <definedName name="BExOM136CSOYSV2NE3NAU04Z4414" hidden="1">#REF!</definedName>
    <definedName name="BExOM3HIJ3UZPOKJI68KPBJAHPDC" localSheetId="9" hidden="1">#REF!</definedName>
    <definedName name="BExOM3HIJ3UZPOKJI68KPBJAHPDC" hidden="1">#REF!</definedName>
    <definedName name="BExOM5QC0I90GVJG1G7NFAIINKAQ" localSheetId="9" hidden="1">#REF!</definedName>
    <definedName name="BExOM5QC0I90GVJG1G7NFAIINKAQ" hidden="1">#REF!</definedName>
    <definedName name="BExOMKPURE33YQ3K1JG9NVQD4W49" localSheetId="9" hidden="1">#REF!</definedName>
    <definedName name="BExOMKPURE33YQ3K1JG9NVQD4W49" hidden="1">#REF!</definedName>
    <definedName name="BExOMP7NGCLUNFK50QD2LPKRG078" localSheetId="9" hidden="1">#REF!</definedName>
    <definedName name="BExOMP7NGCLUNFK50QD2LPKRG078" hidden="1">#REF!</definedName>
    <definedName name="BExOMPNX2853XA8AUM0BLA7CS86A" localSheetId="9" hidden="1">#REF!</definedName>
    <definedName name="BExOMPNX2853XA8AUM0BLA7CS86A" hidden="1">#REF!</definedName>
    <definedName name="BExOMU0A6XMY48SZRYL4WQZD13BI" localSheetId="9" hidden="1">#REF!</definedName>
    <definedName name="BExOMU0A6XMY48SZRYL4WQZD13BI" hidden="1">#REF!</definedName>
    <definedName name="BExOMVT0HSNC59DJP4CLISASGHKL" localSheetId="9" hidden="1">#REF!</definedName>
    <definedName name="BExOMVT0HSNC59DJP4CLISASGHKL" hidden="1">#REF!</definedName>
    <definedName name="BExON0AX35F2SI0UCVMGWGVIUNI3" localSheetId="9" hidden="1">#REF!</definedName>
    <definedName name="BExON0AX35F2SI0UCVMGWGVIUNI3" hidden="1">#REF!</definedName>
    <definedName name="BExON1I19LN0T10YIIYC5NE9UGMR" localSheetId="9" hidden="1">#REF!</definedName>
    <definedName name="BExON1I19LN0T10YIIYC5NE9UGMR" hidden="1">#REF!</definedName>
    <definedName name="BExON41U4296DV3DPG6I5EF3OEYF" localSheetId="9" hidden="1">#REF!</definedName>
    <definedName name="BExON41U4296DV3DPG6I5EF3OEYF" hidden="1">#REF!</definedName>
    <definedName name="BExONB3A7CO4YD8RB41PHC93BQ9M" localSheetId="9" hidden="1">#REF!</definedName>
    <definedName name="BExONB3A7CO4YD8RB41PHC93BQ9M" hidden="1">#REF!</definedName>
    <definedName name="BExONFQH6UUXF8V0GI4BRIST9RFO" localSheetId="9" hidden="1">#REF!</definedName>
    <definedName name="BExONFQH6UUXF8V0GI4BRIST9RFO" hidden="1">#REF!</definedName>
    <definedName name="BExONIL31DZWU7IFVN3VV0XTXJA1" localSheetId="9" hidden="1">#REF!</definedName>
    <definedName name="BExONIL31DZWU7IFVN3VV0XTXJA1" hidden="1">#REF!</definedName>
    <definedName name="BExONJ1BU17R0F5A2UP1UGJBOGKS" localSheetId="9" hidden="1">#REF!</definedName>
    <definedName name="BExONJ1BU17R0F5A2UP1UGJBOGKS" hidden="1">#REF!</definedName>
    <definedName name="BExONKZDHE8SS0P4YRLGEQR9KYHF" localSheetId="9" hidden="1">#REF!</definedName>
    <definedName name="BExONKZDHE8SS0P4YRLGEQR9KYHF" hidden="1">#REF!</definedName>
    <definedName name="BExONNZ9VMHVX3J6NLNJY7KZA61O" localSheetId="9" hidden="1">#REF!</definedName>
    <definedName name="BExONNZ9VMHVX3J6NLNJY7KZA61O" hidden="1">#REF!</definedName>
    <definedName name="BExONRQ1BAA4F3TXP2MYQ4YCZ09S" localSheetId="9" hidden="1">#REF!</definedName>
    <definedName name="BExONRQ1BAA4F3TXP2MYQ4YCZ09S" hidden="1">#REF!</definedName>
    <definedName name="BExONU4ENMND8RLZX0L5EHPYQQSB" localSheetId="9" hidden="1">#REF!</definedName>
    <definedName name="BExONU4ENMND8RLZX0L5EHPYQQSB" hidden="1">#REF!</definedName>
    <definedName name="BExONXPUEU6ZRSIX4PDJ1DXY679I" localSheetId="9" hidden="1">#REF!</definedName>
    <definedName name="BExONXPUEU6ZRSIX4PDJ1DXY679I" hidden="1">#REF!</definedName>
    <definedName name="BExOO0KEG2WL5WKKMHN0S2UTIUNG" localSheetId="9" hidden="1">#REF!</definedName>
    <definedName name="BExOO0KEG2WL5WKKMHN0S2UTIUNG" hidden="1">#REF!</definedName>
    <definedName name="BExOO1WWIZSGB0YTGKESB45TSVMZ" localSheetId="9" hidden="1">#REF!</definedName>
    <definedName name="BExOO1WWIZSGB0YTGKESB45TSVMZ" hidden="1">#REF!</definedName>
    <definedName name="BExOO4B8FPAFYPHCTYTX37P1TQM5" localSheetId="9" hidden="1">#REF!</definedName>
    <definedName name="BExOO4B8FPAFYPHCTYTX37P1TQM5" hidden="1">#REF!</definedName>
    <definedName name="BExOOIULUDOJRMYABWV5CCL906X6" localSheetId="9" hidden="1">#REF!</definedName>
    <definedName name="BExOOIULUDOJRMYABWV5CCL906X6" hidden="1">#REF!</definedName>
    <definedName name="BExOOJLIWKJW5S7XWJXD8TYV5HQ9" localSheetId="9" hidden="1">#REF!</definedName>
    <definedName name="BExOOJLIWKJW5S7XWJXD8TYV5HQ9" hidden="1">#REF!</definedName>
    <definedName name="BExOOQ1JVWQ9LYXD0V94BRXKTA1I" localSheetId="9" hidden="1">#REF!</definedName>
    <definedName name="BExOOQ1JVWQ9LYXD0V94BRXKTA1I" hidden="1">#REF!</definedName>
    <definedName name="BExOOTN0KTXJCL7E476XBN1CJ553" localSheetId="9" hidden="1">#REF!</definedName>
    <definedName name="BExOOTN0KTXJCL7E476XBN1CJ553" hidden="1">#REF!</definedName>
    <definedName name="BExOOVVUJIJNAYDICUUQQ9O7O3TW" localSheetId="9" hidden="1">#REF!</definedName>
    <definedName name="BExOOVVUJIJNAYDICUUQQ9O7O3TW" hidden="1">#REF!</definedName>
    <definedName name="BExOP9DDU5MZJKWGFT0MKL44YKIV" localSheetId="9" hidden="1">#REF!</definedName>
    <definedName name="BExOP9DDU5MZJKWGFT0MKL44YKIV" hidden="1">#REF!</definedName>
    <definedName name="BExOP9DEBV5W5P4Q25J3XCJBP5S9" localSheetId="9" hidden="1">#REF!</definedName>
    <definedName name="BExOP9DEBV5W5P4Q25J3XCJBP5S9" hidden="1">#REF!</definedName>
    <definedName name="BExOPFNYRBL0BFM23LZBJTADNOE4" localSheetId="9" hidden="1">#REF!</definedName>
    <definedName name="BExOPFNYRBL0BFM23LZBJTADNOE4" hidden="1">#REF!</definedName>
    <definedName name="BExOPINVFSIZMCVT9YGT2AODVCX3" localSheetId="9" hidden="1">#REF!</definedName>
    <definedName name="BExOPINVFSIZMCVT9YGT2AODVCX3" hidden="1">#REF!</definedName>
    <definedName name="BExOQ1JN4SAC44RTMZIGHSW023WA" localSheetId="9" hidden="1">#REF!</definedName>
    <definedName name="BExOQ1JN4SAC44RTMZIGHSW023WA" hidden="1">#REF!</definedName>
    <definedName name="BExOQ256YMF115DJL3KBPNKABJ90" localSheetId="9" hidden="1">#REF!</definedName>
    <definedName name="BExOQ256YMF115DJL3KBPNKABJ90" hidden="1">#REF!</definedName>
    <definedName name="BExQ19DEUOLC11IW32E2AMVZLFF1" localSheetId="9" hidden="1">#REF!</definedName>
    <definedName name="BExQ19DEUOLC11IW32E2AMVZLFF1" hidden="1">#REF!</definedName>
    <definedName name="BExQ1OCW3L24TN0BYVRE2NE3IK1O" localSheetId="9" hidden="1">#REF!</definedName>
    <definedName name="BExQ1OCW3L24TN0BYVRE2NE3IK1O" hidden="1">#REF!</definedName>
    <definedName name="BExQ29C73XR33S3668YYSYZAIHTG" localSheetId="9" hidden="1">#REF!</definedName>
    <definedName name="BExQ29C73XR33S3668YYSYZAIHTG" hidden="1">#REF!</definedName>
    <definedName name="BExQ2FS228IUDUP2023RA1D4AO4C" localSheetId="9" hidden="1">#REF!</definedName>
    <definedName name="BExQ2FS228IUDUP2023RA1D4AO4C" hidden="1">#REF!</definedName>
    <definedName name="BExQ2L0XYWLY9VPZWXYYFRIRQRJ1" localSheetId="9" hidden="1">#REF!</definedName>
    <definedName name="BExQ2L0XYWLY9VPZWXYYFRIRQRJ1" hidden="1">#REF!</definedName>
    <definedName name="BExQ2M841F5Z1BQYR8DG5FKK0LIU" localSheetId="9" hidden="1">#REF!</definedName>
    <definedName name="BExQ2M841F5Z1BQYR8DG5FKK0LIU" hidden="1">#REF!</definedName>
    <definedName name="BExQ2STHO7AXYTS1VPPHQMX1WT30" localSheetId="9" hidden="1">#REF!</definedName>
    <definedName name="BExQ2STHO7AXYTS1VPPHQMX1WT30" hidden="1">#REF!</definedName>
    <definedName name="BExQ2XWXHMQMQ99FF9293AEQHABB" localSheetId="9" hidden="1">#REF!</definedName>
    <definedName name="BExQ2XWXHMQMQ99FF9293AEQHABB" hidden="1">#REF!</definedName>
    <definedName name="BExQ300G8I8TK45A0MVHV15422EU" localSheetId="9" hidden="1">#REF!</definedName>
    <definedName name="BExQ300G8I8TK45A0MVHV15422EU" hidden="1">#REF!</definedName>
    <definedName name="BExQ305RBEODGNAETZ0EZQLLDZZD" localSheetId="9" hidden="1">#REF!</definedName>
    <definedName name="BExQ305RBEODGNAETZ0EZQLLDZZD" hidden="1">#REF!</definedName>
    <definedName name="BExQ37SZQJSC2C73FY2IJY852LVP" localSheetId="9" hidden="1">#REF!</definedName>
    <definedName name="BExQ37SZQJSC2C73FY2IJY852LVP" hidden="1">#REF!</definedName>
    <definedName name="BExQ39R28MXSG2SEV956F0KZ20AN" localSheetId="9" hidden="1">#REF!</definedName>
    <definedName name="BExQ39R28MXSG2SEV956F0KZ20AN" hidden="1">#REF!</definedName>
    <definedName name="BExQ3D1P3M5Z3HLMEZ17E0BLEE4U" localSheetId="9" hidden="1">#REF!</definedName>
    <definedName name="BExQ3D1P3M5Z3HLMEZ17E0BLEE4U" hidden="1">#REF!</definedName>
    <definedName name="BExQ3EZX6BA2WHKI84SG78UPRTSE" localSheetId="9" hidden="1">#REF!</definedName>
    <definedName name="BExQ3EZX6BA2WHKI84SG78UPRTSE" hidden="1">#REF!</definedName>
    <definedName name="BExQ3KOX6620WUSBG7PGACNC936P" localSheetId="9" hidden="1">#REF!</definedName>
    <definedName name="BExQ3KOX6620WUSBG7PGACNC936P" hidden="1">#REF!</definedName>
    <definedName name="BExQ3O4W7QF8BOXTUT4IOGF6YKUD" localSheetId="9" hidden="1">#REF!</definedName>
    <definedName name="BExQ3O4W7QF8BOXTUT4IOGF6YKUD" hidden="1">#REF!</definedName>
    <definedName name="BExQ3PXOWSN8561ZR8IEY8ZASI3B" localSheetId="9" hidden="1">#REF!</definedName>
    <definedName name="BExQ3PXOWSN8561ZR8IEY8ZASI3B" hidden="1">#REF!</definedName>
    <definedName name="BExQ3TZF04IPY0B0UG9CQQ5736UA" localSheetId="9" hidden="1">#REF!</definedName>
    <definedName name="BExQ3TZF04IPY0B0UG9CQQ5736UA" hidden="1">#REF!</definedName>
    <definedName name="BExQ42IU9MNDYLODP41DL6YTZMAR" localSheetId="9" hidden="1">#REF!</definedName>
    <definedName name="BExQ42IU9MNDYLODP41DL6YTZMAR" hidden="1">#REF!</definedName>
    <definedName name="BExQ42O4PHH156IHXSW0JAYAC0NJ" localSheetId="9" hidden="1">#REF!</definedName>
    <definedName name="BExQ42O4PHH156IHXSW0JAYAC0NJ" hidden="1">#REF!</definedName>
    <definedName name="BExQ452HF7N1HYPXJXQ8WD6SOWUV" localSheetId="9" hidden="1">#REF!</definedName>
    <definedName name="BExQ452HF7N1HYPXJXQ8WD6SOWUV" hidden="1">#REF!</definedName>
    <definedName name="BExQ4BTBSHPHVEDRCXC2ROW8PLFC" localSheetId="9" hidden="1">#REF!</definedName>
    <definedName name="BExQ4BTBSHPHVEDRCXC2ROW8PLFC" hidden="1">#REF!</definedName>
    <definedName name="BExQ4DGKF54SRKQUTUT4B1CZSS62" localSheetId="9" hidden="1">#REF!</definedName>
    <definedName name="BExQ4DGKF54SRKQUTUT4B1CZSS62" hidden="1">#REF!</definedName>
    <definedName name="BExQ4T74LQ5PYTV1MUQUW75A4BDY" localSheetId="9" hidden="1">#REF!</definedName>
    <definedName name="BExQ4T74LQ5PYTV1MUQUW75A4BDY" hidden="1">#REF!</definedName>
    <definedName name="BExQ4XJHD7EJCNH7S1MJDZJ2MNWG" localSheetId="9" hidden="1">#REF!</definedName>
    <definedName name="BExQ4XJHD7EJCNH7S1MJDZJ2MNWG" hidden="1">#REF!</definedName>
    <definedName name="BExQ5039ZCEWBUJHU682G4S89J03" localSheetId="9" hidden="1">#REF!</definedName>
    <definedName name="BExQ5039ZCEWBUJHU682G4S89J03" hidden="1">#REF!</definedName>
    <definedName name="BExQ56Z9W6YHZHRXOFFI8EFA7CDI" localSheetId="9" hidden="1">#REF!</definedName>
    <definedName name="BExQ56Z9W6YHZHRXOFFI8EFA7CDI" hidden="1">#REF!</definedName>
    <definedName name="BExQ58MP5FO5Q5CIXVMMYWWPEFW3" localSheetId="9" hidden="1">#REF!</definedName>
    <definedName name="BExQ58MP5FO5Q5CIXVMMYWWPEFW3" hidden="1">#REF!</definedName>
    <definedName name="BExQ5KX3Z668H1KUCKZ9J24HUQ1F" localSheetId="9" hidden="1">#REF!</definedName>
    <definedName name="BExQ5KX3Z668H1KUCKZ9J24HUQ1F" hidden="1">#REF!</definedName>
    <definedName name="BExQ5SPMSOCJYLAY20NB5A6O32RE" localSheetId="9" hidden="1">#REF!</definedName>
    <definedName name="BExQ5SPMSOCJYLAY20NB5A6O32RE" hidden="1">#REF!</definedName>
    <definedName name="BExQ5UICMGTMK790KTLK49MAGXRC" localSheetId="9" hidden="1">#REF!</definedName>
    <definedName name="BExQ5UICMGTMK790KTLK49MAGXRC" hidden="1">#REF!</definedName>
    <definedName name="BExQ5YUUK9FD0QGTY4WD0W90O7OL" localSheetId="9" hidden="1">#REF!</definedName>
    <definedName name="BExQ5YUUK9FD0QGTY4WD0W90O7OL" hidden="1">#REF!</definedName>
    <definedName name="BExQ62WGBSDPG7ZU34W0N8X45R3X" localSheetId="9" hidden="1">#REF!</definedName>
    <definedName name="BExQ62WGBSDPG7ZU34W0N8X45R3X" hidden="1">#REF!</definedName>
    <definedName name="BExQ63793YQ9BH7JLCNRIATIGTRG" localSheetId="9" hidden="1">#REF!</definedName>
    <definedName name="BExQ63793YQ9BH7JLCNRIATIGTRG" hidden="1">#REF!</definedName>
    <definedName name="BExQ6CN1EF2UPZ57ZYMGK8TUJQSS" localSheetId="9" hidden="1">#REF!</definedName>
    <definedName name="BExQ6CN1EF2UPZ57ZYMGK8TUJQSS" hidden="1">#REF!</definedName>
    <definedName name="BExQ6FSF8BMWVLJI7Y7MKPG9SU5O" localSheetId="9" hidden="1">#REF!</definedName>
    <definedName name="BExQ6FSF8BMWVLJI7Y7MKPG9SU5O" hidden="1">#REF!</definedName>
    <definedName name="BExQ6M2YXJ8AMRJF3QGHC40ADAHZ" localSheetId="9" hidden="1">#REF!</definedName>
    <definedName name="BExQ6M2YXJ8AMRJF3QGHC40ADAHZ" hidden="1">#REF!</definedName>
    <definedName name="BExQ6M8B0X44N9TV56ATUVHGDI00" localSheetId="9" hidden="1">#REF!</definedName>
    <definedName name="BExQ6M8B0X44N9TV56ATUVHGDI00" hidden="1">#REF!</definedName>
    <definedName name="BExQ6POH065GV0I74XXVD0VUPBJW" localSheetId="9" hidden="1">#REF!</definedName>
    <definedName name="BExQ6POH065GV0I74XXVD0VUPBJW" hidden="1">#REF!</definedName>
    <definedName name="BExQ6WV9KPSMXPPLGZ3KK4WNYTHU" localSheetId="9" hidden="1">#REF!</definedName>
    <definedName name="BExQ6WV9KPSMXPPLGZ3KK4WNYTHU" hidden="1">#REF!</definedName>
    <definedName name="BExQ7541G92R52ECOIYO6UXIWJJ4" localSheetId="9" hidden="1">#REF!</definedName>
    <definedName name="BExQ7541G92R52ECOIYO6UXIWJJ4" hidden="1">#REF!</definedName>
    <definedName name="BExQ783XTMM2A9I3UKCFWJH1PP2N" localSheetId="9" hidden="1">#REF!</definedName>
    <definedName name="BExQ783XTMM2A9I3UKCFWJH1PP2N" hidden="1">#REF!</definedName>
    <definedName name="BExQ79LX01ZPQB8EGD1ZHR2VK2H3" localSheetId="9" hidden="1">#REF!</definedName>
    <definedName name="BExQ79LX01ZPQB8EGD1ZHR2VK2H3" hidden="1">#REF!</definedName>
    <definedName name="BExQ7B3V9MGDK2OIJ61XXFBFLJFZ" localSheetId="9" hidden="1">#REF!</definedName>
    <definedName name="BExQ7B3V9MGDK2OIJ61XXFBFLJFZ" hidden="1">#REF!</definedName>
    <definedName name="BExQ7CB046NVPF9ZXDGA7OXOLSLX" localSheetId="9" hidden="1">#REF!</definedName>
    <definedName name="BExQ7CB046NVPF9ZXDGA7OXOLSLX" hidden="1">#REF!</definedName>
    <definedName name="BExQ7IWDCGGOO1HTJ97YGO1CK3R9" localSheetId="9" hidden="1">#REF!</definedName>
    <definedName name="BExQ7IWDCGGOO1HTJ97YGO1CK3R9" hidden="1">#REF!</definedName>
    <definedName name="BExQ7JNFIEGS2HKNBALH3Q2N5G7Z" localSheetId="9" hidden="1">#REF!</definedName>
    <definedName name="BExQ7JNFIEGS2HKNBALH3Q2N5G7Z" hidden="1">#REF!</definedName>
    <definedName name="BExQ7MY3U2Z1IZ71U5LJUD00VVB4" localSheetId="9" hidden="1">#REF!</definedName>
    <definedName name="BExQ7MY3U2Z1IZ71U5LJUD00VVB4" hidden="1">#REF!</definedName>
    <definedName name="BExQ7XL2Q1GVUFL1F9KK0K0EXMWG" localSheetId="9" hidden="1">#REF!</definedName>
    <definedName name="BExQ7XL2Q1GVUFL1F9KK0K0EXMWG" hidden="1">#REF!</definedName>
    <definedName name="BExQ8469L3ZRZ3KYZPYMSJIDL7Y5" localSheetId="9" hidden="1">#REF!</definedName>
    <definedName name="BExQ8469L3ZRZ3KYZPYMSJIDL7Y5" hidden="1">#REF!</definedName>
    <definedName name="BExQ84MJB94HL3BWRN50M4NCB6Z0" localSheetId="9" hidden="1">#REF!</definedName>
    <definedName name="BExQ84MJB94HL3BWRN50M4NCB6Z0" hidden="1">#REF!</definedName>
    <definedName name="BExQ8583ZE00NW7T9OF11OT9IA14" localSheetId="9" hidden="1">#REF!</definedName>
    <definedName name="BExQ8583ZE00NW7T9OF11OT9IA14" hidden="1">#REF!</definedName>
    <definedName name="BExQ8A0RPE3IMIFIZLUE7KD2N21W" localSheetId="9" hidden="1">#REF!</definedName>
    <definedName name="BExQ8A0RPE3IMIFIZLUE7KD2N21W" hidden="1">#REF!</definedName>
    <definedName name="BExQ8ABK6H1ADV2R2OYT8NFFYG2N" localSheetId="9" hidden="1">#REF!</definedName>
    <definedName name="BExQ8ABK6H1ADV2R2OYT8NFFYG2N" hidden="1">#REF!</definedName>
    <definedName name="BExQ8DM90XJ6GCJIK9LC5O82I2TJ" localSheetId="9" hidden="1">#REF!</definedName>
    <definedName name="BExQ8DM90XJ6GCJIK9LC5O82I2TJ" hidden="1">#REF!</definedName>
    <definedName name="BExQ8G0K46ZORA0QVQTDI7Z8LXGF" localSheetId="9" hidden="1">#REF!</definedName>
    <definedName name="BExQ8G0K46ZORA0QVQTDI7Z8LXGF" hidden="1">#REF!</definedName>
    <definedName name="BExQ8O3WEU8HNTTGKTW5T0QSKCLP" localSheetId="9" hidden="1">#REF!</definedName>
    <definedName name="BExQ8O3WEU8HNTTGKTW5T0QSKCLP" hidden="1">#REF!</definedName>
    <definedName name="BExQ8ZCEDBOBJA3D9LDP5TU2WYGR" localSheetId="9" hidden="1">#REF!</definedName>
    <definedName name="BExQ8ZCEDBOBJA3D9LDP5TU2WYGR" hidden="1">#REF!</definedName>
    <definedName name="BExQ94LAW6MAQBWY25WTBFV5PPZJ" localSheetId="9" hidden="1">#REF!</definedName>
    <definedName name="BExQ94LAW6MAQBWY25WTBFV5PPZJ" hidden="1">#REF!</definedName>
    <definedName name="BExQ968K8V66L55PCVI3B4VR4FW6" localSheetId="9" hidden="1">#REF!</definedName>
    <definedName name="BExQ968K8V66L55PCVI3B4VR4FW6" hidden="1">#REF!</definedName>
    <definedName name="BExQ97QIPOSSRK978N8P234Y1XA4" localSheetId="9" hidden="1">#REF!</definedName>
    <definedName name="BExQ97QIPOSSRK978N8P234Y1XA4" hidden="1">#REF!</definedName>
    <definedName name="BExQ9DFHXLBKBS9DWH05G83SL12Z" localSheetId="9" hidden="1">#REF!</definedName>
    <definedName name="BExQ9DFHXLBKBS9DWH05G83SL12Z" hidden="1">#REF!</definedName>
    <definedName name="BExQ9E6FBAXTHGF3RXANFIA77GXP" localSheetId="9" hidden="1">#REF!</definedName>
    <definedName name="BExQ9E6FBAXTHGF3RXANFIA77GXP" hidden="1">#REF!</definedName>
    <definedName name="BExQ9J4ID0TGFFFJSQ9PFAMXOYZ1" localSheetId="9" hidden="1">#REF!</definedName>
    <definedName name="BExQ9J4ID0TGFFFJSQ9PFAMXOYZ1" hidden="1">#REF!</definedName>
    <definedName name="BExQ9KX9734KIAK7IMRLHCPYDHO2" localSheetId="9" hidden="1">#REF!</definedName>
    <definedName name="BExQ9KX9734KIAK7IMRLHCPYDHO2" hidden="1">#REF!</definedName>
    <definedName name="BExQ9L81FF4I7816VTPFBDWVU4CW" localSheetId="9" hidden="1">#REF!</definedName>
    <definedName name="BExQ9L81FF4I7816VTPFBDWVU4CW" hidden="1">#REF!</definedName>
    <definedName name="BExQ9M4E2ACZOWWWP1JJIQO8AHUM" localSheetId="9" hidden="1">#REF!</definedName>
    <definedName name="BExQ9M4E2ACZOWWWP1JJIQO8AHUM" hidden="1">#REF!</definedName>
    <definedName name="BExQ9TBCP5IJKSQLYEBE6FQLF16I" localSheetId="9" hidden="1">#REF!</definedName>
    <definedName name="BExQ9TBCP5IJKSQLYEBE6FQLF16I" hidden="1">#REF!</definedName>
    <definedName name="BExQ9UTANMJCK7LJ4OQMD6F2Q01L" localSheetId="9" hidden="1">#REF!</definedName>
    <definedName name="BExQ9UTANMJCK7LJ4OQMD6F2Q01L" hidden="1">#REF!</definedName>
    <definedName name="BExQ9ZLYHWABXAA9NJDW8ZS0UQ9P" localSheetId="9" hidden="1">#REF!</definedName>
    <definedName name="BExQ9ZLYHWABXAA9NJDW8ZS0UQ9P" hidden="1">[18]ZZCOOM_M03_Q005!#REF!</definedName>
    <definedName name="BExQ9ZWQ19KSRZNZNPY6ZNWEST1J" localSheetId="9" hidden="1">#REF!</definedName>
    <definedName name="BExQ9ZWQ19KSRZNZNPY6ZNWEST1J" hidden="1">#REF!</definedName>
    <definedName name="BExQA324HSCK40ENJUT9CS9EC71B" localSheetId="9" hidden="1">#REF!</definedName>
    <definedName name="BExQA324HSCK40ENJUT9CS9EC71B" hidden="1">#REF!</definedName>
    <definedName name="BExQA55GY0STSNBWQCWN8E31ZXCS" localSheetId="9" hidden="1">#REF!</definedName>
    <definedName name="BExQA55GY0STSNBWQCWN8E31ZXCS" hidden="1">#REF!</definedName>
    <definedName name="BExQA7URC7M82I0T9RUF90GCS15S" localSheetId="9" hidden="1">#REF!</definedName>
    <definedName name="BExQA7URC7M82I0T9RUF90GCS15S" hidden="1">#REF!</definedName>
    <definedName name="BExQA9HZIN9XEMHEEVHT99UU9Z82" localSheetId="9" hidden="1">#REF!</definedName>
    <definedName name="BExQA9HZIN9XEMHEEVHT99UU9Z82" hidden="1">#REF!</definedName>
    <definedName name="BExQAELFYH92K8CJL155181UDORO" localSheetId="9" hidden="1">#REF!</definedName>
    <definedName name="BExQAELFYH92K8CJL155181UDORO" hidden="1">#REF!</definedName>
    <definedName name="BExQAG8PP8R5NJKNQD1U4QOSD6X5" localSheetId="9" hidden="1">#REF!</definedName>
    <definedName name="BExQAG8PP8R5NJKNQD1U4QOSD6X5" hidden="1">#REF!</definedName>
    <definedName name="BExQAVTR32SDHZQ69KNYF6UXXKS2" localSheetId="9" hidden="1">#REF!</definedName>
    <definedName name="BExQAVTR32SDHZQ69KNYF6UXXKS2" hidden="1">#REF!</definedName>
    <definedName name="BExQBBETZJ7LHJ9CLAL3GEKQFEGR" localSheetId="9" hidden="1">#REF!</definedName>
    <definedName name="BExQBBETZJ7LHJ9CLAL3GEKQFEGR" hidden="1">#REF!</definedName>
    <definedName name="BExQBDICMZTSA1X73TMHNO4JSFLN" localSheetId="9" hidden="1">#REF!</definedName>
    <definedName name="BExQBDICMZTSA1X73TMHNO4JSFLN" hidden="1">#REF!</definedName>
    <definedName name="BExQBEER6CRCRPSSL61S0OMH57ZA" localSheetId="9" hidden="1">#REF!</definedName>
    <definedName name="BExQBEER6CRCRPSSL61S0OMH57ZA" hidden="1">#REF!</definedName>
    <definedName name="BExQBFR753FNBMC27WEQJT8UKANJ" localSheetId="9" hidden="1">#REF!</definedName>
    <definedName name="BExQBFR753FNBMC27WEQJT8UKANJ" hidden="1">#REF!</definedName>
    <definedName name="BExQBIGGY5TXI2FJVVZSLZ0LTZYH" localSheetId="9" hidden="1">#REF!</definedName>
    <definedName name="BExQBIGGY5TXI2FJVVZSLZ0LTZYH" hidden="1">#REF!</definedName>
    <definedName name="BExQBM1RUSIQ85LLMM2159BYDPIP" localSheetId="9" hidden="1">#REF!</definedName>
    <definedName name="BExQBM1RUSIQ85LLMM2159BYDPIP" hidden="1">#REF!</definedName>
    <definedName name="BExQBOWE543K7PGA5S7SVU2QKPM3" localSheetId="9" hidden="1">#REF!</definedName>
    <definedName name="BExQBOWE543K7PGA5S7SVU2QKPM3" hidden="1">#REF!</definedName>
    <definedName name="BExQBPSOZ47V81YAEURP0NQJNTJH" localSheetId="9" hidden="1">#REF!</definedName>
    <definedName name="BExQBPSOZ47V81YAEURP0NQJNTJH" hidden="1">#REF!</definedName>
    <definedName name="BExQC5TWT21CGBKD0IHAXTIN2QB8" localSheetId="9" hidden="1">#REF!</definedName>
    <definedName name="BExQC5TWT21CGBKD0IHAXTIN2QB8" hidden="1">#REF!</definedName>
    <definedName name="BExQC94JL9F5GW4S8DQCAF4WB2DA" localSheetId="9" hidden="1">#REF!</definedName>
    <definedName name="BExQC94JL9F5GW4S8DQCAF4WB2DA" hidden="1">#REF!</definedName>
    <definedName name="BExQCKTD8AT0824LGWREXM1B5D1X" localSheetId="9" hidden="1">#REF!</definedName>
    <definedName name="BExQCKTD8AT0824LGWREXM1B5D1X" hidden="1">#REF!</definedName>
    <definedName name="BExQCQ7KF4HVXSD72FF3DJGNNO3M" localSheetId="9" hidden="1">#REF!</definedName>
    <definedName name="BExQCQ7KF4HVXSD72FF3DJGNNO3M" hidden="1">#REF!</definedName>
    <definedName name="BExQCRPJXI0WNJUFFAC39C0PFUFK" localSheetId="9" hidden="1">#REF!</definedName>
    <definedName name="BExQCRPJXI0WNJUFFAC39C0PFUFK" hidden="1">#REF!</definedName>
    <definedName name="BExQD571YWOXKR2SX85K5MKQ0AO2" localSheetId="9" hidden="1">#REF!</definedName>
    <definedName name="BExQD571YWOXKR2SX85K5MKQ0AO2" hidden="1">#REF!</definedName>
    <definedName name="BExQDB6VCHN8PNX8EA6JNIEQ2JC2" localSheetId="9" hidden="1">#REF!</definedName>
    <definedName name="BExQDB6VCHN8PNX8EA6JNIEQ2JC2" hidden="1">#REF!</definedName>
    <definedName name="BExQDE1B6U2Q9B73KBENABP71YM1" localSheetId="9" hidden="1">#REF!</definedName>
    <definedName name="BExQDE1B6U2Q9B73KBENABP71YM1" hidden="1">#REF!</definedName>
    <definedName name="BExQDGQCN7ZW41QDUHOBJUGQAX40" localSheetId="9" hidden="1">#REF!</definedName>
    <definedName name="BExQDGQCN7ZW41QDUHOBJUGQAX40" hidden="1">#REF!</definedName>
    <definedName name="BExQED8ZZUEH0WRNOHXI7V9TVC8K" localSheetId="9" hidden="1">#REF!</definedName>
    <definedName name="BExQED8ZZUEH0WRNOHXI7V9TVC8K" hidden="1">#REF!</definedName>
    <definedName name="BExQEF1PIJIB9J24OB0M4X1WLBB0" localSheetId="9" hidden="1">#REF!</definedName>
    <definedName name="BExQEF1PIJIB9J24OB0M4X1WLBB0" hidden="1">#REF!</definedName>
    <definedName name="BExQEMUA4HEFM4OVO8M8MA8PIAW1" localSheetId="9" hidden="1">#REF!</definedName>
    <definedName name="BExQEMUA4HEFM4OVO8M8MA8PIAW1" hidden="1">#REF!</definedName>
    <definedName name="BExQEP38QPDKB85WG2WOL17IMB5S" localSheetId="9" hidden="1">#REF!</definedName>
    <definedName name="BExQEP38QPDKB85WG2WOL17IMB5S" hidden="1">#REF!</definedName>
    <definedName name="BExQEQ4XZQFIKUXNU9H7WE7AMZ1U" localSheetId="9" hidden="1">#REF!</definedName>
    <definedName name="BExQEQ4XZQFIKUXNU9H7WE7AMZ1U" hidden="1">#REF!</definedName>
    <definedName name="BExQF1OEB07CRAP6ALNNMJNJ3P2D" localSheetId="9" hidden="1">#REF!</definedName>
    <definedName name="BExQF1OEB07CRAP6ALNNMJNJ3P2D" hidden="1">#REF!</definedName>
    <definedName name="BExQF8KKL224NYD20XYLLM2RE7EW" localSheetId="9" hidden="1">#REF!</definedName>
    <definedName name="BExQF8KKL224NYD20XYLLM2RE7EW" hidden="1">#REF!</definedName>
    <definedName name="BExQF9X2AQPFJZTCHTU5PTTR0JAH" localSheetId="9" hidden="1">#REF!</definedName>
    <definedName name="BExQF9X2AQPFJZTCHTU5PTTR0JAH" hidden="1">#REF!</definedName>
    <definedName name="BExQFAINO9ODQZX6NSM8EBTRD04E" localSheetId="9" hidden="1">#REF!</definedName>
    <definedName name="BExQFAINO9ODQZX6NSM8EBTRD04E" hidden="1">#REF!</definedName>
    <definedName name="BExQFC0M9KKFMQKPLPEO2RQDB7MM" localSheetId="9" hidden="1">#REF!</definedName>
    <definedName name="BExQFC0M9KKFMQKPLPEO2RQDB7MM" hidden="1">#REF!</definedName>
    <definedName name="BExQFEEV7627R8TYZCM28C6V6WHE" localSheetId="9" hidden="1">#REF!</definedName>
    <definedName name="BExQFEEV7627R8TYZCM28C6V6WHE" hidden="1">#REF!</definedName>
    <definedName name="BExQFEK8NUD04X2OBRA275ADPSDL" localSheetId="9" hidden="1">#REF!</definedName>
    <definedName name="BExQFEK8NUD04X2OBRA275ADPSDL" hidden="1">#REF!</definedName>
    <definedName name="BExQFGYIWDR4W0YF7XR6E4EWWJ02" localSheetId="9" hidden="1">#REF!</definedName>
    <definedName name="BExQFGYIWDR4W0YF7XR6E4EWWJ02" hidden="1">#REF!</definedName>
    <definedName name="BExQFPNFKA36IAPS22LAUMBDI4KE" localSheetId="9" hidden="1">#REF!</definedName>
    <definedName name="BExQFPNFKA36IAPS22LAUMBDI4KE" hidden="1">#REF!</definedName>
    <definedName name="BExQFPSWEMA8WBUZ4WK20LR13VSU" localSheetId="9" hidden="1">#REF!</definedName>
    <definedName name="BExQFPSWEMA8WBUZ4WK20LR13VSU" hidden="1">#REF!</definedName>
    <definedName name="BExQFVSPOSCCPF1TLJPIWYWYB8A9" localSheetId="9" hidden="1">#REF!</definedName>
    <definedName name="BExQFVSPOSCCPF1TLJPIWYWYB8A9" hidden="1">#REF!</definedName>
    <definedName name="BExQFWJQXNQAW6LUMOEDS6KMJMYL" localSheetId="9" hidden="1">#REF!</definedName>
    <definedName name="BExQFWJQXNQAW6LUMOEDS6KMJMYL" hidden="1">#REF!</definedName>
    <definedName name="BExQG8TYRD2G42UA5ZPCRLNKUDMX" localSheetId="9" hidden="1">#REF!</definedName>
    <definedName name="BExQG8TYRD2G42UA5ZPCRLNKUDMX" hidden="1">#REF!</definedName>
    <definedName name="BExQG9A8OZ31BDN5QEGQGWG59A43" hidden="1">#REF!</definedName>
    <definedName name="BExQGGBQ2CMSPV4NV4RA7NMBQER6" localSheetId="9" hidden="1">#REF!</definedName>
    <definedName name="BExQGGBQ2CMSPV4NV4RA7NMBQER6" hidden="1">#REF!</definedName>
    <definedName name="BExQGO48J9MPCDQ96RBB9UN9AIGT" localSheetId="9" hidden="1">#REF!</definedName>
    <definedName name="BExQGO48J9MPCDQ96RBB9UN9AIGT" hidden="1">#REF!</definedName>
    <definedName name="BExQGSBB6MJWDW7AYWA0MSFTXKRR" localSheetId="9" hidden="1">#REF!</definedName>
    <definedName name="BExQGSBB6MJWDW7AYWA0MSFTXKRR" hidden="1">#REF!</definedName>
    <definedName name="BExQH0UURAJ13AVO5UI04HSRGVYW" localSheetId="9" hidden="1">#REF!</definedName>
    <definedName name="BExQH0UURAJ13AVO5UI04HSRGVYW" hidden="1">#REF!</definedName>
    <definedName name="BExQH5I0FUT0822E2ITR6M5724UF" localSheetId="9" hidden="1">#REF!</definedName>
    <definedName name="BExQH5I0FUT0822E2ITR6M5724UF" hidden="1">#REF!</definedName>
    <definedName name="BExQH6ZZY0NR8SE48PSI9D0CU1TC" localSheetId="9" hidden="1">#REF!</definedName>
    <definedName name="BExQH6ZZY0NR8SE48PSI9D0CU1TC" hidden="1">#REF!</definedName>
    <definedName name="BExQH9P2MCXAJOVEO4GFQT6MNW22" localSheetId="9" hidden="1">#REF!</definedName>
    <definedName name="BExQH9P2MCXAJOVEO4GFQT6MNW22" hidden="1">#REF!</definedName>
    <definedName name="BExQHCZSBYUY8OKKJXFYWKBBM6AH" localSheetId="9" hidden="1">#REF!</definedName>
    <definedName name="BExQHCZSBYUY8OKKJXFYWKBBM6AH" hidden="1">#REF!</definedName>
    <definedName name="BExQHML1J3V7M9VZ3S2S198637RP" localSheetId="9" hidden="1">#REF!</definedName>
    <definedName name="BExQHML1J3V7M9VZ3S2S198637RP" hidden="1">#REF!</definedName>
    <definedName name="BExQHPKXZ1K33V2F90NZIQRZYIAW" localSheetId="9" hidden="1">#REF!</definedName>
    <definedName name="BExQHPKXZ1K33V2F90NZIQRZYIAW" hidden="1">#REF!</definedName>
    <definedName name="BExQHRDNW8YFGT2B35K9CYSS1VAI" localSheetId="9" hidden="1">#REF!</definedName>
    <definedName name="BExQHRDNW8YFGT2B35K9CYSS1VAI" hidden="1">#REF!</definedName>
    <definedName name="BExQHRZ9FBLUG6G6CC88UZA6V39L" localSheetId="9" hidden="1">#REF!</definedName>
    <definedName name="BExQHRZ9FBLUG6G6CC88UZA6V39L" hidden="1">#REF!</definedName>
    <definedName name="BExQHVF9KD06AG2RXUQJ9X4PVGX4" localSheetId="9" hidden="1">#REF!</definedName>
    <definedName name="BExQHVF9KD06AG2RXUQJ9X4PVGX4" hidden="1">#REF!</definedName>
    <definedName name="BExQHZBHVN2L4HC7ACTR73T5OCV0" localSheetId="9" hidden="1">#REF!</definedName>
    <definedName name="BExQHZBHVN2L4HC7ACTR73T5OCV0" hidden="1">#REF!</definedName>
    <definedName name="BExQI3O3BBL6MXZNJD1S3UD8WBUU" localSheetId="9" hidden="1">#REF!</definedName>
    <definedName name="BExQI3O3BBL6MXZNJD1S3UD8WBUU" hidden="1">#REF!</definedName>
    <definedName name="BExQI7431UOEBYKYPVVMNXBZ2ZP2" localSheetId="9" hidden="1">#REF!</definedName>
    <definedName name="BExQI7431UOEBYKYPVVMNXBZ2ZP2" hidden="1">#REF!</definedName>
    <definedName name="BExQI85V9TNLDJT5LTRZS10Y26SG" localSheetId="9" hidden="1">#REF!</definedName>
    <definedName name="BExQI85V9TNLDJT5LTRZS10Y26SG" hidden="1">#REF!</definedName>
    <definedName name="BExQI9ICYVAAXE7L1BQSE1VWSQA9" localSheetId="9" hidden="1">#REF!</definedName>
    <definedName name="BExQI9ICYVAAXE7L1BQSE1VWSQA9" hidden="1">#REF!</definedName>
    <definedName name="BExQIAPKHVEV8CU1L3TTHJW67FJ5" localSheetId="9" hidden="1">#REF!</definedName>
    <definedName name="BExQIAPKHVEV8CU1L3TTHJW67FJ5" hidden="1">#REF!</definedName>
    <definedName name="BExQIAV02RGEQG6AF0CWXU3MS9BZ" localSheetId="9" hidden="1">#REF!</definedName>
    <definedName name="BExQIAV02RGEQG6AF0CWXU3MS9BZ" hidden="1">#REF!</definedName>
    <definedName name="BExQIBB4I3Z6AUU0HYV1DHRS13M4" localSheetId="9" hidden="1">#REF!</definedName>
    <definedName name="BExQIBB4I3Z6AUU0HYV1DHRS13M4" hidden="1">#REF!</definedName>
    <definedName name="BExQIBWPAXU7HJZLKGJZY3EB7MIS" localSheetId="9" hidden="1">#REF!</definedName>
    <definedName name="BExQIBWPAXU7HJZLKGJZY3EB7MIS" hidden="1">#REF!</definedName>
    <definedName name="BExQIHLP9AT969BKBF22IGW76GLI" localSheetId="9" hidden="1">#REF!</definedName>
    <definedName name="BExQIHLP9AT969BKBF22IGW76GLI" hidden="1">#REF!</definedName>
    <definedName name="BExQIS8O6R36CI01XRY9ISM99TW9" localSheetId="9" hidden="1">#REF!</definedName>
    <definedName name="BExQIS8O6R36CI01XRY9ISM99TW9" hidden="1">#REF!</definedName>
    <definedName name="BExQIVJB9MJ25NDUHTCVMSODJY2C" localSheetId="9" hidden="1">#REF!</definedName>
    <definedName name="BExQIVJB9MJ25NDUHTCVMSODJY2C" hidden="1">#REF!</definedName>
    <definedName name="BExQIWAEMVTWAU39DWIXT17K2A9Z" localSheetId="9" hidden="1">#REF!</definedName>
    <definedName name="BExQIWAEMVTWAU39DWIXT17K2A9Z" hidden="1">#REF!</definedName>
    <definedName name="BExQJ72T8UR0U461ZLEGOOEPCDIG" localSheetId="9" hidden="1">#REF!</definedName>
    <definedName name="BExQJ72T8UR0U461ZLEGOOEPCDIG" hidden="1">#REF!</definedName>
    <definedName name="BExQJAZ2QDORCR0K8PR9VHQZ4Y3P" localSheetId="9" hidden="1">#REF!</definedName>
    <definedName name="BExQJAZ2QDORCR0K8PR9VHQZ4Y3P" hidden="1">#REF!</definedName>
    <definedName name="BExQJBF7LAX128WR7VTMJC88ZLPG" localSheetId="9" hidden="1">#REF!</definedName>
    <definedName name="BExQJBF7LAX128WR7VTMJC88ZLPG" hidden="1">#REF!</definedName>
    <definedName name="BExQJEVCKX6KZHNCLYXY7D0MX5KN" localSheetId="9" hidden="1">#REF!</definedName>
    <definedName name="BExQJEVCKX6KZHNCLYXY7D0MX5KN" hidden="1">#REF!</definedName>
    <definedName name="BExQJJYSDX8B0J1QGF2HL071KKA3" localSheetId="9" hidden="1">#REF!</definedName>
    <definedName name="BExQJJYSDX8B0J1QGF2HL071KKA3" hidden="1">#REF!</definedName>
    <definedName name="BExQK1HV6SQQ7CP8H8IUKI9TYXTD" localSheetId="9" hidden="1">#REF!</definedName>
    <definedName name="BExQK1HV6SQQ7CP8H8IUKI9TYXTD" hidden="1">#REF!</definedName>
    <definedName name="BExQK3LE5CSBW1E4H4KHW548FL2R" localSheetId="9" hidden="1">#REF!</definedName>
    <definedName name="BExQK3LE5CSBW1E4H4KHW548FL2R" hidden="1">#REF!</definedName>
    <definedName name="BExQKG6LD6PLNDGNGO9DJXY865BR" localSheetId="9" hidden="1">#REF!</definedName>
    <definedName name="BExQKG6LD6PLNDGNGO9DJXY865BR" hidden="1">#REF!</definedName>
    <definedName name="BExQKUKG8I4CGS9QYSD0H7NHP4JN" localSheetId="9" hidden="1">#REF!</definedName>
    <definedName name="BExQKUKG8I4CGS9QYSD0H7NHP4JN" hidden="1">#REF!</definedName>
    <definedName name="BExQL2NSE8OYZFXQH8A23RMVMFW7" localSheetId="9" hidden="1">#REF!</definedName>
    <definedName name="BExQL2NSE8OYZFXQH8A23RMVMFW7" hidden="1">#REF!</definedName>
    <definedName name="BExQL4GJ3LZJL6JDEHT7UDXW90TV" hidden="1">#REF!</definedName>
    <definedName name="BExQLE1TOW3A287TQB0AVWENT8O1" localSheetId="9" hidden="1">#REF!</definedName>
    <definedName name="BExQLE1TOW3A287TQB0AVWENT8O1" hidden="1">#REF!</definedName>
    <definedName name="BExRYOYB4A3E5F6MTROY69LR0PMG" localSheetId="9" hidden="1">#REF!</definedName>
    <definedName name="BExRYOYB4A3E5F6MTROY69LR0PMG" hidden="1">#REF!</definedName>
    <definedName name="BExRYZLA9EW71H4SXQR525S72LLP" localSheetId="9" hidden="1">#REF!</definedName>
    <definedName name="BExRYZLA9EW71H4SXQR525S72LLP" hidden="1">#REF!</definedName>
    <definedName name="BExRZ66M8G9FQ0VFP077QSZBSOA5" localSheetId="9" hidden="1">#REF!</definedName>
    <definedName name="BExRZ66M8G9FQ0VFP077QSZBSOA5" hidden="1">#REF!</definedName>
    <definedName name="BExRZ8FMQQL46I8AQWU17LRNZD5T" localSheetId="9" hidden="1">#REF!</definedName>
    <definedName name="BExRZ8FMQQL46I8AQWU17LRNZD5T" hidden="1">#REF!</definedName>
    <definedName name="BExRZIRRIXRUMZ5GOO95S7460BMP" localSheetId="9" hidden="1">#REF!</definedName>
    <definedName name="BExRZIRRIXRUMZ5GOO95S7460BMP" hidden="1">#REF!</definedName>
    <definedName name="BExRZJTNBKKPK7SB4LA31O3OH6PO" localSheetId="9" hidden="1">#REF!</definedName>
    <definedName name="BExRZJTNBKKPK7SB4LA31O3OH6PO" hidden="1">#REF!</definedName>
    <definedName name="BExRZK9RAHMM0ZLTNSK7A4LDC42D" localSheetId="9" hidden="1">#REF!</definedName>
    <definedName name="BExRZK9RAHMM0ZLTNSK7A4LDC42D" hidden="1">#REF!</definedName>
    <definedName name="BExRZNF461H0WDF36L3U0UQSJGZB" localSheetId="9" hidden="1">#REF!</definedName>
    <definedName name="BExRZNF461H0WDF36L3U0UQSJGZB" hidden="1">#REF!</definedName>
    <definedName name="BExRZOGSR69INI6GAEPHDWSNK5Q4" localSheetId="9" hidden="1">#REF!</definedName>
    <definedName name="BExRZOGSR69INI6GAEPHDWSNK5Q4" hidden="1">#REF!</definedName>
    <definedName name="BExS0ASQBKRTPDWFK0KUDFOS9LE5" localSheetId="9" hidden="1">#REF!</definedName>
    <definedName name="BExS0ASQBKRTPDWFK0KUDFOS9LE5" hidden="1">#REF!</definedName>
    <definedName name="BExS0GHQUF6YT0RU3TKDEO8CSJYB" localSheetId="9" hidden="1">#REF!</definedName>
    <definedName name="BExS0GHQUF6YT0RU3TKDEO8CSJYB" hidden="1">#REF!</definedName>
    <definedName name="BExS0K8IHC45I78DMZBOJ1P13KQA" localSheetId="9" hidden="1">#REF!</definedName>
    <definedName name="BExS0K8IHC45I78DMZBOJ1P13KQA" hidden="1">#REF!</definedName>
    <definedName name="BExS0L4WP69XXUFHED98XIEPB593" localSheetId="9" hidden="1">#REF!</definedName>
    <definedName name="BExS0L4WP69XXUFHED98XIEPB593" hidden="1">#REF!</definedName>
    <definedName name="BExS0Z2O2N4AJXFEPN87NU9ZGAHG" localSheetId="9" hidden="1">#REF!</definedName>
    <definedName name="BExS0Z2O2N4AJXFEPN87NU9ZGAHG" hidden="1">#REF!</definedName>
    <definedName name="BExS15IJV0WW662NXQUVT3FGP4ST" localSheetId="9" hidden="1">#REF!</definedName>
    <definedName name="BExS15IJV0WW662NXQUVT3FGP4ST" hidden="1">#REF!</definedName>
    <definedName name="BExS18T8TBNEPF4AU1VJ268XLF3L" localSheetId="9" hidden="1">#REF!</definedName>
    <definedName name="BExS18T8TBNEPF4AU1VJ268XLF3L" hidden="1">#REF!</definedName>
    <definedName name="BExS194110MR25BYJI3CJ2EGZ8XT" localSheetId="9" hidden="1">#REF!</definedName>
    <definedName name="BExS194110MR25BYJI3CJ2EGZ8XT" hidden="1">#REF!</definedName>
    <definedName name="BExS1BNVGNSGD4EP90QL8WXYWZ66" localSheetId="9" hidden="1">#REF!</definedName>
    <definedName name="BExS1BNVGNSGD4EP90QL8WXYWZ66" hidden="1">#REF!</definedName>
    <definedName name="BExS1UE39N6NCND7MAARSBWXS6HU" localSheetId="9" hidden="1">#REF!</definedName>
    <definedName name="BExS1UE39N6NCND7MAARSBWXS6HU" hidden="1">#REF!</definedName>
    <definedName name="BExS226HTWL5WVC76MP5A1IBI8WD" localSheetId="9" hidden="1">#REF!</definedName>
    <definedName name="BExS226HTWL5WVC76MP5A1IBI8WD" hidden="1">#REF!</definedName>
    <definedName name="BExS26OI2QNNAH2WMDD95Z400048" localSheetId="9" hidden="1">#REF!</definedName>
    <definedName name="BExS26OI2QNNAH2WMDD95Z400048" hidden="1">#REF!</definedName>
    <definedName name="BExS2D4EI622QRKZKVDPRE66M4XA" localSheetId="9" hidden="1">#REF!</definedName>
    <definedName name="BExS2D4EI622QRKZKVDPRE66M4XA" hidden="1">#REF!</definedName>
    <definedName name="BExS2DF6B4ZUF3VZLI4G6LJ3BF38" localSheetId="9" hidden="1">#REF!</definedName>
    <definedName name="BExS2DF6B4ZUF3VZLI4G6LJ3BF38" hidden="1">#REF!</definedName>
    <definedName name="BExS2GKEA6VM3PDWKD7XI0KRUHTW" localSheetId="9" hidden="1">#REF!</definedName>
    <definedName name="BExS2GKEA6VM3PDWKD7XI0KRUHTW" hidden="1">#REF!</definedName>
    <definedName name="BExS2I2HVU314TXI2DYFRY8XV913" localSheetId="9" hidden="1">#REF!</definedName>
    <definedName name="BExS2I2HVU314TXI2DYFRY8XV913" hidden="1">#REF!</definedName>
    <definedName name="BExS2QB5FS5LYTFYO4BROTWG3OV5" localSheetId="9" hidden="1">#REF!</definedName>
    <definedName name="BExS2QB5FS5LYTFYO4BROTWG3OV5" hidden="1">#REF!</definedName>
    <definedName name="BExS2TLU1HONYV6S3ZD9T12D7CIG" localSheetId="9" hidden="1">#REF!</definedName>
    <definedName name="BExS2TLU1HONYV6S3ZD9T12D7CIG" hidden="1">#REF!</definedName>
    <definedName name="BExS2WLQUVBRZJWQTWUU4CYDY4IN" localSheetId="9" hidden="1">#REF!</definedName>
    <definedName name="BExS2WLQUVBRZJWQTWUU4CYDY4IN" hidden="1">#REF!</definedName>
    <definedName name="BExS2YJQV4NUX6135T90Z1Y5R26Q" localSheetId="9" hidden="1">#REF!</definedName>
    <definedName name="BExS2YJQV4NUX6135T90Z1Y5R26Q" hidden="1">#REF!</definedName>
    <definedName name="BExS318UV9I2FXPQQWUKKX00QLPJ" localSheetId="9" hidden="1">#REF!</definedName>
    <definedName name="BExS318UV9I2FXPQQWUKKX00QLPJ" hidden="1">#REF!</definedName>
    <definedName name="BExS3LBS0SMTHALVM4NRI1BAV1NP" localSheetId="9" hidden="1">#REF!</definedName>
    <definedName name="BExS3LBS0SMTHALVM4NRI1BAV1NP" hidden="1">#REF!</definedName>
    <definedName name="BExS3MTQ75VBXDGEBURP6YT8RROE" localSheetId="9" hidden="1">#REF!</definedName>
    <definedName name="BExS3MTQ75VBXDGEBURP6YT8RROE" hidden="1">#REF!</definedName>
    <definedName name="BExS3OMGYO0DFN5186UFKEXZ2RX3" localSheetId="9" hidden="1">#REF!</definedName>
    <definedName name="BExS3OMGYO0DFN5186UFKEXZ2RX3" hidden="1">#REF!</definedName>
    <definedName name="BExS3SDERJ27OER67TIGOVZU13A2" localSheetId="9" hidden="1">#REF!</definedName>
    <definedName name="BExS3SDERJ27OER67TIGOVZU13A2" hidden="1">#REF!</definedName>
    <definedName name="BExS3STIH9SFG0R6H30P191QZE98" localSheetId="9" hidden="1">#REF!</definedName>
    <definedName name="BExS3STIH9SFG0R6H30P191QZE98" hidden="1">#REF!</definedName>
    <definedName name="BExS46R5WDNU5KL04FKY5LHJUCB8" localSheetId="9" hidden="1">#REF!</definedName>
    <definedName name="BExS46R5WDNU5KL04FKY5LHJUCB8" hidden="1">#REF!</definedName>
    <definedName name="BExS4ASWKM93XA275AXHYP8AG6SU" localSheetId="9" hidden="1">#REF!</definedName>
    <definedName name="BExS4ASWKM93XA275AXHYP8AG6SU" hidden="1">#REF!</definedName>
    <definedName name="BExS4IANBC4RO7HIK0MZZ2RPQU78" localSheetId="9" hidden="1">#REF!</definedName>
    <definedName name="BExS4IANBC4RO7HIK0MZZ2RPQU78" hidden="1">#REF!</definedName>
    <definedName name="BExS4JN3Y6SVBKILQK0R9HS45Y52" localSheetId="9" hidden="1">#REF!</definedName>
    <definedName name="BExS4JN3Y6SVBKILQK0R9HS45Y52" hidden="1">#REF!</definedName>
    <definedName name="BExS4P6S41O6Z6BED77U3GD9PNH1" localSheetId="9" hidden="1">#REF!</definedName>
    <definedName name="BExS4P6S41O6Z6BED77U3GD9PNH1" hidden="1">#REF!</definedName>
    <definedName name="BExS4PXPURUHFBOKYFJD5J1J2RXC" localSheetId="9" hidden="1">#REF!</definedName>
    <definedName name="BExS4PXPURUHFBOKYFJD5J1J2RXC" hidden="1">#REF!</definedName>
    <definedName name="BExS4T32HD3YGJ91HTJ2IGVX6V4O" localSheetId="9" hidden="1">#REF!</definedName>
    <definedName name="BExS4T32HD3YGJ91HTJ2IGVX6V4O" hidden="1">#REF!</definedName>
    <definedName name="BExS51H0N51UT0FZOPZRCF1GU063" localSheetId="9" hidden="1">#REF!</definedName>
    <definedName name="BExS51H0N51UT0FZOPZRCF1GU063" hidden="1">#REF!</definedName>
    <definedName name="BExS54X72TJFC41FJK72MLRR2OO7" localSheetId="9" hidden="1">#REF!</definedName>
    <definedName name="BExS54X72TJFC41FJK72MLRR2OO7" hidden="1">#REF!</definedName>
    <definedName name="BExS59F0PA1V2ZC7S5TN6IT41SXP" localSheetId="9" hidden="1">#REF!</definedName>
    <definedName name="BExS59F0PA1V2ZC7S5TN6IT41SXP" hidden="1">#REF!</definedName>
    <definedName name="BExS5L3TGB8JVW9ROYWTKYTUPW27" localSheetId="9" hidden="1">#REF!</definedName>
    <definedName name="BExS5L3TGB8JVW9ROYWTKYTUPW27" hidden="1">#REF!</definedName>
    <definedName name="BExS6GKQ96EHVLYWNJDWXZXUZW90" localSheetId="9" hidden="1">#REF!</definedName>
    <definedName name="BExS6GKQ96EHVLYWNJDWXZXUZW90" hidden="1">#REF!</definedName>
    <definedName name="BExS6ITKSZFRR01YD5B0F676SYN7" localSheetId="9" hidden="1">#REF!</definedName>
    <definedName name="BExS6ITKSZFRR01YD5B0F676SYN7" hidden="1">#REF!</definedName>
    <definedName name="BExS6N0LI574IAC89EFW6CLTCQ33" localSheetId="9" hidden="1">#REF!</definedName>
    <definedName name="BExS6N0LI574IAC89EFW6CLTCQ33" hidden="1">#REF!</definedName>
    <definedName name="BExS6N0NEF7XCTT5R600QZ71A44O" localSheetId="9" hidden="1">#REF!</definedName>
    <definedName name="BExS6N0NEF7XCTT5R600QZ71A44O" hidden="1">#REF!</definedName>
    <definedName name="BExS6WRDBF3ST86ZOBBUL3GTCR11" localSheetId="9" hidden="1">#REF!</definedName>
    <definedName name="BExS6WRDBF3ST86ZOBBUL3GTCR11" hidden="1">#REF!</definedName>
    <definedName name="BExS6XNRKR0C3MTA0LV5B60UB908" localSheetId="9" hidden="1">#REF!</definedName>
    <definedName name="BExS6XNRKR0C3MTA0LV5B60UB908" hidden="1">#REF!</definedName>
    <definedName name="BExS73NELZEK2MDOLXO2Q7H3EG71" localSheetId="9" hidden="1">#REF!</definedName>
    <definedName name="BExS73NELZEK2MDOLXO2Q7H3EG71" hidden="1">#REF!</definedName>
    <definedName name="BExS7DJF6AXTWAJD7K4ZCD7L6BHV" localSheetId="9" hidden="1">#REF!</definedName>
    <definedName name="BExS7DJF6AXTWAJD7K4ZCD7L6BHV" hidden="1">#REF!</definedName>
    <definedName name="BExS7GOTHHOK287MX2RC853NWQAL" localSheetId="9" hidden="1">#REF!</definedName>
    <definedName name="BExS7GOTHHOK287MX2RC853NWQAL" hidden="1">#REF!</definedName>
    <definedName name="BExS7TKQYLRZGM93UY3ZJZJBQNFJ" localSheetId="9" hidden="1">#REF!</definedName>
    <definedName name="BExS7TKQYLRZGM93UY3ZJZJBQNFJ" hidden="1">#REF!</definedName>
    <definedName name="BExS7Y2LNGVHSIBKC7C3R6X4LDR6" localSheetId="9" hidden="1">#REF!</definedName>
    <definedName name="BExS7Y2LNGVHSIBKC7C3R6X4LDR6" hidden="1">#REF!</definedName>
    <definedName name="BExS81TE0EY44Y3W2M4Z4MGNP5OM" localSheetId="9" hidden="1">#REF!</definedName>
    <definedName name="BExS81TE0EY44Y3W2M4Z4MGNP5OM" hidden="1">#REF!</definedName>
    <definedName name="BExS81YPDZDVJJVS15HV2HDXAC3Y" localSheetId="9" hidden="1">#REF!</definedName>
    <definedName name="BExS81YPDZDVJJVS15HV2HDXAC3Y" hidden="1">#REF!</definedName>
    <definedName name="BExS82PRVNUTEKQZS56YT2DVF6C2" localSheetId="9" hidden="1">#REF!</definedName>
    <definedName name="BExS82PRVNUTEKQZS56YT2DVF6C2" hidden="1">#REF!</definedName>
    <definedName name="BExS83BCNFAV6DRCB1VTUF96491J" localSheetId="9" hidden="1">#REF!</definedName>
    <definedName name="BExS83BCNFAV6DRCB1VTUF96491J" hidden="1">#REF!</definedName>
    <definedName name="BExS86GKM9ISCSNZD15BQ5E5L6A5" localSheetId="9" hidden="1">#REF!</definedName>
    <definedName name="BExS86GKM9ISCSNZD15BQ5E5L6A5" hidden="1">#REF!</definedName>
    <definedName name="BExS89GGRJ55EK546SM31UGE2K8T" localSheetId="9" hidden="1">#REF!</definedName>
    <definedName name="BExS89GGRJ55EK546SM31UGE2K8T" hidden="1">#REF!</definedName>
    <definedName name="BExS8BPG5A0GR5AO1U951NDGGR0L" localSheetId="9" hidden="1">#REF!</definedName>
    <definedName name="BExS8BPG5A0GR5AO1U951NDGGR0L" hidden="1">#REF!</definedName>
    <definedName name="BExS8CGI0JXFUBD41VFLI0SZSV8F" localSheetId="9" hidden="1">#REF!</definedName>
    <definedName name="BExS8CGI0JXFUBD41VFLI0SZSV8F" hidden="1">#REF!</definedName>
    <definedName name="BExS8D22FXVQKOEJP01LT0CDI3PS" localSheetId="9" hidden="1">#REF!</definedName>
    <definedName name="BExS8D22FXVQKOEJP01LT0CDI3PS" hidden="1">#REF!</definedName>
    <definedName name="BExS8EEJOZFBUWZDOM3O25AJRUVU" localSheetId="9" hidden="1">#REF!</definedName>
    <definedName name="BExS8EEJOZFBUWZDOM3O25AJRUVU" hidden="1">#REF!</definedName>
    <definedName name="BExS8GSUS17UY50TEM2AWF36BR9Z" localSheetId="9" hidden="1">#REF!</definedName>
    <definedName name="BExS8GSUS17UY50TEM2AWF36BR9Z" hidden="1">#REF!</definedName>
    <definedName name="BExS8HJRBVG0XI6PWA9KTMJZMQXK" localSheetId="9" hidden="1">#REF!</definedName>
    <definedName name="BExS8HJRBVG0XI6PWA9KTMJZMQXK" hidden="1">#REF!</definedName>
    <definedName name="BExS8NE9HUZJH13OXLREOV1BX0OZ" localSheetId="9" hidden="1">#REF!</definedName>
    <definedName name="BExS8NE9HUZJH13OXLREOV1BX0OZ" hidden="1">#REF!</definedName>
    <definedName name="BExS8R51C8RM2FS6V6IRTYO9GA4A" localSheetId="9" hidden="1">#REF!</definedName>
    <definedName name="BExS8R51C8RM2FS6V6IRTYO9GA4A" hidden="1">#REF!</definedName>
    <definedName name="BExS8WDX408F60MH1X9B9UZ2H4R7" localSheetId="9" hidden="1">#REF!</definedName>
    <definedName name="BExS8WDX408F60MH1X9B9UZ2H4R7" hidden="1">#REF!</definedName>
    <definedName name="BExS8X4UTVOFE2YEVLO8LTKMSI3A" localSheetId="9" hidden="1">#REF!</definedName>
    <definedName name="BExS8X4UTVOFE2YEVLO8LTKMSI3A" hidden="1">#REF!</definedName>
    <definedName name="BExS8Z2W2QEC3MH0BZIYLDFQNUIP" localSheetId="9" hidden="1">#REF!</definedName>
    <definedName name="BExS8Z2W2QEC3MH0BZIYLDFQNUIP" hidden="1">#REF!</definedName>
    <definedName name="BExS92DKGRFFCIA9C0IXDOLO57EP" localSheetId="9" hidden="1">#REF!</definedName>
    <definedName name="BExS92DKGRFFCIA9C0IXDOLO57EP" hidden="1">#REF!</definedName>
    <definedName name="BExS98OB4321YCHLCQ022PXKTT2W" localSheetId="9" hidden="1">#REF!</definedName>
    <definedName name="BExS98OB4321YCHLCQ022PXKTT2W" hidden="1">#REF!</definedName>
    <definedName name="BExS9C9N8GFISC6HUERJ0EI06GB2" localSheetId="9" hidden="1">#REF!</definedName>
    <definedName name="BExS9C9N8GFISC6HUERJ0EI06GB2" hidden="1">#REF!</definedName>
    <definedName name="BExS9D6619QNINF06KHZHYUAH0S9" localSheetId="9" hidden="1">#REF!</definedName>
    <definedName name="BExS9D6619QNINF06KHZHYUAH0S9" hidden="1">#REF!</definedName>
    <definedName name="BExS9DX13CACP3J8JDREK30JB1SQ" localSheetId="9" hidden="1">#REF!</definedName>
    <definedName name="BExS9DX13CACP3J8JDREK30JB1SQ" hidden="1">#REF!</definedName>
    <definedName name="BExS9FPRS2KRRCS33SE6WFNF5GYL" localSheetId="9" hidden="1">#REF!</definedName>
    <definedName name="BExS9FPRS2KRRCS33SE6WFNF5GYL" hidden="1">#REF!</definedName>
    <definedName name="BExS9M5VN3VE822UH6TLACVY24CJ" localSheetId="9" hidden="1">#REF!</definedName>
    <definedName name="BExS9M5VN3VE822UH6TLACVY24CJ" hidden="1">#REF!</definedName>
    <definedName name="BExS9WI0A6PSEB8N9GPXF2Z7MWHM" localSheetId="9" hidden="1">#REF!</definedName>
    <definedName name="BExS9WI0A6PSEB8N9GPXF2Z7MWHM" hidden="1">#REF!</definedName>
    <definedName name="BExS9XJPZ07ND34OHX60QD382FV6" localSheetId="9" hidden="1">#REF!</definedName>
    <definedName name="BExS9XJPZ07ND34OHX60QD382FV6" hidden="1">#REF!</definedName>
    <definedName name="BExSA4AJLEEN4R7HU4FRSMYR17TR" localSheetId="9" hidden="1">#REF!</definedName>
    <definedName name="BExSA4AJLEEN4R7HU4FRSMYR17TR" hidden="1">#REF!</definedName>
    <definedName name="BExSA5HP306TN9XJS0TU619DLRR7" localSheetId="9" hidden="1">#REF!</definedName>
    <definedName name="BExSA5HP306TN9XJS0TU619DLRR7" hidden="1">#REF!</definedName>
    <definedName name="BExSAAVWQOOIA6B3JHQVGP08HFEM" localSheetId="9" hidden="1">#REF!</definedName>
    <definedName name="BExSAAVWQOOIA6B3JHQVGP08HFEM" hidden="1">#REF!</definedName>
    <definedName name="BExSAFJ3IICU2M7QPVE4ARYMXZKX" localSheetId="9" hidden="1">#REF!</definedName>
    <definedName name="BExSAFJ3IICU2M7QPVE4ARYMXZKX" hidden="1">#REF!</definedName>
    <definedName name="BExSAH6ID8OHX379UXVNGFO8J6KQ" localSheetId="9" hidden="1">#REF!</definedName>
    <definedName name="BExSAH6ID8OHX379UXVNGFO8J6KQ" hidden="1">#REF!</definedName>
    <definedName name="BExSAQBHIXGQRNIRGCJMBXUPCZQA" localSheetId="9" hidden="1">#REF!</definedName>
    <definedName name="BExSAQBHIXGQRNIRGCJMBXUPCZQA" hidden="1">#REF!</definedName>
    <definedName name="BExSAUTCT4P7JP57NOR9MTX33QJZ" localSheetId="9" hidden="1">#REF!</definedName>
    <definedName name="BExSAUTCT4P7JP57NOR9MTX33QJZ" hidden="1">#REF!</definedName>
    <definedName name="BExSAY9CA9TFXQ9M9FBJRGJO9T9E" localSheetId="9" hidden="1">#REF!</definedName>
    <definedName name="BExSAY9CA9TFXQ9M9FBJRGJO9T9E" hidden="1">#REF!</definedName>
    <definedName name="BExSB4JYKQ3MINI7RAYK5M8BLJDC" localSheetId="9" hidden="1">#REF!</definedName>
    <definedName name="BExSB4JYKQ3MINI7RAYK5M8BLJDC" hidden="1">#REF!</definedName>
    <definedName name="BExSBCY73CG3Q15P5BDLDT994XRL" localSheetId="9" hidden="1">#REF!</definedName>
    <definedName name="BExSBCY73CG3Q15P5BDLDT994XRL" hidden="1">#REF!</definedName>
    <definedName name="BExSBMOS41ZRLWYLOU29V6Y7YORR" localSheetId="9" hidden="1">#REF!</definedName>
    <definedName name="BExSBMOS41ZRLWYLOU29V6Y7YORR" hidden="1">#REF!</definedName>
    <definedName name="BExSBPZG22WAMZYIF7CZ686E8X80" localSheetId="9" hidden="1">#REF!</definedName>
    <definedName name="BExSBPZG22WAMZYIF7CZ686E8X80" hidden="1">#REF!</definedName>
    <definedName name="BExSBRBXXQMBU1TYDW1BXTEVEPRU" localSheetId="9" hidden="1">#REF!</definedName>
    <definedName name="BExSBRBXXQMBU1TYDW1BXTEVEPRU" hidden="1">#REF!</definedName>
    <definedName name="BExSC54998WTZ21DSL0R8UN0Y9JH" localSheetId="9" hidden="1">#REF!</definedName>
    <definedName name="BExSC54998WTZ21DSL0R8UN0Y9JH" hidden="1">#REF!</definedName>
    <definedName name="BExSC60N7WR9PJSNC9B7ORCX9NGY" localSheetId="9" hidden="1">#REF!</definedName>
    <definedName name="BExSC60N7WR9PJSNC9B7ORCX9NGY" hidden="1">#REF!</definedName>
    <definedName name="BExSCE99EZTILTTCE4NJJF96OYYM" localSheetId="9" hidden="1">#REF!</definedName>
    <definedName name="BExSCE99EZTILTTCE4NJJF96OYYM" hidden="1">#REF!</definedName>
    <definedName name="BExSCFWOMYELUEPWVJIRGIQZH5BV" localSheetId="9" hidden="1">#REF!</definedName>
    <definedName name="BExSCFWOMYELUEPWVJIRGIQZH5BV" hidden="1">#REF!</definedName>
    <definedName name="BExSCHUQZ2HFEWS54X67DIS8OSXZ" localSheetId="9" hidden="1">#REF!</definedName>
    <definedName name="BExSCHUQZ2HFEWS54X67DIS8OSXZ" hidden="1">#REF!</definedName>
    <definedName name="BExSCOG41SKKG4GYU76WRWW1CTE6" localSheetId="9" hidden="1">#REF!</definedName>
    <definedName name="BExSCOG41SKKG4GYU76WRWW1CTE6" hidden="1">#REF!</definedName>
    <definedName name="BExSCVC9P86YVFMRKKUVRV29MZXZ" localSheetId="9" hidden="1">#REF!</definedName>
    <definedName name="BExSCVC9P86YVFMRKKUVRV29MZXZ" hidden="1">#REF!</definedName>
    <definedName name="BExSD233CH4MU9ZMGNRF97ZV7KWU" localSheetId="9" hidden="1">#REF!</definedName>
    <definedName name="BExSD233CH4MU9ZMGNRF97ZV7KWU" hidden="1">#REF!</definedName>
    <definedName name="BExSD2U0F3BN6IN9N4R2DTTJG15H" localSheetId="9" hidden="1">#REF!</definedName>
    <definedName name="BExSD2U0F3BN6IN9N4R2DTTJG15H" hidden="1">#REF!</definedName>
    <definedName name="BExSD6A6NY15YSMFH51ST6XJY429" localSheetId="9" hidden="1">#REF!</definedName>
    <definedName name="BExSD6A6NY15YSMFH51ST6XJY429" hidden="1">#REF!</definedName>
    <definedName name="BExSD9VH6PF6RQ135VOEE08YXPAW" localSheetId="9" hidden="1">#REF!</definedName>
    <definedName name="BExSD9VH6PF6RQ135VOEE08YXPAW" hidden="1">#REF!</definedName>
    <definedName name="BExSDI9QWFD49GEZWZ3KOGM27XRB" localSheetId="9" hidden="1">#REF!</definedName>
    <definedName name="BExSDI9QWFD49GEZWZ3KOGM27XRB" hidden="1">#REF!</definedName>
    <definedName name="BExSDP5Y04WWMX2WWRITWOX8R5I9" localSheetId="9" hidden="1">#REF!</definedName>
    <definedName name="BExSDP5Y04WWMX2WWRITWOX8R5I9" hidden="1">#REF!</definedName>
    <definedName name="BExSDSGM203BJTNS9MKCBX453HMD" localSheetId="9" hidden="1">#REF!</definedName>
    <definedName name="BExSDSGM203BJTNS9MKCBX453HMD" hidden="1">#REF!</definedName>
    <definedName name="BExSDT20XUFXTDM37M148AXAP7HN" localSheetId="9" hidden="1">#REF!</definedName>
    <definedName name="BExSDT20XUFXTDM37M148AXAP7HN" hidden="1">#REF!</definedName>
    <definedName name="BExSDYLOWNTKCY92LFEDAV8LO7D3" localSheetId="9" hidden="1">#REF!</definedName>
    <definedName name="BExSDYLOWNTKCY92LFEDAV8LO7D3" hidden="1">#REF!</definedName>
    <definedName name="BExSE277VXZ807WBUB6A1UGQ1SF9" localSheetId="9" hidden="1">#REF!</definedName>
    <definedName name="BExSE277VXZ807WBUB6A1UGQ1SF9" hidden="1">#REF!</definedName>
    <definedName name="BExSE3EDSP4UL6G0I3DZ5SBHMUBU" localSheetId="9" hidden="1">#REF!</definedName>
    <definedName name="BExSE3EDSP4UL6G0I3DZ5SBHMUBU" hidden="1">#REF!</definedName>
    <definedName name="BExSEEHK1VLWD7JBV9SVVVIKQZ3I" localSheetId="9" hidden="1">#REF!</definedName>
    <definedName name="BExSEEHK1VLWD7JBV9SVVVIKQZ3I" hidden="1">#REF!</definedName>
    <definedName name="BExSEITYG8XAMWJ1C8VKU1MB4TEO" localSheetId="9" hidden="1">#REF!</definedName>
    <definedName name="BExSEITYG8XAMWJ1C8VKU1MB4TEO" hidden="1">#REF!</definedName>
    <definedName name="BExSEJKZLX37P3V33TRTFJ30BFRK" localSheetId="9" hidden="1">#REF!</definedName>
    <definedName name="BExSEJKZLX37P3V33TRTFJ30BFRK" hidden="1">#REF!</definedName>
    <definedName name="BExSEKXG1AW54E28IG5EODEM0JJV" localSheetId="9" hidden="1">#REF!</definedName>
    <definedName name="BExSEKXG1AW54E28IG5EODEM0JJV" hidden="1">#REF!</definedName>
    <definedName name="BExSEO84KVM8R2IV5MFH0XI3IZSN" localSheetId="9" hidden="1">#REF!</definedName>
    <definedName name="BExSEO84KVM8R2IV5MFH0XI3IZSN" hidden="1">#REF!</definedName>
    <definedName name="BExSEP9UVOAI6TMXKNK587PQ3328" localSheetId="9" hidden="1">#REF!</definedName>
    <definedName name="BExSEP9UVOAI6TMXKNK587PQ3328" hidden="1">#REF!</definedName>
    <definedName name="BExSERIU9MUGR4NPZAUJCVXUZ74I" localSheetId="9" hidden="1">#REF!</definedName>
    <definedName name="BExSERIU9MUGR4NPZAUJCVXUZ74I" hidden="1">#REF!</definedName>
    <definedName name="BExSF07QFLZCO4P6K6QF05XG7PH1" localSheetId="9" hidden="1">#REF!</definedName>
    <definedName name="BExSF07QFLZCO4P6K6QF05XG7PH1" hidden="1">#REF!</definedName>
    <definedName name="BExSFJ8ZAGQ63A4MVMZRQWLVRGQ5" localSheetId="9" hidden="1">#REF!</definedName>
    <definedName name="BExSFJ8ZAGQ63A4MVMZRQWLVRGQ5" hidden="1">#REF!</definedName>
    <definedName name="BExSFKQRST2S9KXWWLCXYLKSF4G1" localSheetId="9" hidden="1">#REF!</definedName>
    <definedName name="BExSFKQRST2S9KXWWLCXYLKSF4G1" hidden="1">#REF!</definedName>
    <definedName name="BExSFOHO6VZ5Y463KL3XYTZBVE3P" localSheetId="9" hidden="1">#REF!</definedName>
    <definedName name="BExSFOHO6VZ5Y463KL3XYTZBVE3P" hidden="1">#REF!</definedName>
    <definedName name="BExSFY2ZJOYUEYBX21QZ7AMN2WK1" localSheetId="9" hidden="1">#REF!</definedName>
    <definedName name="BExSFY2ZJOYUEYBX21QZ7AMN2WK1" hidden="1">#REF!</definedName>
    <definedName name="BExSFYDRRTAZVPXRWUF5PDQ97WFF" localSheetId="9" hidden="1">#REF!</definedName>
    <definedName name="BExSFYDRRTAZVPXRWUF5PDQ97WFF" hidden="1">#REF!</definedName>
    <definedName name="BExSFZVPFTXA3F0IJ2NGH1GXX9R7" localSheetId="9" hidden="1">#REF!</definedName>
    <definedName name="BExSFZVPFTXA3F0IJ2NGH1GXX9R7" hidden="1">#REF!</definedName>
    <definedName name="BExSG2Q34XRC1K28H4XG6PQM3FTW" localSheetId="9" hidden="1">#REF!</definedName>
    <definedName name="BExSG2Q34XRC1K28H4XG6PQM3FTW" hidden="1">#REF!</definedName>
    <definedName name="BExSG90Q4ZUU2IPGDYOM169NJV9S" localSheetId="9" hidden="1">#REF!</definedName>
    <definedName name="BExSG90Q4ZUU2IPGDYOM169NJV9S" hidden="1">#REF!</definedName>
    <definedName name="BExSG9X3DU845PNXYJGGLBQY2UHG" localSheetId="9" hidden="1">#REF!</definedName>
    <definedName name="BExSG9X3DU845PNXYJGGLBQY2UHG" hidden="1">#REF!</definedName>
    <definedName name="BExSGE45J27MDUUNXW7Z8Q33UAON" localSheetId="9" hidden="1">#REF!</definedName>
    <definedName name="BExSGE45J27MDUUNXW7Z8Q33UAON" hidden="1">#REF!</definedName>
    <definedName name="BExSGE9LY91Q0URHB4YAMX0UAMYI" localSheetId="9" hidden="1">#REF!</definedName>
    <definedName name="BExSGE9LY91Q0URHB4YAMX0UAMYI" hidden="1">#REF!</definedName>
    <definedName name="BExSGLB2URTLBCKBB4Y885W925F2" localSheetId="9" hidden="1">#REF!</definedName>
    <definedName name="BExSGLB2URTLBCKBB4Y885W925F2" hidden="1">#REF!</definedName>
    <definedName name="BExSGNEL2G0PC04ATVS20W5179EK" localSheetId="9" hidden="1">#REF!</definedName>
    <definedName name="BExSGNEL2G0PC04ATVS20W5179EK" hidden="1">#REF!</definedName>
    <definedName name="BExSGOAYG73SFWOPAQV80P710GID" localSheetId="9" hidden="1">#REF!</definedName>
    <definedName name="BExSGOAYG73SFWOPAQV80P710GID" hidden="1">#REF!</definedName>
    <definedName name="BExSGOWJHRW7FWKLO2EHUOOGHNAF" localSheetId="9" hidden="1">#REF!</definedName>
    <definedName name="BExSGOWJHRW7FWKLO2EHUOOGHNAF" hidden="1">#REF!</definedName>
    <definedName name="BExSGOWJTAP41ZV5Q23H7MI9C76W" localSheetId="9" hidden="1">#REF!</definedName>
    <definedName name="BExSGOWJTAP41ZV5Q23H7MI9C76W" hidden="1">#REF!</definedName>
    <definedName name="BExSGR5JQVX2HQ0PKCGZNSSUM1RV" localSheetId="9" hidden="1">#REF!</definedName>
    <definedName name="BExSGR5JQVX2HQ0PKCGZNSSUM1RV" hidden="1">#REF!</definedName>
    <definedName name="BExSGT3MKX7YVLVP6YLL6KVO8UGV" localSheetId="9" hidden="1">#REF!</definedName>
    <definedName name="BExSGT3MKX7YVLVP6YLL6KVO8UGV" hidden="1">#REF!</definedName>
    <definedName name="BExSGVHX69GJZHD99DKE4RZ042B1" localSheetId="9" hidden="1">#REF!</definedName>
    <definedName name="BExSGVHX69GJZHD99DKE4RZ042B1" hidden="1">#REF!</definedName>
    <definedName name="BExSGZJO4J4ZO04E2N2ECVYS9DEZ" localSheetId="9" hidden="1">#REF!</definedName>
    <definedName name="BExSGZJO4J4ZO04E2N2ECVYS9DEZ" hidden="1">#REF!</definedName>
    <definedName name="BExSHAHFHS7MMNJR8JPVABRGBVIT" localSheetId="9" hidden="1">#REF!</definedName>
    <definedName name="BExSHAHFHS7MMNJR8JPVABRGBVIT" hidden="1">#REF!</definedName>
    <definedName name="BExSHGH88QZWW4RNAX4YKAZ5JEBL" localSheetId="9" hidden="1">#REF!</definedName>
    <definedName name="BExSHGH88QZWW4RNAX4YKAZ5JEBL" hidden="1">#REF!</definedName>
    <definedName name="BExSHOKK1OO3CX9Z28C58E5J1D9W" localSheetId="9" hidden="1">#REF!</definedName>
    <definedName name="BExSHOKK1OO3CX9Z28C58E5J1D9W" hidden="1">#REF!</definedName>
    <definedName name="BExSHQD8KYLTQGDXIRKCHQQ7MKIH" localSheetId="9" hidden="1">#REF!</definedName>
    <definedName name="BExSHQD8KYLTQGDXIRKCHQQ7MKIH" hidden="1">#REF!</definedName>
    <definedName name="BExSHVGPIAHXI97UBLI9G4I4M29F" localSheetId="9" hidden="1">#REF!</definedName>
    <definedName name="BExSHVGPIAHXI97UBLI9G4I4M29F" hidden="1">#REF!</definedName>
    <definedName name="BExSI0K2YL3HTCQAD8A7TR4QCUR6" localSheetId="9" hidden="1">#REF!</definedName>
    <definedName name="BExSI0K2YL3HTCQAD8A7TR4QCUR6" hidden="1">#REF!</definedName>
    <definedName name="BExSIFUDNRWXWIWNGCCFOOD8WIAZ" localSheetId="9" hidden="1">#REF!</definedName>
    <definedName name="BExSIFUDNRWXWIWNGCCFOOD8WIAZ" hidden="1">#REF!</definedName>
    <definedName name="BExTTZNS2PBCR93C9IUW49UZ4I6T" localSheetId="9" hidden="1">#REF!</definedName>
    <definedName name="BExTTZNS2PBCR93C9IUW49UZ4I6T" hidden="1">#REF!</definedName>
    <definedName name="BExTU2YFQ25JQ6MEMRHHN66VLTPJ" localSheetId="9" hidden="1">#REF!</definedName>
    <definedName name="BExTU2YFQ25JQ6MEMRHHN66VLTPJ" hidden="1">#REF!</definedName>
    <definedName name="BExTU75IOII1V5O0C9X2VAYYVJUG" localSheetId="9" hidden="1">#REF!</definedName>
    <definedName name="BExTU75IOII1V5O0C9X2VAYYVJUG" hidden="1">#REF!</definedName>
    <definedName name="BExTUA5F7V4LUIIAM17J3A8XF3JE" localSheetId="9" hidden="1">#REF!</definedName>
    <definedName name="BExTUA5F7V4LUIIAM17J3A8XF3JE" hidden="1">#REF!</definedName>
    <definedName name="BExTUBY3AA9B91YRRWFOT21LUL8Q" localSheetId="9" hidden="1">#REF!</definedName>
    <definedName name="BExTUBY3AA9B91YRRWFOT21LUL8Q" hidden="1">#REF!</definedName>
    <definedName name="BExTUJ53ANGZ3H1KDK4CR4Q0OD6P" localSheetId="9" hidden="1">#REF!</definedName>
    <definedName name="BExTUJ53ANGZ3H1KDK4CR4Q0OD6P" hidden="1">#REF!</definedName>
    <definedName name="BExTUKXSZBM7C57G6NGLWGU4WOHY" localSheetId="9" hidden="1">#REF!</definedName>
    <definedName name="BExTUKXSZBM7C57G6NGLWGU4WOHY" hidden="1">#REF!</definedName>
    <definedName name="BExTUNC5INBE8Y5OA5GQUTXX6QJW" localSheetId="9" hidden="1">#REF!</definedName>
    <definedName name="BExTUNC5INBE8Y5OA5GQUTXX6QJW" hidden="1">#REF!</definedName>
    <definedName name="BExTUSQCFFYZCDNHWHADBC2E1ZP1" localSheetId="9" hidden="1">#REF!</definedName>
    <definedName name="BExTUSQCFFYZCDNHWHADBC2E1ZP1" hidden="1">#REF!</definedName>
    <definedName name="BExTUV4NQDZVAENZPSZGF7A3DDFN" localSheetId="9" hidden="1">#REF!</definedName>
    <definedName name="BExTUV4NQDZVAENZPSZGF7A3DDFN" hidden="1">#REF!</definedName>
    <definedName name="BExTUVFGOJEYS28JURA5KHQFDU5J" localSheetId="9" hidden="1">#REF!</definedName>
    <definedName name="BExTUVFGOJEYS28JURA5KHQFDU5J" hidden="1">#REF!</definedName>
    <definedName name="BExTUW10U40QCYGHM5NJ3YR1O5SP" localSheetId="9" hidden="1">#REF!</definedName>
    <definedName name="BExTUW10U40QCYGHM5NJ3YR1O5SP" hidden="1">#REF!</definedName>
    <definedName name="BExTUWXFQHINU66YG82BI20ATMB5" localSheetId="9" hidden="1">#REF!</definedName>
    <definedName name="BExTUWXFQHINU66YG82BI20ATMB5" hidden="1">#REF!</definedName>
    <definedName name="BExTUY9WNSJ91GV8CP0SKJTEIV82" localSheetId="9" hidden="1">#REF!</definedName>
    <definedName name="BExTUY9WNSJ91GV8CP0SKJTEIV82" hidden="1">[18]ZZCOOM_M03_Q005!#REF!</definedName>
    <definedName name="BExTV67VIM8PV6KO253M4DUBJQLC" localSheetId="9" hidden="1">#REF!</definedName>
    <definedName name="BExTV67VIM8PV6KO253M4DUBJQLC" hidden="1">#REF!</definedName>
    <definedName name="BExTVELZCF2YA5L6F23BYZZR6WHF" localSheetId="9" hidden="1">#REF!</definedName>
    <definedName name="BExTVELZCF2YA5L6F23BYZZR6WHF" hidden="1">#REF!</definedName>
    <definedName name="BExTVGPIQZ99YFXUC8OONUX5BD42" localSheetId="9" hidden="1">#REF!</definedName>
    <definedName name="BExTVGPIQZ99YFXUC8OONUX5BD42" hidden="1">#REF!</definedName>
    <definedName name="BExTVQG4F5RF0LZXG06AZ6EU1GQ3" localSheetId="9" hidden="1">#REF!</definedName>
    <definedName name="BExTVQG4F5RF0LZXG06AZ6EU1GQ3" hidden="1">#REF!</definedName>
    <definedName name="BExTVZQLP9VFLEYQ9280W13X7E8K" localSheetId="9" hidden="1">#REF!</definedName>
    <definedName name="BExTVZQLP9VFLEYQ9280W13X7E8K" hidden="1">#REF!</definedName>
    <definedName name="BExTWB4LA1PODQOH4LDTHQKBN16K" localSheetId="9" hidden="1">#REF!</definedName>
    <definedName name="BExTWB4LA1PODQOH4LDTHQKBN16K" hidden="1">#REF!</definedName>
    <definedName name="BExTWI0Q8AWXUA3ZN7I5V3QK2KM1" localSheetId="9" hidden="1">#REF!</definedName>
    <definedName name="BExTWI0Q8AWXUA3ZN7I5V3QK2KM1" hidden="1">#REF!</definedName>
    <definedName name="BExTWJTIA3WUW1PUWXAOP9O8NKLZ" localSheetId="9" hidden="1">#REF!</definedName>
    <definedName name="BExTWJTIA3WUW1PUWXAOP9O8NKLZ" hidden="1">#REF!</definedName>
    <definedName name="BExTWW95OX07FNA01WF5MSSSFQLX" localSheetId="9" hidden="1">#REF!</definedName>
    <definedName name="BExTWW95OX07FNA01WF5MSSSFQLX" hidden="1">#REF!</definedName>
    <definedName name="BExTX005F4GLW03J0PLPRPMI1SEG" localSheetId="9" hidden="1">#REF!</definedName>
    <definedName name="BExTX005F4GLW03J0PLPRPMI1SEG" hidden="1">#REF!</definedName>
    <definedName name="BExTX476KI0RNB71XI5TYMANSGBG" localSheetId="9" hidden="1">#REF!</definedName>
    <definedName name="BExTX476KI0RNB71XI5TYMANSGBG" hidden="1">#REF!</definedName>
    <definedName name="BExTXBJFKNSCUO7IOL6CSKERP06D" localSheetId="9" hidden="1">#REF!</definedName>
    <definedName name="BExTXBJFKNSCUO7IOL6CSKERP06D" hidden="1">#REF!</definedName>
    <definedName name="BExTXDMZDQ9U1FD9T7F79J29SYYN" localSheetId="9" hidden="1">#REF!</definedName>
    <definedName name="BExTXDMZDQ9U1FD9T7F79J29SYYN" hidden="1">#REF!</definedName>
    <definedName name="BExTXJ6HBAIXMMWKZTJNFDYVZCAY" localSheetId="9" hidden="1">#REF!</definedName>
    <definedName name="BExTXJ6HBAIXMMWKZTJNFDYVZCAY" hidden="1">#REF!</definedName>
    <definedName name="BExTXT812NQT8GAEGH738U29BI0D" localSheetId="9" hidden="1">#REF!</definedName>
    <definedName name="BExTXT812NQT8GAEGH738U29BI0D" hidden="1">#REF!</definedName>
    <definedName name="BExTXWIP2TFPTQ76NHFOB72NICRZ" localSheetId="9" hidden="1">#REF!</definedName>
    <definedName name="BExTXWIP2TFPTQ76NHFOB72NICRZ" hidden="1">#REF!</definedName>
    <definedName name="BExTY5T62H651VC86QM4X7E28JVA" localSheetId="9" hidden="1">#REF!</definedName>
    <definedName name="BExTY5T62H651VC86QM4X7E28JVA" hidden="1">#REF!</definedName>
    <definedName name="BExTYB7EHGVTJ4RSYOXWSG87U5WI" localSheetId="9" hidden="1">#REF!</definedName>
    <definedName name="BExTYB7EHGVTJ4RSYOXWSG87U5WI" hidden="1">#REF!</definedName>
    <definedName name="BExTYC93RS0KNKFOD35WG37LS9LY" localSheetId="9" hidden="1">#REF!</definedName>
    <definedName name="BExTYC93RS0KNKFOD35WG37LS9LY" hidden="1">#REF!</definedName>
    <definedName name="BExTYKCEFJ83LZM95M1V7CSFQVEA" localSheetId="9" hidden="1">#REF!</definedName>
    <definedName name="BExTYKCEFJ83LZM95M1V7CSFQVEA" hidden="1">#REF!</definedName>
    <definedName name="BExTYPLA9N640MFRJJQPKXT7P88M" localSheetId="9" hidden="1">#REF!</definedName>
    <definedName name="BExTYPLA9N640MFRJJQPKXT7P88M" hidden="1">#REF!</definedName>
    <definedName name="BExTYW1794M1TLJ2QQQCEEUZN18F" localSheetId="9" hidden="1">#REF!</definedName>
    <definedName name="BExTYW1794M1TLJ2QQQCEEUZN18F" hidden="1">#REF!</definedName>
    <definedName name="BExTZ7F71SNTOX4LLZCK5R9VUMIJ" localSheetId="9" hidden="1">#REF!</definedName>
    <definedName name="BExTZ7F71SNTOX4LLZCK5R9VUMIJ" hidden="1">#REF!</definedName>
    <definedName name="BExTZ80SWE36T1QSIIPJU7NJ65JL" localSheetId="9" hidden="1">#REF!</definedName>
    <definedName name="BExTZ80SWE36T1QSIIPJU7NJ65JL" hidden="1">#REF!</definedName>
    <definedName name="BExTZ869RSO739T4Q78JLOVO7G0C" localSheetId="9" hidden="1">#REF!</definedName>
    <definedName name="BExTZ869RSO739T4Q78JLOVO7G0C" hidden="1">#REF!</definedName>
    <definedName name="BExTZ8X5G9S3PA4FPSNK7T69W7QT" localSheetId="9" hidden="1">#REF!</definedName>
    <definedName name="BExTZ8X5G9S3PA4FPSNK7T69W7QT" hidden="1">#REF!</definedName>
    <definedName name="BExTZ97Y0RMR8V5BI9F2H4MFB77O" localSheetId="9" hidden="1">#REF!</definedName>
    <definedName name="BExTZ97Y0RMR8V5BI9F2H4MFB77O" hidden="1">#REF!</definedName>
    <definedName name="BExTZK5PMCAXJL4DUIGL6H9Y8U4C" localSheetId="9" hidden="1">#REF!</definedName>
    <definedName name="BExTZK5PMCAXJL4DUIGL6H9Y8U4C" hidden="1">#REF!</definedName>
    <definedName name="BExTZKB6L5SXV5UN71YVTCBEIGWY" localSheetId="9" hidden="1">#REF!</definedName>
    <definedName name="BExTZKB6L5SXV5UN71YVTCBEIGWY" hidden="1">#REF!</definedName>
    <definedName name="BExTZLICVKK4NBJFEGL270GJ2VQO" localSheetId="9" hidden="1">#REF!</definedName>
    <definedName name="BExTZLICVKK4NBJFEGL270GJ2VQO" hidden="1">#REF!</definedName>
    <definedName name="BExTZO2596CBZKPI7YNA1QQNPAIJ" localSheetId="9" hidden="1">#REF!</definedName>
    <definedName name="BExTZO2596CBZKPI7YNA1QQNPAIJ" hidden="1">#REF!</definedName>
    <definedName name="BExTZY8TDV4U7FQL7O10G6VKWKPJ" localSheetId="9" hidden="1">#REF!</definedName>
    <definedName name="BExTZY8TDV4U7FQL7O10G6VKWKPJ" hidden="1">#REF!</definedName>
    <definedName name="BExU02QNT4LT7H9JPUC4FXTLVGZT" localSheetId="9" hidden="1">#REF!</definedName>
    <definedName name="BExU02QNT4LT7H9JPUC4FXTLVGZT" hidden="1">#REF!</definedName>
    <definedName name="BExU0BFJJQO1HJZKI14QGOQ6JROO" localSheetId="9" hidden="1">#REF!</definedName>
    <definedName name="BExU0BFJJQO1HJZKI14QGOQ6JROO" hidden="1">#REF!</definedName>
    <definedName name="BExU0FH5WTGW8MRFUFMDDSMJ6YQ5" localSheetId="9" hidden="1">#REF!</definedName>
    <definedName name="BExU0FH5WTGW8MRFUFMDDSMJ6YQ5" hidden="1">#REF!</definedName>
    <definedName name="BExU0GDOIL9U33QGU9ZU3YX3V1I4" localSheetId="9" hidden="1">#REF!</definedName>
    <definedName name="BExU0GDOIL9U33QGU9ZU3YX3V1I4" hidden="1">#REF!</definedName>
    <definedName name="BExU0HKTO8WJDQDWRTUK5TETM3HS" localSheetId="9" hidden="1">#REF!</definedName>
    <definedName name="BExU0HKTO8WJDQDWRTUK5TETM3HS" hidden="1">#REF!</definedName>
    <definedName name="BExU0MTJQPE041ZN7H8UKGV6MZT7" localSheetId="9" hidden="1">#REF!</definedName>
    <definedName name="BExU0MTJQPE041ZN7H8UKGV6MZT7" hidden="1">#REF!</definedName>
    <definedName name="BExU0ZUUFYHLUK4M4E8GLGIBBNT0" localSheetId="9" hidden="1">#REF!</definedName>
    <definedName name="BExU0ZUUFYHLUK4M4E8GLGIBBNT0" hidden="1">#REF!</definedName>
    <definedName name="BExU147D6RPG6ZVTSXRKFSVRHSBG" localSheetId="9" hidden="1">#REF!</definedName>
    <definedName name="BExU147D6RPG6ZVTSXRKFSVRHSBG" hidden="1">#REF!</definedName>
    <definedName name="BExU16R10W1SOAPNG4CDJ01T7JRE" localSheetId="9" hidden="1">#REF!</definedName>
    <definedName name="BExU16R10W1SOAPNG4CDJ01T7JRE" hidden="1">#REF!</definedName>
    <definedName name="BExU17CKOR3GNIHDNVLH9L1IOJS9" localSheetId="9" hidden="1">#REF!</definedName>
    <definedName name="BExU17CKOR3GNIHDNVLH9L1IOJS9" hidden="1">#REF!</definedName>
    <definedName name="BExU1DXYI5DAD9DSFIEAUOB5XFZ9" localSheetId="9" hidden="1">#REF!</definedName>
    <definedName name="BExU1DXYI5DAD9DSFIEAUOB5XFZ9" hidden="1">#REF!</definedName>
    <definedName name="BExU1GXUTLRPJN4MRINLAPHSZQFG" localSheetId="9" hidden="1">#REF!</definedName>
    <definedName name="BExU1GXUTLRPJN4MRINLAPHSZQFG" hidden="1">#REF!</definedName>
    <definedName name="BExU1IL9AOHFO85BZB6S60DK3N8H" localSheetId="9" hidden="1">#REF!</definedName>
    <definedName name="BExU1IL9AOHFO85BZB6S60DK3N8H" hidden="1">#REF!</definedName>
    <definedName name="BExU1LAEKWJ0U6NP9G2AC9CTBYH6" localSheetId="9" hidden="1">#REF!</definedName>
    <definedName name="BExU1LAEKWJ0U6NP9G2AC9CTBYH6" hidden="1">#REF!</definedName>
    <definedName name="BExU1NOPS09CLFZL1O31RAF9BQNQ" localSheetId="9" hidden="1">#REF!</definedName>
    <definedName name="BExU1NOPS09CLFZL1O31RAF9BQNQ" hidden="1">#REF!</definedName>
    <definedName name="BExU1PH9MOEX1JZVZ3D5M9DXB191" localSheetId="9" hidden="1">#REF!</definedName>
    <definedName name="BExU1PH9MOEX1JZVZ3D5M9DXB191" hidden="1">#REF!</definedName>
    <definedName name="BExU1QZEEKJA35IMEOLOJ3ODX0ZA" localSheetId="9" hidden="1">#REF!</definedName>
    <definedName name="BExU1QZEEKJA35IMEOLOJ3ODX0ZA" hidden="1">#REF!</definedName>
    <definedName name="BExU1VRURIWWVJ95O40WA23LMTJD" localSheetId="9" hidden="1">#REF!</definedName>
    <definedName name="BExU1VRURIWWVJ95O40WA23LMTJD" hidden="1">#REF!</definedName>
    <definedName name="BExU2A0FXVBDX9LO3VWEXB4TLFT0" localSheetId="9" hidden="1">#REF!</definedName>
    <definedName name="BExU2A0FXVBDX9LO3VWEXB4TLFT0" hidden="1">#REF!</definedName>
    <definedName name="BExU2LEH667H33V81XVEZUP2O0UQ" localSheetId="9" hidden="1">#REF!</definedName>
    <definedName name="BExU2LEH667H33V81XVEZUP2O0UQ" hidden="1">#REF!</definedName>
    <definedName name="BExU2M5CK6XK55UIHDVYRXJJJRI4" localSheetId="9" hidden="1">#REF!</definedName>
    <definedName name="BExU2M5CK6XK55UIHDVYRXJJJRI4" hidden="1">#REF!</definedName>
    <definedName name="BExU2TXVT25ZTOFQAF6CM53Z1RLF" localSheetId="9" hidden="1">#REF!</definedName>
    <definedName name="BExU2TXVT25ZTOFQAF6CM53Z1RLF" hidden="1">#REF!</definedName>
    <definedName name="BExU2XZLYIU19G7358W5T9E87AFR" localSheetId="9" hidden="1">#REF!</definedName>
    <definedName name="BExU2XZLYIU19G7358W5T9E87AFR" hidden="1">#REF!</definedName>
    <definedName name="BExU2ZXMKRBQEX0CT3ZPZ3UFZP1G" localSheetId="9" hidden="1">#REF!</definedName>
    <definedName name="BExU2ZXMKRBQEX0CT3ZPZ3UFZP1G" hidden="1">#REF!</definedName>
    <definedName name="BExU35XHF1K1XEQUSZ292S5T61YA" localSheetId="9" hidden="1">#REF!</definedName>
    <definedName name="BExU35XHF1K1XEQUSZ292S5T61YA" hidden="1">#REF!</definedName>
    <definedName name="BExU38S1U5IC1T5A3P2TZU5OV0LN" localSheetId="9" hidden="1">#REF!</definedName>
    <definedName name="BExU38S1U5IC1T5A3P2TZU5OV0LN" hidden="1">#REF!</definedName>
    <definedName name="BExU3B66MCKJFSKT3HL8B5EJGVX0" localSheetId="9" hidden="1">#REF!</definedName>
    <definedName name="BExU3B66MCKJFSKT3HL8B5EJGVX0" hidden="1">#REF!</definedName>
    <definedName name="BExU3FDFDB2NVPYUR5V7OA3HF474" localSheetId="9" hidden="1">#REF!</definedName>
    <definedName name="BExU3FDFDB2NVPYUR5V7OA3HF474" hidden="1">#REF!</definedName>
    <definedName name="BExU3R7J076KUCCEUGKAYMANTUT5" localSheetId="9" hidden="1">#REF!</definedName>
    <definedName name="BExU3R7J076KUCCEUGKAYMANTUT5" hidden="1">#REF!</definedName>
    <definedName name="BExU3UNI9NR1RNZR07NSLSZMDOQQ" localSheetId="9" hidden="1">#REF!</definedName>
    <definedName name="BExU3UNI9NR1RNZR07NSLSZMDOQQ" hidden="1">#REF!</definedName>
    <definedName name="BExU401R18N6XKZKL7CNFOZQCM14" localSheetId="9" hidden="1">#REF!</definedName>
    <definedName name="BExU401R18N6XKZKL7CNFOZQCM14" hidden="1">#REF!</definedName>
    <definedName name="BExU42QVGY7TK39W1BIN6CDRG2OE" localSheetId="9" hidden="1">#REF!</definedName>
    <definedName name="BExU42QVGY7TK39W1BIN6CDRG2OE" hidden="1">#REF!</definedName>
    <definedName name="BExU431LXP7LIUNGJB9OSXEANFGX" localSheetId="9" hidden="1">#REF!</definedName>
    <definedName name="BExU431LXP7LIUNGJB9OSXEANFGX" hidden="1">#REF!</definedName>
    <definedName name="BExU47OZMS6TCWMEHHF0UCSFLLPI" localSheetId="9" hidden="1">#REF!</definedName>
    <definedName name="BExU47OZMS6TCWMEHHF0UCSFLLPI" hidden="1">#REF!</definedName>
    <definedName name="BExU4D36E8TXN0M8KSNGEAFYP4DQ" localSheetId="9" hidden="1">#REF!</definedName>
    <definedName name="BExU4D36E8TXN0M8KSNGEAFYP4DQ" hidden="1">#REF!</definedName>
    <definedName name="BExU4G31RRVLJ3AC6E1FNEFMXM3O" localSheetId="9" hidden="1">#REF!</definedName>
    <definedName name="BExU4G31RRVLJ3AC6E1FNEFMXM3O" hidden="1">#REF!</definedName>
    <definedName name="BExU4GDVLPUEWBA4MRYRTQAUNO7B" localSheetId="9" hidden="1">#REF!</definedName>
    <definedName name="BExU4GDVLPUEWBA4MRYRTQAUNO7B" hidden="1">#REF!</definedName>
    <definedName name="BExU4H4RAMAX0XVAWT5WFYQNPAL3" localSheetId="9" hidden="1">#REF!</definedName>
    <definedName name="BExU4H4RAMAX0XVAWT5WFYQNPAL3" hidden="1">#REF!</definedName>
    <definedName name="BExU4I148DA7PRCCISLWQ6ABXFK6" localSheetId="9" hidden="1">#REF!</definedName>
    <definedName name="BExU4I148DA7PRCCISLWQ6ABXFK6" hidden="1">#REF!</definedName>
    <definedName name="BExU4L101H2KQHVKCKQ4PBAWZV6K" localSheetId="9" hidden="1">#REF!</definedName>
    <definedName name="BExU4L101H2KQHVKCKQ4PBAWZV6K" hidden="1">#REF!</definedName>
    <definedName name="BExU4LML14Q7KDTYIKJWXF68W7X1" localSheetId="9" hidden="1">#REF!</definedName>
    <definedName name="BExU4LML14Q7KDTYIKJWXF68W7X1" hidden="1">#REF!</definedName>
    <definedName name="BExU4NA00RRRBGRT6TOB0MXZRCRZ" localSheetId="9" hidden="1">#REF!</definedName>
    <definedName name="BExU4NA00RRRBGRT6TOB0MXZRCRZ" hidden="1">#REF!</definedName>
    <definedName name="BExU529I6YHVOG83TJHWSILIQU1S" localSheetId="9" hidden="1">#REF!</definedName>
    <definedName name="BExU529I6YHVOG83TJHWSILIQU1S" hidden="1">#REF!</definedName>
    <definedName name="BExU57YCIKPRD8QWL6EU0YR3NG3J" localSheetId="9" hidden="1">#REF!</definedName>
    <definedName name="BExU57YCIKPRD8QWL6EU0YR3NG3J" hidden="1">#REF!</definedName>
    <definedName name="BExU5DSTBWXLN6E59B757KRWRI6E" localSheetId="9" hidden="1">#REF!</definedName>
    <definedName name="BExU5DSTBWXLN6E59B757KRWRI6E" hidden="1">#REF!</definedName>
    <definedName name="BExU5JSMO03X9M4WIRPP8JPSMQKJ" localSheetId="9" hidden="1">#REF!</definedName>
    <definedName name="BExU5JSMO03X9M4WIRPP8JPSMQKJ" hidden="1">#REF!</definedName>
    <definedName name="BExU5TDWM8NNDHYPQ7OQODTQ368A" localSheetId="9" hidden="1">#REF!</definedName>
    <definedName name="BExU5TDWM8NNDHYPQ7OQODTQ368A" hidden="1">#REF!</definedName>
    <definedName name="BExU5X4OX1V1XHS6WSSORVQPP6Z3" localSheetId="9" hidden="1">#REF!</definedName>
    <definedName name="BExU5X4OX1V1XHS6WSSORVQPP6Z3" hidden="1">#REF!</definedName>
    <definedName name="BExU5XVPARTFMRYHNUTBKDIL4UJN" localSheetId="9" hidden="1">#REF!</definedName>
    <definedName name="BExU5XVPARTFMRYHNUTBKDIL4UJN" hidden="1">#REF!</definedName>
    <definedName name="BExU66KMFBAP8JCVG9VM1RD1TNFF" localSheetId="9" hidden="1">#REF!</definedName>
    <definedName name="BExU66KMFBAP8JCVG9VM1RD1TNFF" hidden="1">#REF!</definedName>
    <definedName name="BExU68IOM3CB3TACNAE9565TW7SH" localSheetId="9" hidden="1">#REF!</definedName>
    <definedName name="BExU68IOM3CB3TACNAE9565TW7SH" hidden="1">#REF!</definedName>
    <definedName name="BExU6AM82KN21E82HMWVP3LWP9IL" localSheetId="9" hidden="1">#REF!</definedName>
    <definedName name="BExU6AM82KN21E82HMWVP3LWP9IL" hidden="1">#REF!</definedName>
    <definedName name="BExU6FEU1MRHU98R9YOJC5OKUJ6L" localSheetId="9" hidden="1">#REF!</definedName>
    <definedName name="BExU6FEU1MRHU98R9YOJC5OKUJ6L" hidden="1">#REF!</definedName>
    <definedName name="BExU6KIAJ663Y8W8QMU4HCF183DF" localSheetId="9" hidden="1">#REF!</definedName>
    <definedName name="BExU6KIAJ663Y8W8QMU4HCF183DF" hidden="1">#REF!</definedName>
    <definedName name="BExU6KT19B4PG6SHXFBGBPLM66KT" localSheetId="9" hidden="1">#REF!</definedName>
    <definedName name="BExU6KT19B4PG6SHXFBGBPLM66KT" hidden="1">#REF!</definedName>
    <definedName name="BExU6PAVKIOAIMQ9XQIHHF1SUAGO" localSheetId="9" hidden="1">#REF!</definedName>
    <definedName name="BExU6PAVKIOAIMQ9XQIHHF1SUAGO" hidden="1">#REF!</definedName>
    <definedName name="BExU6SLKTWV0YINVLTI6BCG9ANZM" localSheetId="9" hidden="1">#REF!</definedName>
    <definedName name="BExU6SLKTWV0YINVLTI6BCG9ANZM" hidden="1">#REF!</definedName>
    <definedName name="BExU6WXXC7SSQDMHSLUN5C2V4IYX" localSheetId="9" hidden="1">#REF!</definedName>
    <definedName name="BExU6WXXC7SSQDMHSLUN5C2V4IYX" hidden="1">#REF!</definedName>
    <definedName name="BExU73387E74XE8A9UKZLZNJYY65" localSheetId="9" hidden="1">#REF!</definedName>
    <definedName name="BExU73387E74XE8A9UKZLZNJYY65" hidden="1">#REF!</definedName>
    <definedName name="BExU76ZHCJM8I7VSICCMSTC33O6U" localSheetId="9" hidden="1">#REF!</definedName>
    <definedName name="BExU76ZHCJM8I7VSICCMSTC33O6U" hidden="1">#REF!</definedName>
    <definedName name="BExU7BBTUF8BQ42DSGM94X5TG5GF" localSheetId="9" hidden="1">#REF!</definedName>
    <definedName name="BExU7BBTUF8BQ42DSGM94X5TG5GF" hidden="1">#REF!</definedName>
    <definedName name="BExU7HH4EAHFQHT4AXKGWAWZP3I0" localSheetId="9" hidden="1">#REF!</definedName>
    <definedName name="BExU7HH4EAHFQHT4AXKGWAWZP3I0" hidden="1">#REF!</definedName>
    <definedName name="BExU7L7WPQSA0ELXZ0I86V33QCCJ" localSheetId="9" hidden="1">#REF!</definedName>
    <definedName name="BExU7L7WPQSA0ELXZ0I86V33QCCJ" hidden="1">#REF!</definedName>
    <definedName name="BExU7MF1ZVPDHOSMCAXOSYICHZ4I" localSheetId="9" hidden="1">#REF!</definedName>
    <definedName name="BExU7MF1ZVPDHOSMCAXOSYICHZ4I" hidden="1">#REF!</definedName>
    <definedName name="BExU7O2BJ6D5YCKEL6FD2EFCWYRX" localSheetId="9" hidden="1">#REF!</definedName>
    <definedName name="BExU7O2BJ6D5YCKEL6FD2EFCWYRX" hidden="1">#REF!</definedName>
    <definedName name="BExU7Q0JS9YIUKUPNSSAIDK2KJAV" localSheetId="9" hidden="1">#REF!</definedName>
    <definedName name="BExU7Q0JS9YIUKUPNSSAIDK2KJAV" hidden="1">#REF!</definedName>
    <definedName name="BExU80I6AE5OU7P7F5V7HWIZBJ4P" localSheetId="9" hidden="1">#REF!</definedName>
    <definedName name="BExU80I6AE5OU7P7F5V7HWIZBJ4P" hidden="1">#REF!</definedName>
    <definedName name="BExU86NB26MCPYIISZ36HADONGT2" localSheetId="9" hidden="1">#REF!</definedName>
    <definedName name="BExU86NB26MCPYIISZ36HADONGT2" hidden="1">#REF!</definedName>
    <definedName name="BExU885EZZNSZV3GP298UJ8LB7OL" localSheetId="9" hidden="1">#REF!</definedName>
    <definedName name="BExU885EZZNSZV3GP298UJ8LB7OL" hidden="1">#REF!</definedName>
    <definedName name="BExU8FSAUP9TUZ1NO9WXK80QPHWV" localSheetId="9" hidden="1">#REF!</definedName>
    <definedName name="BExU8FSAUP9TUZ1NO9WXK80QPHWV" hidden="1">#REF!</definedName>
    <definedName name="BExU8KFLAN778MBN93NYZB0FV30G" localSheetId="9" hidden="1">#REF!</definedName>
    <definedName name="BExU8KFLAN778MBN93NYZB0FV30G" hidden="1">#REF!</definedName>
    <definedName name="BExU8PZC6845UUDFG9M8FTC3P3DK" localSheetId="9" hidden="1">#REF!</definedName>
    <definedName name="BExU8PZC6845UUDFG9M8FTC3P3DK" hidden="1">#REF!</definedName>
    <definedName name="BExU8UX9JX3XLB47YZ8GFXE0V7R2" localSheetId="9" hidden="1">#REF!</definedName>
    <definedName name="BExU8UX9JX3XLB47YZ8GFXE0V7R2" hidden="1">#REF!</definedName>
    <definedName name="BExU8WVGMRSFNWCNHODQ9JQCMZB0" localSheetId="9" hidden="1">#REF!</definedName>
    <definedName name="BExU8WVGMRSFNWCNHODQ9JQCMZB0" hidden="1">#REF!</definedName>
    <definedName name="BExU96M1J7P9DZQ3S9H0C12KGYTW" localSheetId="9" hidden="1">#REF!</definedName>
    <definedName name="BExU96M1J7P9DZQ3S9H0C12KGYTW" hidden="1">#REF!</definedName>
    <definedName name="BExU9F05OR1GZ3057R6UL3WPEIYI" localSheetId="9" hidden="1">#REF!</definedName>
    <definedName name="BExU9F05OR1GZ3057R6UL3WPEIYI" hidden="1">#REF!</definedName>
    <definedName name="BExU9GCSO5YILIKG6VAHN13DL75K" localSheetId="9" hidden="1">#REF!</definedName>
    <definedName name="BExU9GCSO5YILIKG6VAHN13DL75K" hidden="1">#REF!</definedName>
    <definedName name="BExU9KJOZLO15N11MJVN782NFGJ0" localSheetId="9" hidden="1">#REF!</definedName>
    <definedName name="BExU9KJOZLO15N11MJVN782NFGJ0" hidden="1">#REF!</definedName>
    <definedName name="BExU9LG29XU2K1GNKRO4438JYQZE" localSheetId="9" hidden="1">#REF!</definedName>
    <definedName name="BExU9LG29XU2K1GNKRO4438JYQZE" hidden="1">#REF!</definedName>
    <definedName name="BExU9RW36I5Z6JIXUIUB3PJH86LT" localSheetId="9" hidden="1">#REF!</definedName>
    <definedName name="BExU9RW36I5Z6JIXUIUB3PJH86LT" hidden="1">#REF!</definedName>
    <definedName name="BExU9WU19DJ2VAGISPFEGDWWOO4V" localSheetId="9" hidden="1">#REF!</definedName>
    <definedName name="BExU9WU19DJ2VAGISPFEGDWWOO4V" hidden="1">#REF!</definedName>
    <definedName name="BExUA28AO7OWDG3H23Q0CL4B7BHW" localSheetId="9" hidden="1">#REF!</definedName>
    <definedName name="BExUA28AO7OWDG3H23Q0CL4B7BHW" hidden="1">#REF!</definedName>
    <definedName name="BExUA34N2C083NSTAHQGZZ3BCYGK" localSheetId="9" hidden="1">#REF!</definedName>
    <definedName name="BExUA34N2C083NSTAHQGZZ3BCYGK" hidden="1">#REF!</definedName>
    <definedName name="BExUA5O923FFNEBY8BPO1TU3QGBM" localSheetId="9" hidden="1">#REF!</definedName>
    <definedName name="BExUA5O923FFNEBY8BPO1TU3QGBM" hidden="1">#REF!</definedName>
    <definedName name="BExUA6Q4K25VH452AQ3ZIRBCMS61" localSheetId="9" hidden="1">#REF!</definedName>
    <definedName name="BExUA6Q4K25VH452AQ3ZIRBCMS61" hidden="1">#REF!</definedName>
    <definedName name="BExUAFV4JMBSM2SKBQL9NHL0NIBS" localSheetId="9" hidden="1">#REF!</definedName>
    <definedName name="BExUAFV4JMBSM2SKBQL9NHL0NIBS" hidden="1">#REF!</definedName>
    <definedName name="BExUAMWQODKBXMRH1QCMJLJBF8M7" localSheetId="9" hidden="1">#REF!</definedName>
    <definedName name="BExUAMWQODKBXMRH1QCMJLJBF8M7" hidden="1">#REF!</definedName>
    <definedName name="BExUAPR6Y32097JKJCTGC4C6EGE9" hidden="1">#REF!</definedName>
    <definedName name="BExUARUP0MX710TNZSAA01HUEAVC" localSheetId="9" hidden="1">#REF!</definedName>
    <definedName name="BExUARUP0MX710TNZSAA01HUEAVC" hidden="1">#REF!</definedName>
    <definedName name="BExUAX8WS5OPVLCDXRGKTU2QMTFO" localSheetId="9" hidden="1">#REF!</definedName>
    <definedName name="BExUAX8WS5OPVLCDXRGKTU2QMTFO" hidden="1">#REF!</definedName>
    <definedName name="BExUB1FYAZ433NX9GD7WGACX5IZD" localSheetId="9" hidden="1">#REF!</definedName>
    <definedName name="BExUB1FYAZ433NX9GD7WGACX5IZD" hidden="1">#REF!</definedName>
    <definedName name="BExUB8HLEXSBVPZ5AXNQEK96F1N4" localSheetId="9" hidden="1">#REF!</definedName>
    <definedName name="BExUB8HLEXSBVPZ5AXNQEK96F1N4" hidden="1">#REF!</definedName>
    <definedName name="BExUBCDVZIEA7YT0LPSMHL5ZSERQ" localSheetId="9" hidden="1">#REF!</definedName>
    <definedName name="BExUBCDVZIEA7YT0LPSMHL5ZSERQ" hidden="1">#REF!</definedName>
    <definedName name="BExUBDA8WU087BUIMXC1U1CKA2RA" localSheetId="9" hidden="1">#REF!</definedName>
    <definedName name="BExUBDA8WU087BUIMXC1U1CKA2RA" hidden="1">#REF!</definedName>
    <definedName name="BExUBKXBUCN760QYU7Q8GESBWOQH" localSheetId="9" hidden="1">#REF!</definedName>
    <definedName name="BExUBKXBUCN760QYU7Q8GESBWOQH" hidden="1">#REF!</definedName>
    <definedName name="BExUBL83ED0P076RN9RJ8P1MZ299" localSheetId="9" hidden="1">#REF!</definedName>
    <definedName name="BExUBL83ED0P076RN9RJ8P1MZ299" hidden="1">#REF!</definedName>
    <definedName name="BExUC1EPS2CZ5CKFA0AQRIVRSHS8" localSheetId="9" hidden="1">#REF!</definedName>
    <definedName name="BExUC1EPS2CZ5CKFA0AQRIVRSHS8" hidden="1">#REF!</definedName>
    <definedName name="BExUC623BDYEODBN0N4DO6PJQ7NU" localSheetId="9" hidden="1">#REF!</definedName>
    <definedName name="BExUC623BDYEODBN0N4DO6PJQ7NU" hidden="1">#REF!</definedName>
    <definedName name="BExUC8WH8TCKBB5313JGYYQ1WFLT" localSheetId="9" hidden="1">#REF!</definedName>
    <definedName name="BExUC8WH8TCKBB5313JGYYQ1WFLT" hidden="1">#REF!</definedName>
    <definedName name="BExUCAP7GOSYPHMQKK6719YLSDIQ" localSheetId="9" hidden="1">#REF!</definedName>
    <definedName name="BExUCAP7GOSYPHMQKK6719YLSDIQ" hidden="1">#REF!</definedName>
    <definedName name="BExUCFCDK6SPH86I6STXX8X3WMC4" localSheetId="9" hidden="1">#REF!</definedName>
    <definedName name="BExUCFCDK6SPH86I6STXX8X3WMC4" hidden="1">#REF!</definedName>
    <definedName name="BExUCKL98JB87L3I6T6IFSWJNYAB" localSheetId="9" hidden="1">#REF!</definedName>
    <definedName name="BExUCKL98JB87L3I6T6IFSWJNYAB" hidden="1">#REF!</definedName>
    <definedName name="BExUCLC6AQ5KR6LXSAXV4QQ8ASVG" localSheetId="9" hidden="1">#REF!</definedName>
    <definedName name="BExUCLC6AQ5KR6LXSAXV4QQ8ASVG" hidden="1">#REF!</definedName>
    <definedName name="BExUD4IOJ12X3PJG5WXNNGDRCKAP" localSheetId="9" hidden="1">#REF!</definedName>
    <definedName name="BExUD4IOJ12X3PJG5WXNNGDRCKAP" hidden="1">#REF!</definedName>
    <definedName name="BExUD9WX9BWK72UWVSLYZJLAY5VY" localSheetId="9" hidden="1">#REF!</definedName>
    <definedName name="BExUD9WX9BWK72UWVSLYZJLAY5VY" hidden="1">#REF!</definedName>
    <definedName name="BExUDEV0CYVO7Y5IQQBEJ6FUY9S6" localSheetId="9" hidden="1">#REF!</definedName>
    <definedName name="BExUDEV0CYVO7Y5IQQBEJ6FUY9S6" hidden="1">#REF!</definedName>
    <definedName name="BExUDWOXQGIZW0EAIIYLQUPXF8YV" localSheetId="9" hidden="1">#REF!</definedName>
    <definedName name="BExUDWOXQGIZW0EAIIYLQUPXF8YV" hidden="1">#REF!</definedName>
    <definedName name="BExUDXAIC17W1FUU8Z10XUAVB7CS" localSheetId="9" hidden="1">#REF!</definedName>
    <definedName name="BExUDXAIC17W1FUU8Z10XUAVB7CS" hidden="1">#REF!</definedName>
    <definedName name="BExUE5OMY7OAJQ9WR8C8HG311ORP" localSheetId="9" hidden="1">#REF!</definedName>
    <definedName name="BExUE5OMY7OAJQ9WR8C8HG311ORP" hidden="1">#REF!</definedName>
    <definedName name="BExUEFKOQWXXGRNLAOJV2BJ66UB8" localSheetId="9" hidden="1">#REF!</definedName>
    <definedName name="BExUEFKOQWXXGRNLAOJV2BJ66UB8" hidden="1">#REF!</definedName>
    <definedName name="BExUEJGX3OQQP5KFRJSRCZ70EI9V" localSheetId="9" hidden="1">#REF!</definedName>
    <definedName name="BExUEJGX3OQQP5KFRJSRCZ70EI9V" hidden="1">#REF!</definedName>
    <definedName name="BExUEKDB2RWXF3WMTZ6JSBCHNSDT" localSheetId="9" hidden="1">#REF!</definedName>
    <definedName name="BExUEKDB2RWXF3WMTZ6JSBCHNSDT" hidden="1">#REF!</definedName>
    <definedName name="BExUEYR71COFS2X8PDNU21IPMQEU" localSheetId="9" hidden="1">#REF!</definedName>
    <definedName name="BExUEYR71COFS2X8PDNU21IPMQEU" hidden="1">#REF!</definedName>
    <definedName name="BExVPRLJ9I6RX45EDVFSQGCPJSOK" localSheetId="9" hidden="1">#REF!</definedName>
    <definedName name="BExVPRLJ9I6RX45EDVFSQGCPJSOK" hidden="1">#REF!</definedName>
    <definedName name="BExVRFU8RWFT8A80ZVAW185SG2G6" localSheetId="9" hidden="1">#REF!</definedName>
    <definedName name="BExVRFU8RWFT8A80ZVAW185SG2G6" hidden="1">#REF!</definedName>
    <definedName name="BExVSJ3NHETBAIZTZQSM8LAVT76V" localSheetId="9" hidden="1">#REF!</definedName>
    <definedName name="BExVSJ3NHETBAIZTZQSM8LAVT76V" hidden="1">#REF!</definedName>
    <definedName name="BExVSL787C8E4HFQZ2NVLT35I2XV" localSheetId="9" hidden="1">#REF!</definedName>
    <definedName name="BExVSL787C8E4HFQZ2NVLT35I2XV" hidden="1">#REF!</definedName>
    <definedName name="BExVSTFTVV14SFGHQUOJL5SQ5TX9" localSheetId="9" hidden="1">#REF!</definedName>
    <definedName name="BExVSTFTVV14SFGHQUOJL5SQ5TX9" hidden="1">#REF!</definedName>
    <definedName name="BExVT017S14M5X928ARKQ2GNUFE0" localSheetId="9" hidden="1">#REF!</definedName>
    <definedName name="BExVT017S14M5X928ARKQ2GNUFE0" hidden="1">#REF!</definedName>
    <definedName name="BExVT3MPE8LQ5JFN3HQIFKSQ80U4" localSheetId="9" hidden="1">#REF!</definedName>
    <definedName name="BExVT3MPE8LQ5JFN3HQIFKSQ80U4" hidden="1">#REF!</definedName>
    <definedName name="BExVT7TRK3NZHPME2TFBXOF1WBR9" localSheetId="9" hidden="1">#REF!</definedName>
    <definedName name="BExVT7TRK3NZHPME2TFBXOF1WBR9" hidden="1">#REF!</definedName>
    <definedName name="BExVT9H0R0T7WGQAAC0HABMG54YM" localSheetId="9" hidden="1">#REF!</definedName>
    <definedName name="BExVT9H0R0T7WGQAAC0HABMG54YM" hidden="1">#REF!</definedName>
    <definedName name="BExVTAO57POUXSZQJQ6MABMZQA13" localSheetId="9" hidden="1">#REF!</definedName>
    <definedName name="BExVTAO57POUXSZQJQ6MABMZQA13" hidden="1">#REF!</definedName>
    <definedName name="BExVTCMDDEDGLUIMUU6BSFHEWTOP" localSheetId="9" hidden="1">#REF!</definedName>
    <definedName name="BExVTCMDDEDGLUIMUU6BSFHEWTOP" hidden="1">#REF!</definedName>
    <definedName name="BExVTCMDQMLKRA2NQR72XU6Y54IK" localSheetId="9" hidden="1">#REF!</definedName>
    <definedName name="BExVTCMDQMLKRA2NQR72XU6Y54IK" hidden="1">#REF!</definedName>
    <definedName name="BExVTCRV8FQ5U9OYWWL44N6KFNHU" localSheetId="9" hidden="1">#REF!</definedName>
    <definedName name="BExVTCRV8FQ5U9OYWWL44N6KFNHU" hidden="1">#REF!</definedName>
    <definedName name="BExVTNESHPVG0A0KZ7BRX26MS0PF" localSheetId="9" hidden="1">#REF!</definedName>
    <definedName name="BExVTNESHPVG0A0KZ7BRX26MS0PF" hidden="1">#REF!</definedName>
    <definedName name="BExVTTJVTNRSBHBTUZ78WG2JM5MK" localSheetId="9" hidden="1">#REF!</definedName>
    <definedName name="BExVTTJVTNRSBHBTUZ78WG2JM5MK" hidden="1">#REF!</definedName>
    <definedName name="BExVTXLMYR87BC04D1ERALPUFVPG" localSheetId="9" hidden="1">#REF!</definedName>
    <definedName name="BExVTXLMYR87BC04D1ERALPUFVPG" hidden="1">#REF!</definedName>
    <definedName name="BExVUL9V3H8ZF6Y72LQBBN639YAA" localSheetId="9" hidden="1">#REF!</definedName>
    <definedName name="BExVUL9V3H8ZF6Y72LQBBN639YAA" hidden="1">#REF!</definedName>
    <definedName name="BExVUZT95UAU8XG5X9XSE25CHQGA" localSheetId="9" hidden="1">#REF!</definedName>
    <definedName name="BExVUZT95UAU8XG5X9XSE25CHQGA" hidden="1">#REF!</definedName>
    <definedName name="BExVV5T14N2HZIK7HQ4P2KG09U0J" localSheetId="9" hidden="1">#REF!</definedName>
    <definedName name="BExVV5T14N2HZIK7HQ4P2KG09U0J" hidden="1">#REF!</definedName>
    <definedName name="BExVV7R410VYLADLX9LNG63ID6H1" localSheetId="9" hidden="1">#REF!</definedName>
    <definedName name="BExVV7R410VYLADLX9LNG63ID6H1" hidden="1">#REF!</definedName>
    <definedName name="BExVVAAVDXGWAVI6J2W0BCU58MBM" localSheetId="9" hidden="1">#REF!</definedName>
    <definedName name="BExVVAAVDXGWAVI6J2W0BCU58MBM" hidden="1">#REF!</definedName>
    <definedName name="BExVVCEED4JEKF59OV0G3T4XFMFO" localSheetId="9" hidden="1">#REF!</definedName>
    <definedName name="BExVVCEED4JEKF59OV0G3T4XFMFO" hidden="1">#REF!</definedName>
    <definedName name="BExVVPFO2J7FMSRPD36909HN4BZJ" localSheetId="9" hidden="1">#REF!</definedName>
    <definedName name="BExVVPFO2J7FMSRPD36909HN4BZJ" hidden="1">#REF!</definedName>
    <definedName name="BExVVQ19AQ3VCARJOC38SF7OYE9Y" localSheetId="9" hidden="1">#REF!</definedName>
    <definedName name="BExVVQ19AQ3VCARJOC38SF7OYE9Y" hidden="1">#REF!</definedName>
    <definedName name="BExVVQ19TAECID45CS4HXT1RD3AQ" localSheetId="9" hidden="1">#REF!</definedName>
    <definedName name="BExVVQ19TAECID45CS4HXT1RD3AQ" hidden="1">#REF!</definedName>
    <definedName name="BExVVYKOYB7OX8Y0B4UIUF79PVDO" localSheetId="9" hidden="1">#REF!</definedName>
    <definedName name="BExVVYKOYB7OX8Y0B4UIUF79PVDO" hidden="1">#REF!</definedName>
    <definedName name="BExVW3YV5XGIVJ97UUPDJGJ2P15B" localSheetId="9" hidden="1">#REF!</definedName>
    <definedName name="BExVW3YV5XGIVJ97UUPDJGJ2P15B" hidden="1">#REF!</definedName>
    <definedName name="BExVW5X571GEYR5SCU1Z2DHKWM79" localSheetId="9" hidden="1">#REF!</definedName>
    <definedName name="BExVW5X571GEYR5SCU1Z2DHKWM79" hidden="1">#REF!</definedName>
    <definedName name="BExVW6YTKA098AF57M4PHNQ54XMH" localSheetId="9" hidden="1">#REF!</definedName>
    <definedName name="BExVW6YTKA098AF57M4PHNQ54XMH" hidden="1">#REF!</definedName>
    <definedName name="BExVWHRDIJBRFANMKJFY05BHP7RS" localSheetId="9" hidden="1">#REF!</definedName>
    <definedName name="BExVWHRDIJBRFANMKJFY05BHP7RS" hidden="1">#REF!</definedName>
    <definedName name="BExVWINKCH0V0NUWH363SMXAZE62" localSheetId="9" hidden="1">#REF!</definedName>
    <definedName name="BExVWINKCH0V0NUWH363SMXAZE62" hidden="1">#REF!</definedName>
    <definedName name="BExVWYU8EK669NP172GEIGCTVPPA" localSheetId="9" hidden="1">#REF!</definedName>
    <definedName name="BExVWYU8EK669NP172GEIGCTVPPA" hidden="1">#REF!</definedName>
    <definedName name="BExVX3XN2DRJKL8EDBIG58RYQ36R" localSheetId="9" hidden="1">#REF!</definedName>
    <definedName name="BExVX3XN2DRJKL8EDBIG58RYQ36R" hidden="1">#REF!</definedName>
    <definedName name="BExVXBA38Z5WNQUH39HHZ2SAMC1T" localSheetId="9" hidden="1">#REF!</definedName>
    <definedName name="BExVXBA38Z5WNQUH39HHZ2SAMC1T" hidden="1">#REF!</definedName>
    <definedName name="BExVXDZ63PUART77BBR5SI63TPC6" localSheetId="9" hidden="1">#REF!</definedName>
    <definedName name="BExVXDZ63PUART77BBR5SI63TPC6" hidden="1">#REF!</definedName>
    <definedName name="BExVXHKI6LFYMGWISMPACMO247HL" localSheetId="9" hidden="1">#REF!</definedName>
    <definedName name="BExVXHKI6LFYMGWISMPACMO247HL" hidden="1">#REF!</definedName>
    <definedName name="BExVXK9SK580O7MYHVNJ3V911ALP" localSheetId="9" hidden="1">#REF!</definedName>
    <definedName name="BExVXK9SK580O7MYHVNJ3V911ALP" hidden="1">#REF!</definedName>
    <definedName name="BExVXLX2BZ5EF2X6R41BTKRJR1NM" localSheetId="9" hidden="1">#REF!</definedName>
    <definedName name="BExVXLX2BZ5EF2X6R41BTKRJR1NM" hidden="1">#REF!</definedName>
    <definedName name="BExVXYT01U5IPYA7E44FWS6KCEFC" localSheetId="9" hidden="1">#REF!</definedName>
    <definedName name="BExVXYT01U5IPYA7E44FWS6KCEFC" hidden="1">#REF!</definedName>
    <definedName name="BExVY11V7U1SAY4QKYE0PBSPD7LW" localSheetId="9" hidden="1">#REF!</definedName>
    <definedName name="BExVY11V7U1SAY4QKYE0PBSPD7LW" hidden="1">#REF!</definedName>
    <definedName name="BExVY1SV37DL5YU59HS4IG3VBCP4" localSheetId="9" hidden="1">#REF!</definedName>
    <definedName name="BExVY1SV37DL5YU59HS4IG3VBCP4" hidden="1">#REF!</definedName>
    <definedName name="BExVY3WFGJKSQA08UF9NCMST928Y" localSheetId="9" hidden="1">#REF!</definedName>
    <definedName name="BExVY3WFGJKSQA08UF9NCMST928Y" hidden="1">#REF!</definedName>
    <definedName name="BExVY954UOEVQEIC5OFO4NEWVKAQ" localSheetId="9" hidden="1">#REF!</definedName>
    <definedName name="BExVY954UOEVQEIC5OFO4NEWVKAQ" hidden="1">#REF!</definedName>
    <definedName name="BExVYHDYIV5397LC02V4FEP8VD6W" localSheetId="9" hidden="1">#REF!</definedName>
    <definedName name="BExVYHDYIV5397LC02V4FEP8VD6W" hidden="1">#REF!</definedName>
    <definedName name="BExVYO4NFDGC4ZOGHANQWX5CH4BT" localSheetId="9" hidden="1">#REF!</definedName>
    <definedName name="BExVYO4NFDGC4ZOGHANQWX5CH4BT" hidden="1">#REF!</definedName>
    <definedName name="BExVYOVIZDA18YIQ0A30Q052PCAK" localSheetId="9" hidden="1">#REF!</definedName>
    <definedName name="BExVYOVIZDA18YIQ0A30Q052PCAK" hidden="1">#REF!</definedName>
    <definedName name="BExVYPS2R6B75R1EFIUJ6G5TE4Q4" localSheetId="9" hidden="1">#REF!</definedName>
    <definedName name="BExVYPS2R6B75R1EFIUJ6G5TE4Q4" hidden="1">#REF!</definedName>
    <definedName name="BExVYQIXPEM6J4JVP78BRHIC05PV" localSheetId="9" hidden="1">#REF!</definedName>
    <definedName name="BExVYQIXPEM6J4JVP78BRHIC05PV" hidden="1">#REF!</definedName>
    <definedName name="BExVYVGWN7SONLVDH9WJ2F1JS264" localSheetId="9" hidden="1">#REF!</definedName>
    <definedName name="BExVYVGWN7SONLVDH9WJ2F1JS264" hidden="1">#REF!</definedName>
    <definedName name="BExVZ40HNAZRM8JHYYNQ7F6A4GU0" localSheetId="9" hidden="1">#REF!</definedName>
    <definedName name="BExVZ40HNAZRM8JHYYNQ7F6A4GU0" hidden="1">#REF!</definedName>
    <definedName name="BExVZ7WRO17PYILJEJGPQCO5IL66" localSheetId="9" hidden="1">#REF!</definedName>
    <definedName name="BExVZ7WRO17PYILJEJGPQCO5IL66" hidden="1">#REF!</definedName>
    <definedName name="BExVZ9EO732IK6MNMG17Y1EFTJQC" localSheetId="9" hidden="1">#REF!</definedName>
    <definedName name="BExVZ9EO732IK6MNMG17Y1EFTJQC" hidden="1">#REF!</definedName>
    <definedName name="BExVZB1Y5J4UL2LKK0363EU7GIJ1" localSheetId="9" hidden="1">#REF!</definedName>
    <definedName name="BExVZB1Y5J4UL2LKK0363EU7GIJ1" hidden="1">#REF!</definedName>
    <definedName name="BExVZGQXYK2ICC9JSNFPRHBD5KNU" localSheetId="9" hidden="1">#REF!</definedName>
    <definedName name="BExVZGQXYK2ICC9JSNFPRHBD5KNU" hidden="1">#REF!</definedName>
    <definedName name="BExVZJQVO5LQ0BJH5JEN5NOBIAF6" localSheetId="9" hidden="1">#REF!</definedName>
    <definedName name="BExVZJQVO5LQ0BJH5JEN5NOBIAF6" hidden="1">#REF!</definedName>
    <definedName name="BExVZNXWS91RD7NXV5NE2R3C8WW7" localSheetId="9" hidden="1">#REF!</definedName>
    <definedName name="BExVZNXWS91RD7NXV5NE2R3C8WW7" hidden="1">#REF!</definedName>
    <definedName name="BExW008AGT1ZRN5DFG4YOH5F7G47" localSheetId="9" hidden="1">#REF!</definedName>
    <definedName name="BExW008AGT1ZRN5DFG4YOH5F7G47" hidden="1">#REF!</definedName>
    <definedName name="BExW0386REQRCQCVT9BCX80UPTRY" localSheetId="9" hidden="1">#REF!</definedName>
    <definedName name="BExW0386REQRCQCVT9BCX80UPTRY" hidden="1">#REF!</definedName>
    <definedName name="BExW0FYP4WXY71CYUG40SUBG9UWU" localSheetId="9" hidden="1">#REF!</definedName>
    <definedName name="BExW0FYP4WXY71CYUG40SUBG9UWU" hidden="1">#REF!</definedName>
    <definedName name="BExW0MPJNQOJ7D6U780WU5XBL97X" localSheetId="9" hidden="1">#REF!</definedName>
    <definedName name="BExW0MPJNQOJ7D6U780WU5XBL97X" hidden="1">#REF!</definedName>
    <definedName name="BExW0RI61B4VV0ARXTFVBAWRA1C5" localSheetId="9" hidden="1">#REF!</definedName>
    <definedName name="BExW0RI61B4VV0ARXTFVBAWRA1C5" hidden="1">#REF!</definedName>
    <definedName name="BExW0Y8T85LBE0WS6FPX6ILTX9ON" localSheetId="9" hidden="1">#REF!</definedName>
    <definedName name="BExW0Y8T85LBE0WS6FPX6ILTX9ON" hidden="1">#REF!</definedName>
    <definedName name="BExW1BVUYQTKMOR56MW7RVRX4L1L" localSheetId="9" hidden="1">#REF!</definedName>
    <definedName name="BExW1BVUYQTKMOR56MW7RVRX4L1L" hidden="1">#REF!</definedName>
    <definedName name="BExW1F1220628FOMTW5UAATHRJHK" localSheetId="9" hidden="1">#REF!</definedName>
    <definedName name="BExW1F1220628FOMTW5UAATHRJHK" hidden="1">#REF!</definedName>
    <definedName name="BExW1PTHB0NZUF0GTD2J1UUL693E" localSheetId="9" hidden="1">#REF!</definedName>
    <definedName name="BExW1PTHB0NZUF0GTD2J1UUL693E" hidden="1">#REF!</definedName>
    <definedName name="BExW1TKA0Z9OP2DTG50GZR5EG8C7" localSheetId="9" hidden="1">#REF!</definedName>
    <definedName name="BExW1TKA0Z9OP2DTG50GZR5EG8C7" hidden="1">#REF!</definedName>
    <definedName name="BExW1U0JLKQ094DW5MMOI8UHO09V" localSheetId="9" hidden="1">#REF!</definedName>
    <definedName name="BExW1U0JLKQ094DW5MMOI8UHO09V" hidden="1">#REF!</definedName>
    <definedName name="BExW1VNZHNB5P9V6232N0DQCE0WE" hidden="1">#REF!</definedName>
    <definedName name="BExW1WK6J1TDP29S3QDPTYZJBLIW" localSheetId="9" hidden="1">#REF!</definedName>
    <definedName name="BExW1WK6J1TDP29S3QDPTYZJBLIW" hidden="1">#REF!</definedName>
    <definedName name="BExW283NP9D366XFPXLGSCI5UB0L" localSheetId="9" hidden="1">#REF!</definedName>
    <definedName name="BExW283NP9D366XFPXLGSCI5UB0L" hidden="1">#REF!</definedName>
    <definedName name="BExW2H3C8WJSBW5FGTFKVDVJC4CL" localSheetId="9" hidden="1">#REF!</definedName>
    <definedName name="BExW2H3C8WJSBW5FGTFKVDVJC4CL" hidden="1">#REF!</definedName>
    <definedName name="BExW2MSCKPGF5K3I7TL4KF5ISUOL" localSheetId="9" hidden="1">#REF!</definedName>
    <definedName name="BExW2MSCKPGF5K3I7TL4KF5ISUOL" hidden="1">#REF!</definedName>
    <definedName name="BExW2SMO90FU9W8DVVES6Q4E6BZR" localSheetId="9" hidden="1">#REF!</definedName>
    <definedName name="BExW2SMO90FU9W8DVVES6Q4E6BZR" hidden="1">#REF!</definedName>
    <definedName name="BExW36V9N91OHCUMGWJQL3I5P4JK" localSheetId="9" hidden="1">#REF!</definedName>
    <definedName name="BExW36V9N91OHCUMGWJQL3I5P4JK" hidden="1">#REF!</definedName>
    <definedName name="BExW39V04HTFFQE7DAW9MAJT0NNF" localSheetId="9" hidden="1">#REF!</definedName>
    <definedName name="BExW39V04HTFFQE7DAW9MAJT0NNF" hidden="1">#REF!</definedName>
    <definedName name="BExW3ECU6QPMV99AITCPHAG0CGYK" localSheetId="9" hidden="1">#REF!</definedName>
    <definedName name="BExW3ECU6QPMV99AITCPHAG0CGYK" hidden="1">#REF!</definedName>
    <definedName name="BExW3EIBA1J9Q9NA9VCGZGRS8WV7" localSheetId="9" hidden="1">#REF!</definedName>
    <definedName name="BExW3EIBA1J9Q9NA9VCGZGRS8WV7" hidden="1">#REF!</definedName>
    <definedName name="BExW3FEO8FI8N6AGQKYEG4SQVJWB" localSheetId="9" hidden="1">#REF!</definedName>
    <definedName name="BExW3FEO8FI8N6AGQKYEG4SQVJWB" hidden="1">#REF!</definedName>
    <definedName name="BExW3GB28STOMJUSZEIA7YKYNS4Y" localSheetId="9" hidden="1">#REF!</definedName>
    <definedName name="BExW3GB28STOMJUSZEIA7YKYNS4Y" hidden="1">#REF!</definedName>
    <definedName name="BExW3T1K638HT5E0Y8MMK108P5JT" localSheetId="9" hidden="1">#REF!</definedName>
    <definedName name="BExW3T1K638HT5E0Y8MMK108P5JT" hidden="1">#REF!</definedName>
    <definedName name="BExW3U3D6FTAFTK3Q7DSA9FY454Q" localSheetId="9" hidden="1">#REF!</definedName>
    <definedName name="BExW3U3D6FTAFTK3Q7DSA9FY454Q" hidden="1">#REF!</definedName>
    <definedName name="BExW4217ZHL9VO39POSTJOD090WU" localSheetId="9" hidden="1">#REF!</definedName>
    <definedName name="BExW4217ZHL9VO39POSTJOD090WU" hidden="1">#REF!</definedName>
    <definedName name="BExW4GPW71EBF8XPS2QGVQHBCDX3" localSheetId="9" hidden="1">#REF!</definedName>
    <definedName name="BExW4GPW71EBF8XPS2QGVQHBCDX3" hidden="1">#REF!</definedName>
    <definedName name="BExW4JKC5837JBPCOJV337ZVYYY3" localSheetId="9" hidden="1">#REF!</definedName>
    <definedName name="BExW4JKC5837JBPCOJV337ZVYYY3" hidden="1">#REF!</definedName>
    <definedName name="BExW4O2DBZGV8KGBO9EB4BAXIH4Y" localSheetId="9" hidden="1">#REF!</definedName>
    <definedName name="BExW4O2DBZGV8KGBO9EB4BAXIH4Y" hidden="1">#REF!</definedName>
    <definedName name="BExW4QR9FV9MP5K610THBSM51RYO" localSheetId="9" hidden="1">#REF!</definedName>
    <definedName name="BExW4QR9FV9MP5K610THBSM51RYO" hidden="1">#REF!</definedName>
    <definedName name="BExW4Z029R9E19ZENN3WEA3VDAD1" localSheetId="9" hidden="1">#REF!</definedName>
    <definedName name="BExW4Z029R9E19ZENN3WEA3VDAD1" hidden="1">#REF!</definedName>
    <definedName name="BExW53SPLW3K0Y0ZVTM4NYF1B2YH" localSheetId="9" hidden="1">#REF!</definedName>
    <definedName name="BExW53SPLW3K0Y0ZVTM4NYF1B2YH" hidden="1">#REF!</definedName>
    <definedName name="BExW591F7X34FVKJ2OUT09PFUW1B" localSheetId="9" hidden="1">#REF!</definedName>
    <definedName name="BExW591F7X34FVKJ2OUT09PFUW1B" hidden="1">#REF!</definedName>
    <definedName name="BExW5AZNT6IAZGNF2C879ODHY1B8" localSheetId="9" hidden="1">#REF!</definedName>
    <definedName name="BExW5AZNT6IAZGNF2C879ODHY1B8" hidden="1">#REF!</definedName>
    <definedName name="BExW5F6OUXHEWQU5VYE7W7P8DD78" localSheetId="9" hidden="1">#REF!</definedName>
    <definedName name="BExW5F6OUXHEWQU5VYE7W7P8DD78" hidden="1">#REF!</definedName>
    <definedName name="BExW5WPU27WD4NWZOT0ZEJIDLX5J" localSheetId="9" hidden="1">#REF!</definedName>
    <definedName name="BExW5WPU27WD4NWZOT0ZEJIDLX5J" hidden="1">#REF!</definedName>
    <definedName name="BExW5YD97EMSUYC4KDEFH1FB4FY3" localSheetId="9" hidden="1">#REF!</definedName>
    <definedName name="BExW5YD97EMSUYC4KDEFH1FB4FY3" hidden="1">#REF!</definedName>
    <definedName name="BExW5Z469DSRWTA6T0KVLA7SMIPL" localSheetId="9" hidden="1">#REF!</definedName>
    <definedName name="BExW5Z469DSRWTA6T0KVLA7SMIPL" hidden="1">#REF!</definedName>
    <definedName name="BExW62ETJAPBX5X53FTGUCHZXI2K" localSheetId="9" hidden="1">#REF!</definedName>
    <definedName name="BExW62ETJAPBX5X53FTGUCHZXI2K" hidden="1">#REF!</definedName>
    <definedName name="BExW660AV1TUV2XNUPD65RZR3QOO" localSheetId="9" hidden="1">#REF!</definedName>
    <definedName name="BExW660AV1TUV2XNUPD65RZR3QOO" hidden="1">#REF!</definedName>
    <definedName name="BExW66LVVZK656PQY1257QMHP2AY" localSheetId="9" hidden="1">#REF!</definedName>
    <definedName name="BExW66LVVZK656PQY1257QMHP2AY" hidden="1">#REF!</definedName>
    <definedName name="BExW6EJPHAP1TWT380AZLXNHR22P" localSheetId="9" hidden="1">#REF!</definedName>
    <definedName name="BExW6EJPHAP1TWT380AZLXNHR22P" hidden="1">#REF!</definedName>
    <definedName name="BExW6G1PJ38H10DVLL8WPQ736OEB" localSheetId="9" hidden="1">#REF!</definedName>
    <definedName name="BExW6G1PJ38H10DVLL8WPQ736OEB" hidden="1">#REF!</definedName>
    <definedName name="BExW794A74Z5F2K8LVQLD6VSKXUE" localSheetId="9" hidden="1">#REF!</definedName>
    <definedName name="BExW794A74Z5F2K8LVQLD6VSKXUE" hidden="1">#REF!</definedName>
    <definedName name="BExW7Q1TQ8E6G4WYYNSOMV43S95R" localSheetId="9" hidden="1">#REF!</definedName>
    <definedName name="BExW7Q1TQ8E6G4WYYNSOMV43S95R" hidden="1">#REF!</definedName>
    <definedName name="BExW7XZTFZV0N9YM9S4PM74A5X2O" localSheetId="9" hidden="1">#REF!</definedName>
    <definedName name="BExW7XZTFZV0N9YM9S4PM74A5X2O" hidden="1">#REF!</definedName>
    <definedName name="BExW8K0SSIPSKBVP06IJ71600HJZ" localSheetId="9" hidden="1">#REF!</definedName>
    <definedName name="BExW8K0SSIPSKBVP06IJ71600HJZ" hidden="1">#REF!</definedName>
    <definedName name="BExW8T0GVY3ZYO4ACSBLHS8SH895" localSheetId="9" hidden="1">#REF!</definedName>
    <definedName name="BExW8T0GVY3ZYO4ACSBLHS8SH895" hidden="1">#REF!</definedName>
    <definedName name="BExW8YEP73JMMU9HZ08PM4WHJQZ4" localSheetId="9" hidden="1">#REF!</definedName>
    <definedName name="BExW8YEP73JMMU9HZ08PM4WHJQZ4" hidden="1">#REF!</definedName>
    <definedName name="BExW937AT53OZQRHNWQZ5BVH24IE" localSheetId="9" hidden="1">#REF!</definedName>
    <definedName name="BExW937AT53OZQRHNWQZ5BVH24IE" hidden="1">#REF!</definedName>
    <definedName name="BExW95LN5N0LYFFVP7GJEGDVDLF0" localSheetId="9" hidden="1">#REF!</definedName>
    <definedName name="BExW95LN5N0LYFFVP7GJEGDVDLF0" hidden="1">#REF!</definedName>
    <definedName name="BExW967733Q8RAJOHR2GJ3HO8JIW" localSheetId="9" hidden="1">#REF!</definedName>
    <definedName name="BExW967733Q8RAJOHR2GJ3HO8JIW" hidden="1">#REF!</definedName>
    <definedName name="BExW9POK1KIOI0ALS5MZIKTDIYMA" localSheetId="9" hidden="1">#REF!</definedName>
    <definedName name="BExW9POK1KIOI0ALS5MZIKTDIYMA" hidden="1">#REF!</definedName>
    <definedName name="BExXLDE6PN4ESWT3LXJNQCY94NE4" localSheetId="9" hidden="1">#REF!</definedName>
    <definedName name="BExXLDE6PN4ESWT3LXJNQCY94NE4" hidden="1">#REF!</definedName>
    <definedName name="BExXLQVPK2H3IF0NDDA5CT612EUK" localSheetId="9" hidden="1">#REF!</definedName>
    <definedName name="BExXLQVPK2H3IF0NDDA5CT612EUK" hidden="1">#REF!</definedName>
    <definedName name="BExXLR6IO70TYTACKQH9M5PGV24J" localSheetId="9" hidden="1">#REF!</definedName>
    <definedName name="BExXLR6IO70TYTACKQH9M5PGV24J" hidden="1">#REF!</definedName>
    <definedName name="BExXM065WOLYRYHGHOJE0OOFXA4M" localSheetId="9" hidden="1">#REF!</definedName>
    <definedName name="BExXM065WOLYRYHGHOJE0OOFXA4M" hidden="1">#REF!</definedName>
    <definedName name="BExXM3GUNXVDM82KUR17NNUMQCNI" localSheetId="9" hidden="1">#REF!</definedName>
    <definedName name="BExXM3GUNXVDM82KUR17NNUMQCNI" hidden="1">#REF!</definedName>
    <definedName name="BExXMA28M8SH7MKIGETSDA72WUIZ" localSheetId="9" hidden="1">#REF!</definedName>
    <definedName name="BExXMA28M8SH7MKIGETSDA72WUIZ" hidden="1">#REF!</definedName>
    <definedName name="BExXMOLHIAHDLFSA31PUB36SC3I9" localSheetId="9" hidden="1">#REF!</definedName>
    <definedName name="BExXMOLHIAHDLFSA31PUB36SC3I9" hidden="1">#REF!</definedName>
    <definedName name="BExXMT8T5Z3M2JBQN65X2LKH0YQI" localSheetId="9" hidden="1">#REF!</definedName>
    <definedName name="BExXMT8T5Z3M2JBQN65X2LKH0YQI" hidden="1">#REF!</definedName>
    <definedName name="BExXN1XNO7H60M9X1E7EVWFJDM5N" localSheetId="9" hidden="1">#REF!</definedName>
    <definedName name="BExXN1XNO7H60M9X1E7EVWFJDM5N" hidden="1">#REF!</definedName>
    <definedName name="BExXN1XOOOY51EZQ6II0LWEU2OYT" localSheetId="9" hidden="1">#REF!</definedName>
    <definedName name="BExXN1XOOOY51EZQ6II0LWEU2OYT" hidden="1">#REF!</definedName>
    <definedName name="BExXN22ZOTIW49GPLWFYKVM90FNZ" localSheetId="9" hidden="1">#REF!</definedName>
    <definedName name="BExXN22ZOTIW49GPLWFYKVM90FNZ" hidden="1">#REF!</definedName>
    <definedName name="BExXN6QAP8UJQVN4R4BQKPP4QK35" localSheetId="9" hidden="1">#REF!</definedName>
    <definedName name="BExXN6QAP8UJQVN4R4BQKPP4QK35" hidden="1">#REF!</definedName>
    <definedName name="BExXNBOA39T2X6Y5Y5GZ5DDNA1AX" localSheetId="9" hidden="1">#REF!</definedName>
    <definedName name="BExXNBOA39T2X6Y5Y5GZ5DDNA1AX" hidden="1">#REF!</definedName>
    <definedName name="BExXNBZ1BRDK73S9XPRR1645KLVB" localSheetId="9" hidden="1">#REF!</definedName>
    <definedName name="BExXNBZ1BRDK73S9XPRR1645KLVB" hidden="1">#REF!</definedName>
    <definedName name="BExXND6872VJ3M2PGT056WQMWBHD" localSheetId="9" hidden="1">#REF!</definedName>
    <definedName name="BExXND6872VJ3M2PGT056WQMWBHD" hidden="1">#REF!</definedName>
    <definedName name="BExXNPM24UN2PGVL9D1TUBFRIKR4" localSheetId="9" hidden="1">#REF!</definedName>
    <definedName name="BExXNPM24UN2PGVL9D1TUBFRIKR4" hidden="1">#REF!</definedName>
    <definedName name="BExXNWCR6WOY5G3VTC96QCIFQE0E" localSheetId="9" hidden="1">#REF!</definedName>
    <definedName name="BExXNWCR6WOY5G3VTC96QCIFQE0E" hidden="1">#REF!</definedName>
    <definedName name="BExXNWYB165VO9MHARCL5WLCHWS0" localSheetId="9" hidden="1">#REF!</definedName>
    <definedName name="BExXNWYB165VO9MHARCL5WLCHWS0" hidden="1">#REF!</definedName>
    <definedName name="BExXO278QHQN8JDK5425EJ615ECC" localSheetId="9" hidden="1">#REF!</definedName>
    <definedName name="BExXO278QHQN8JDK5425EJ615ECC" hidden="1">#REF!</definedName>
    <definedName name="BExXO4QVV7YZ6L5A7WZEMIA5AZOV" hidden="1">#REF!</definedName>
    <definedName name="BExXOBHOP0WGFHI2Y9AO4L440UVQ" localSheetId="9" hidden="1">#REF!</definedName>
    <definedName name="BExXOBHOP0WGFHI2Y9AO4L440UVQ" hidden="1">#REF!</definedName>
    <definedName name="BExXOHHHX25B8F97636QMXFUDZQK" localSheetId="9" hidden="1">#REF!</definedName>
    <definedName name="BExXOHHHX25B8F97636QMXFUDZQK" hidden="1">#REF!</definedName>
    <definedName name="BExXOHSAD2NSHOLLMZ2JWA4I3I1R" localSheetId="9" hidden="1">#REF!</definedName>
    <definedName name="BExXOHSAD2NSHOLLMZ2JWA4I3I1R" hidden="1">#REF!</definedName>
    <definedName name="BExXOJKWIJ6IFTV1RHIWHR91EZMW" localSheetId="9" hidden="1">#REF!</definedName>
    <definedName name="BExXOJKWIJ6IFTV1RHIWHR91EZMW" hidden="1">#REF!</definedName>
    <definedName name="BExXP80B5FGA00JCM7UXKPI3PB7Y" localSheetId="9" hidden="1">#REF!</definedName>
    <definedName name="BExXP80B5FGA00JCM7UXKPI3PB7Y" hidden="1">#REF!</definedName>
    <definedName name="BExXP85M4WXYVN1UVHUTOEKEG5XS" localSheetId="9" hidden="1">#REF!</definedName>
    <definedName name="BExXP85M4WXYVN1UVHUTOEKEG5XS" hidden="1">#REF!</definedName>
    <definedName name="BExXPELOTHOAG0OWILLAH94OZV5J" localSheetId="9" hidden="1">#REF!</definedName>
    <definedName name="BExXPELOTHOAG0OWILLAH94OZV5J" hidden="1">#REF!</definedName>
    <definedName name="BExXPOSJRLJNYPU01QNNQ5URXP2U" localSheetId="9" hidden="1">#REF!</definedName>
    <definedName name="BExXPOSJRLJNYPU01QNNQ5URXP2U" hidden="1">#REF!</definedName>
    <definedName name="BExXPS31W1VD2NMIE4E37LHVDF0L" localSheetId="9" hidden="1">#REF!</definedName>
    <definedName name="BExXPS31W1VD2NMIE4E37LHVDF0L" hidden="1">#REF!</definedName>
    <definedName name="BExXPZKYEMVF5JOC14HYOOYQK6JK" localSheetId="9" hidden="1">#REF!</definedName>
    <definedName name="BExXPZKYEMVF5JOC14HYOOYQK6JK" hidden="1">#REF!</definedName>
    <definedName name="BExXQ89PA10X79WBWOEP1AJX1OQM" localSheetId="9" hidden="1">#REF!</definedName>
    <definedName name="BExXQ89PA10X79WBWOEP1AJX1OQM" hidden="1">#REF!</definedName>
    <definedName name="BExXQCGQGGYSI0LTRVR73MUO50AW" localSheetId="9" hidden="1">#REF!</definedName>
    <definedName name="BExXQCGQGGYSI0LTRVR73MUO50AW" hidden="1">#REF!</definedName>
    <definedName name="BExXQEEXFHDQ8DSRAJSB5ET6J004" localSheetId="9" hidden="1">#REF!</definedName>
    <definedName name="BExXQEEXFHDQ8DSRAJSB5ET6J004" hidden="1">#REF!</definedName>
    <definedName name="BExXQH41O5HZAH8BO6HCFY8YC3TU" localSheetId="9" hidden="1">#REF!</definedName>
    <definedName name="BExXQH41O5HZAH8BO6HCFY8YC3TU" hidden="1">#REF!</definedName>
    <definedName name="BExXQJIEF5R3QQ6D8HO3NGPU0IQC" localSheetId="9" hidden="1">#REF!</definedName>
    <definedName name="BExXQJIEF5R3QQ6D8HO3NGPU0IQC" hidden="1">#REF!</definedName>
    <definedName name="BExXQRAVW0KPQXIJ59NG6UGTZB59" localSheetId="9" hidden="1">#REF!</definedName>
    <definedName name="BExXQRAVW0KPQXIJ59NG6UGTZB59" hidden="1">#REF!</definedName>
    <definedName name="BExXQU00K9ER4I1WM7T9J0W1E7ZC" localSheetId="9" hidden="1">#REF!</definedName>
    <definedName name="BExXQU00K9ER4I1WM7T9J0W1E7ZC" hidden="1">#REF!</definedName>
    <definedName name="BExXQU00KOR7XLM8B13DGJ1MIQDY" localSheetId="9" hidden="1">#REF!</definedName>
    <definedName name="BExXQU00KOR7XLM8B13DGJ1MIQDY" hidden="1">#REF!</definedName>
    <definedName name="BExXQUG48Q1ISN53FE4MRROM0HSJ" localSheetId="9" hidden="1">#REF!</definedName>
    <definedName name="BExXQUG48Q1ISN53FE4MRROM0HSJ" hidden="1">#REF!</definedName>
    <definedName name="BExXQXG18PS8HGBOS03OSTQ0KEYC" localSheetId="9" hidden="1">#REF!</definedName>
    <definedName name="BExXQXG18PS8HGBOS03OSTQ0KEYC" hidden="1">#REF!</definedName>
    <definedName name="BExXQXQT4OAFQT5B0YB3USDJOJOB" localSheetId="9" hidden="1">#REF!</definedName>
    <definedName name="BExXQXQT4OAFQT5B0YB3USDJOJOB" hidden="1">#REF!</definedName>
    <definedName name="BExXR3FSEXAHSXEQNJORWFCPX86N" localSheetId="9" hidden="1">#REF!</definedName>
    <definedName name="BExXR3FSEXAHSXEQNJORWFCPX86N" hidden="1">#REF!</definedName>
    <definedName name="BExXR3W3FKYQBLR299HO9RZ70C43" localSheetId="9" hidden="1">#REF!</definedName>
    <definedName name="BExXR3W3FKYQBLR299HO9RZ70C43" hidden="1">#REF!</definedName>
    <definedName name="BExXR46U23CRRBV6IZT982MAEQKI" localSheetId="9" hidden="1">#REF!</definedName>
    <definedName name="BExXR46U23CRRBV6IZT982MAEQKI" hidden="1">#REF!</definedName>
    <definedName name="BExXR6A8W3ND3XDZXBMQZ1VCAXHG" localSheetId="9" hidden="1">#REF!</definedName>
    <definedName name="BExXR6A8W3ND3XDZXBMQZ1VCAXHG" hidden="1">#REF!</definedName>
    <definedName name="BExXR7HKNHT37B4OOA9K9191PP22" localSheetId="9" hidden="1">#REF!</definedName>
    <definedName name="BExXR7HKNHT37B4OOA9K9191PP22" hidden="1">#REF!</definedName>
    <definedName name="BExXR8OKAVX7O70V5IYG2PRKXSTI" localSheetId="9" hidden="1">#REF!</definedName>
    <definedName name="BExXR8OKAVX7O70V5IYG2PRKXSTI" hidden="1">#REF!</definedName>
    <definedName name="BExXRA6N6XCLQM6XDV724ZIH6G93" localSheetId="9" hidden="1">#REF!</definedName>
    <definedName name="BExXRA6N6XCLQM6XDV724ZIH6G93" hidden="1">#REF!</definedName>
    <definedName name="BExXRABZ1CNKCG6K1MR6OUFHF7J9" localSheetId="9" hidden="1">#REF!</definedName>
    <definedName name="BExXRABZ1CNKCG6K1MR6OUFHF7J9" hidden="1">#REF!</definedName>
    <definedName name="BExXRBOFETC0OTJ6WY3VPMFH03VB" localSheetId="9" hidden="1">#REF!</definedName>
    <definedName name="BExXRBOFETC0OTJ6WY3VPMFH03VB" hidden="1">#REF!</definedName>
    <definedName name="BExXRD13K1S9Y3JGR7CXSONT7RJZ" localSheetId="9" hidden="1">#REF!</definedName>
    <definedName name="BExXRD13K1S9Y3JGR7CXSONT7RJZ" hidden="1">#REF!</definedName>
    <definedName name="BExXRIFB4QQ87QIGA9AG0NXP577K" localSheetId="9" hidden="1">#REF!</definedName>
    <definedName name="BExXRIFB4QQ87QIGA9AG0NXP577K" hidden="1">#REF!</definedName>
    <definedName name="BExXRIQ2JF2CVTRDQX2D9SPH7FTN" localSheetId="9" hidden="1">#REF!</definedName>
    <definedName name="BExXRIQ2JF2CVTRDQX2D9SPH7FTN" hidden="1">#REF!</definedName>
    <definedName name="BExXRO4A6VUH1F4XV8N1BRJ4896W" localSheetId="9" hidden="1">#REF!</definedName>
    <definedName name="BExXRO4A6VUH1F4XV8N1BRJ4896W" hidden="1">#REF!</definedName>
    <definedName name="BExXRO9N1SNJZGKD90P4K7FU1J0P" localSheetId="9" hidden="1">#REF!</definedName>
    <definedName name="BExXRO9N1SNJZGKD90P4K7FU1J0P" hidden="1">#REF!</definedName>
    <definedName name="BExXROF2MWDZ7IFXX27XOJ79Q86E" localSheetId="9" hidden="1">#REF!</definedName>
    <definedName name="BExXROF2MWDZ7IFXX27XOJ79Q86E" hidden="1">#REF!</definedName>
    <definedName name="BExXRV5QP3Z0KAQ1EQT9JYT2FV0L" localSheetId="9" hidden="1">#REF!</definedName>
    <definedName name="BExXRV5QP3Z0KAQ1EQT9JYT2FV0L" hidden="1">#REF!</definedName>
    <definedName name="BExXRZ20LZZCW8LVGDK0XETOTSAI" localSheetId="9" hidden="1">#REF!</definedName>
    <definedName name="BExXRZ20LZZCW8LVGDK0XETOTSAI" hidden="1">#REF!</definedName>
    <definedName name="BExXS4R1GKUJQX6MHUIUN4S3SCAS" localSheetId="9" hidden="1">#REF!</definedName>
    <definedName name="BExXS4R1GKUJQX6MHUIUN4S3SCAS" hidden="1">#REF!</definedName>
    <definedName name="BExXS63O4OMWMNXXAODZQFSDG33N" localSheetId="9" hidden="1">#REF!</definedName>
    <definedName name="BExXS63O4OMWMNXXAODZQFSDG33N" hidden="1">#REF!</definedName>
    <definedName name="BExXSBSP1TOY051HSPEPM0AEIO2M" localSheetId="9" hidden="1">#REF!</definedName>
    <definedName name="BExXSBSP1TOY051HSPEPM0AEIO2M" hidden="1">#REF!</definedName>
    <definedName name="BExXSC8RFK5D68FJD2HI4K66SA6I" localSheetId="9" hidden="1">#REF!</definedName>
    <definedName name="BExXSC8RFK5D68FJD2HI4K66SA6I" hidden="1">#REF!</definedName>
    <definedName name="BExXSCP0AZ5MYCC2UFG2GLBCV1CC" localSheetId="9" hidden="1">#REF!</definedName>
    <definedName name="BExXSCP0AZ5MYCC2UFG2GLBCV1CC" hidden="1">#REF!</definedName>
    <definedName name="BExXSNHC88W4UMXEOIOOATJAIKZO" localSheetId="9" hidden="1">#REF!</definedName>
    <definedName name="BExXSNHC88W4UMXEOIOOATJAIKZO" hidden="1">#REF!</definedName>
    <definedName name="BExXSTBS08WIA9TLALV3UQ2Z3MRG" localSheetId="9" hidden="1">#REF!</definedName>
    <definedName name="BExXSTBS08WIA9TLALV3UQ2Z3MRG" hidden="1">#REF!</definedName>
    <definedName name="BExXSVQ2WOJJ73YEO8Q2FK60V4G8" localSheetId="9" hidden="1">#REF!</definedName>
    <definedName name="BExXSVQ2WOJJ73YEO8Q2FK60V4G8" hidden="1">#REF!</definedName>
    <definedName name="BExXTER5A2EQ14KN6J0MVATIHVKN" localSheetId="9" hidden="1">#REF!</definedName>
    <definedName name="BExXTER5A2EQ14KN6J0MVATIHVKN" hidden="1">#REF!</definedName>
    <definedName name="BExXTHLRNL82GN7KZY3TOLO508N7" localSheetId="9" hidden="1">#REF!</definedName>
    <definedName name="BExXTHLRNL82GN7KZY3TOLO508N7" hidden="1">#REF!</definedName>
    <definedName name="BExXTL72MKEQSQH9L2OTFLU8DM2B" localSheetId="9" hidden="1">#REF!</definedName>
    <definedName name="BExXTL72MKEQSQH9L2OTFLU8DM2B" hidden="1">#REF!</definedName>
    <definedName name="BExXTM3M4RTCRSX7VGAXGQNPP668" localSheetId="9" hidden="1">#REF!</definedName>
    <definedName name="BExXTM3M4RTCRSX7VGAXGQNPP668" hidden="1">#REF!</definedName>
    <definedName name="BExXTOCF78J7WY6FOVBRY1N2RBBR" localSheetId="9" hidden="1">#REF!</definedName>
    <definedName name="BExXTOCF78J7WY6FOVBRY1N2RBBR" hidden="1">#REF!</definedName>
    <definedName name="BExXTP3GYO6Z9RTKKT10XA0UTV3T" localSheetId="9" hidden="1">#REF!</definedName>
    <definedName name="BExXTP3GYO6Z9RTKKT10XA0UTV3T" hidden="1">#REF!</definedName>
    <definedName name="BExXTRN4AFX9QW6YC4HNGBBD5R08" localSheetId="9" hidden="1">#REF!</definedName>
    <definedName name="BExXTRN4AFX9QW6YC4HNGBBD5R08" hidden="1">#REF!</definedName>
    <definedName name="BExXTV8M7YIG5C64O046DN613ZRO" localSheetId="9" hidden="1">#REF!</definedName>
    <definedName name="BExXTV8M7YIG5C64O046DN613ZRO" hidden="1">#REF!</definedName>
    <definedName name="BExXTVDXQ7ZX3THNLFJXFAONW0AI" localSheetId="9" hidden="1">#REF!</definedName>
    <definedName name="BExXTVDXQ7ZX3THNLFJXFAONW0AI" hidden="1">#REF!</definedName>
    <definedName name="BExXTZKZ4CG92ZQLIRKEXXH9BFIR" localSheetId="9" hidden="1">#REF!</definedName>
    <definedName name="BExXTZKZ4CG92ZQLIRKEXXH9BFIR" hidden="1">#REF!</definedName>
    <definedName name="BExXU4J2BM2964GD5UZHM752Q4NS" localSheetId="9" hidden="1">#REF!</definedName>
    <definedName name="BExXU4J2BM2964GD5UZHM752Q4NS" hidden="1">#REF!</definedName>
    <definedName name="BExXU6XDTT7RM93KILIDEYPA9XKF" localSheetId="9" hidden="1">#REF!</definedName>
    <definedName name="BExXU6XDTT7RM93KILIDEYPA9XKF" hidden="1">#REF!</definedName>
    <definedName name="BExXU8VLZA7WLPZ3RAQZGNERUD26" localSheetId="9" hidden="1">#REF!</definedName>
    <definedName name="BExXU8VLZA7WLPZ3RAQZGNERUD26" hidden="1">#REF!</definedName>
    <definedName name="BExXUB9RSLSCNN5ETLXY72DAPZZM" localSheetId="9" hidden="1">#REF!</definedName>
    <definedName name="BExXUB9RSLSCNN5ETLXY72DAPZZM" hidden="1">#REF!</definedName>
    <definedName name="BExXUFRM82XQIN2T8KGLDQL1IBQW" localSheetId="9" hidden="1">#REF!</definedName>
    <definedName name="BExXUFRM82XQIN2T8KGLDQL1IBQW" hidden="1">#REF!</definedName>
    <definedName name="BExXUQEQBF6FI240ZGIF9YXZSRAU" localSheetId="9" hidden="1">#REF!</definedName>
    <definedName name="BExXUQEQBF6FI240ZGIF9YXZSRAU" hidden="1">#REF!</definedName>
    <definedName name="BExXUX02UQ8LJPBZ4YBORILFR0W0" localSheetId="9" hidden="1">#REF!</definedName>
    <definedName name="BExXUX02UQ8LJPBZ4YBORILFR0W0" hidden="1">#REF!</definedName>
    <definedName name="BExXUYND6EJO7CJ5KRICV4O1JNWK" localSheetId="9" hidden="1">#REF!</definedName>
    <definedName name="BExXUYND6EJO7CJ5KRICV4O1JNWK" hidden="1">#REF!</definedName>
    <definedName name="BExXV6FWG4H3S2QEUJZYIXILNGJ7" localSheetId="9" hidden="1">#REF!</definedName>
    <definedName name="BExXV6FWG4H3S2QEUJZYIXILNGJ7" hidden="1">#REF!</definedName>
    <definedName name="BExXVK87BMMO6LHKV0CFDNIQVIBS" localSheetId="9" hidden="1">#REF!</definedName>
    <definedName name="BExXVK87BMMO6LHKV0CFDNIQVIBS" hidden="1">#REF!</definedName>
    <definedName name="BExXVKZ9WXPGL6IVY6T61IDD771I" localSheetId="9" hidden="1">#REF!</definedName>
    <definedName name="BExXVKZ9WXPGL6IVY6T61IDD771I" hidden="1">#REF!</definedName>
    <definedName name="BExXVLA319WCSEOVHB05KDUSU054" localSheetId="9" hidden="1">#REF!</definedName>
    <definedName name="BExXVLA319WCSEOVHB05KDUSU054" hidden="1">#REF!</definedName>
    <definedName name="BExXVTTG5YRCSTI0UL141BKR36SU" localSheetId="9" hidden="1">#REF!</definedName>
    <definedName name="BExXVTTG5YRCSTI0UL141BKR36SU" hidden="1">#REF!</definedName>
    <definedName name="BExXVYWX74VKI8BDDSX9U85460MB" localSheetId="9" hidden="1">#REF!</definedName>
    <definedName name="BExXVYWX74VKI8BDDSX9U85460MB" hidden="1">#REF!</definedName>
    <definedName name="BExXW27MMXHXUXX78SDTBE1JYTHT" localSheetId="9" hidden="1">#REF!</definedName>
    <definedName name="BExXW27MMXHXUXX78SDTBE1JYTHT" hidden="1">#REF!</definedName>
    <definedName name="BExXW2YIM2MYBSHRIX0RP9D4PRMN" localSheetId="9" hidden="1">#REF!</definedName>
    <definedName name="BExXW2YIM2MYBSHRIX0RP9D4PRMN" hidden="1">#REF!</definedName>
    <definedName name="BExXWBNE4KTFSXKVSRF6WX039WPB" localSheetId="9" hidden="1">#REF!</definedName>
    <definedName name="BExXWBNE4KTFSXKVSRF6WX039WPB" hidden="1">#REF!</definedName>
    <definedName name="BExXWFP5AYE7EHYTJWBZSQ8PQ0YX" localSheetId="9" hidden="1">#REF!</definedName>
    <definedName name="BExXWFP5AYE7EHYTJWBZSQ8PQ0YX" hidden="1">#REF!</definedName>
    <definedName name="BExXWIUCR0LXM58OVKZT2APLVTIA" localSheetId="9" hidden="1">#REF!</definedName>
    <definedName name="BExXWIUCR0LXM58OVKZT2APLVTIA" hidden="1">#REF!</definedName>
    <definedName name="BExXWTXJEA32DLC6QKN10QB955JT" localSheetId="9" hidden="1">#REF!</definedName>
    <definedName name="BExXWTXJEA32DLC6QKN10QB955JT" hidden="1">#REF!</definedName>
    <definedName name="BExXWVFIBQT8OY1O41FRFPFGXQHK" localSheetId="9" hidden="1">#REF!</definedName>
    <definedName name="BExXWVFIBQT8OY1O41FRFPFGXQHK" hidden="1">#REF!</definedName>
    <definedName name="BExXWWXHBZHA9J3N8K47F84X0M0L" localSheetId="9" hidden="1">#REF!</definedName>
    <definedName name="BExXWWXHBZHA9J3N8K47F84X0M0L" hidden="1">#REF!</definedName>
    <definedName name="BExXXBM521DL8R4ZX7NZ3DBCUOR5" localSheetId="9" hidden="1">#REF!</definedName>
    <definedName name="BExXXBM521DL8R4ZX7NZ3DBCUOR5" hidden="1">#REF!</definedName>
    <definedName name="BExXXC7OZI33XZ03NRMEP7VRLQK4" localSheetId="9" hidden="1">#REF!</definedName>
    <definedName name="BExXXC7OZI33XZ03NRMEP7VRLQK4" hidden="1">#REF!</definedName>
    <definedName name="BExXXH5N3NKBQ7BCJPJTBF8CYM2Q" localSheetId="9" hidden="1">#REF!</definedName>
    <definedName name="BExXXH5N3NKBQ7BCJPJTBF8CYM2Q" hidden="1">#REF!</definedName>
    <definedName name="BExXXI7HHXLBLUEW7EQ73TALJF48" localSheetId="9" hidden="1">#REF!</definedName>
    <definedName name="BExXXI7HHXLBLUEW7EQ73TALJF48" hidden="1">#REF!</definedName>
    <definedName name="BExXXKWLM4D541BH6O8GOJMHFHMW" localSheetId="9" hidden="1">#REF!</definedName>
    <definedName name="BExXXKWLM4D541BH6O8GOJMHFHMW" hidden="1">#REF!</definedName>
    <definedName name="BExXXNR17I6P4FQZPQF2ZXDFYB6C" localSheetId="9" hidden="1">#REF!</definedName>
    <definedName name="BExXXNR17I6P4FQZPQF2ZXDFYB6C" hidden="1">#REF!</definedName>
    <definedName name="BExXXPPA1Q87XPI97X0OXCPBPDON" localSheetId="9" hidden="1">#REF!</definedName>
    <definedName name="BExXXPPA1Q87XPI97X0OXCPBPDON" hidden="1">#REF!</definedName>
    <definedName name="BExXXVUDA98IZTQ6MANKU4MTTDVR" localSheetId="9" hidden="1">#REF!</definedName>
    <definedName name="BExXXVUDA98IZTQ6MANKU4MTTDVR" hidden="1">#REF!</definedName>
    <definedName name="BExXXZQNZY6IZI45DJXJK0MQZWA7" localSheetId="9" hidden="1">#REF!</definedName>
    <definedName name="BExXXZQNZY6IZI45DJXJK0MQZWA7" hidden="1">#REF!</definedName>
    <definedName name="BExXY5QFG6QP94SFT3935OBM8Y4K" localSheetId="9" hidden="1">#REF!</definedName>
    <definedName name="BExXY5QFG6QP94SFT3935OBM8Y4K" hidden="1">#REF!</definedName>
    <definedName name="BExXY7TYEBFXRYUYIFHTN65RJ8EW" localSheetId="9" hidden="1">#REF!</definedName>
    <definedName name="BExXY7TYEBFXRYUYIFHTN65RJ8EW" hidden="1">#REF!</definedName>
    <definedName name="BExXYLBHANUXC5FCTDDTGOVD3GQS" localSheetId="9" hidden="1">#REF!</definedName>
    <definedName name="BExXYLBHANUXC5FCTDDTGOVD3GQS" hidden="1">#REF!</definedName>
    <definedName name="BExXYMNYAYH3WA2ZCFAYKZID9ZCI" localSheetId="9" hidden="1">#REF!</definedName>
    <definedName name="BExXYMNYAYH3WA2ZCFAYKZID9ZCI" hidden="1">#REF!</definedName>
    <definedName name="BExXYYT12SVN2VDMLVNV4P3ISD8T" localSheetId="9" hidden="1">#REF!</definedName>
    <definedName name="BExXYYT12SVN2VDMLVNV4P3ISD8T" hidden="1">#REF!</definedName>
    <definedName name="BExXYZ3SPSRCWM4YHTPZDCOLZPHR" localSheetId="9" hidden="1">#REF!</definedName>
    <definedName name="BExXYZ3SPSRCWM4YHTPZDCOLZPHR" hidden="1">#REF!</definedName>
    <definedName name="BExXZFVV4YB42AZ3H1I40YG3JAPU" localSheetId="9" hidden="1">#REF!</definedName>
    <definedName name="BExXZFVV4YB42AZ3H1I40YG3JAPU" hidden="1">#REF!</definedName>
    <definedName name="BExXZG1CQE1M9TDJ99253H6JVGIH" localSheetId="9" hidden="1">#REF!</definedName>
    <definedName name="BExXZG1CQE1M9TDJ99253H6JVGIH" hidden="1">#REF!</definedName>
    <definedName name="BExXZHJ9T2JELF12CHHGD54J1B0C" localSheetId="9" hidden="1">#REF!</definedName>
    <definedName name="BExXZHJ9T2JELF12CHHGD54J1B0C" hidden="1">#REF!</definedName>
    <definedName name="BExXZNJ2X1TK2LRK5ZY3MX49H5T7" localSheetId="9" hidden="1">#REF!</definedName>
    <definedName name="BExXZNJ2X1TK2LRK5ZY3MX49H5T7" hidden="1">#REF!</definedName>
    <definedName name="BExXZOVPCEP495TQSON6PSRQ8XCY" localSheetId="9" hidden="1">#REF!</definedName>
    <definedName name="BExXZOVPCEP495TQSON6PSRQ8XCY" hidden="1">#REF!</definedName>
    <definedName name="BExXZXKH7NBARQQAZM69Z57IH1MM" localSheetId="9" hidden="1">#REF!</definedName>
    <definedName name="BExXZXKH7NBARQQAZM69Z57IH1MM" hidden="1">#REF!</definedName>
    <definedName name="BExY07WSDH5QEVM7BJXJK2ZRAI1O" localSheetId="9" hidden="1">#REF!</definedName>
    <definedName name="BExY07WSDH5QEVM7BJXJK2ZRAI1O" hidden="1">#REF!</definedName>
    <definedName name="BExY09PJJWYWGWWLX3YT8EVK0YV4" localSheetId="9" hidden="1">#REF!</definedName>
    <definedName name="BExY09PJJWYWGWWLX3YT8EVK0YV4" hidden="1">#REF!</definedName>
    <definedName name="BExY0C3UBVC4M59JIRXVQ8OWAJC1" localSheetId="9" hidden="1">#REF!</definedName>
    <definedName name="BExY0C3UBVC4M59JIRXVQ8OWAJC1" hidden="1">#REF!</definedName>
    <definedName name="BExY0ENH6ZXHW155XIGS0F46T43M" localSheetId="9" hidden="1">#REF!</definedName>
    <definedName name="BExY0ENH6ZXHW155XIGS0F46T43M" hidden="1">#REF!</definedName>
    <definedName name="BExY0IEEUB9SRGD9I14IDCPO5GV4" localSheetId="9" hidden="1">#REF!</definedName>
    <definedName name="BExY0IEEUB9SRGD9I14IDCPO5GV4" hidden="1">#REF!</definedName>
    <definedName name="BExY0LEAAM7MUGBRLXD6KXBOHZ6S" localSheetId="9" hidden="1">#REF!</definedName>
    <definedName name="BExY0LEAAM7MUGBRLXD6KXBOHZ6S" hidden="1">#REF!</definedName>
    <definedName name="BExY0OE8GFHMLLTEAFIOQTOPEVPB" localSheetId="9" hidden="1">#REF!</definedName>
    <definedName name="BExY0OE8GFHMLLTEAFIOQTOPEVPB" hidden="1">#REF!</definedName>
    <definedName name="BExY0OJHW85S0VKBA8T4HTYPYBOS" localSheetId="9" hidden="1">#REF!</definedName>
    <definedName name="BExY0OJHW85S0VKBA8T4HTYPYBOS" hidden="1">#REF!</definedName>
    <definedName name="BExY0T1E034D7XAXNC6F7540LLIE" localSheetId="9" hidden="1">#REF!</definedName>
    <definedName name="BExY0T1E034D7XAXNC6F7540LLIE" hidden="1">#REF!</definedName>
    <definedName name="BExY0XTZLHN49J2JH94BYTKBJLT3" localSheetId="9" hidden="1">#REF!</definedName>
    <definedName name="BExY0XTZLHN49J2JH94BYTKBJLT3" hidden="1">#REF!</definedName>
    <definedName name="BExY11FH9TXHERUYGG8FE50U7H7J" localSheetId="9" hidden="1">#REF!</definedName>
    <definedName name="BExY11FH9TXHERUYGG8FE50U7H7J" hidden="1">#REF!</definedName>
    <definedName name="BExY180UKNW5NIAWD6ZUYTFEH8QS" localSheetId="9" hidden="1">#REF!</definedName>
    <definedName name="BExY180UKNW5NIAWD6ZUYTFEH8QS" hidden="1">#REF!</definedName>
    <definedName name="BExY1DPTV4LSY9MEOUGXF8X052NA" localSheetId="9" hidden="1">#REF!</definedName>
    <definedName name="BExY1DPTV4LSY9MEOUGXF8X052NA" hidden="1">#REF!</definedName>
    <definedName name="BExY1GK9ELBEKDD7O6HR6DUO8YGO" localSheetId="9" hidden="1">#REF!</definedName>
    <definedName name="BExY1GK9ELBEKDD7O6HR6DUO8YGO" hidden="1">#REF!</definedName>
    <definedName name="BExY1NWOXXFV9GGZ3PX444LZ8TVX" localSheetId="9" hidden="1">#REF!</definedName>
    <definedName name="BExY1NWOXXFV9GGZ3PX444LZ8TVX" hidden="1">#REF!</definedName>
    <definedName name="BExY1UCL0RND63LLSM9X5SFRG117" localSheetId="9" hidden="1">#REF!</definedName>
    <definedName name="BExY1UCL0RND63LLSM9X5SFRG117" hidden="1">#REF!</definedName>
    <definedName name="BExY1WAT3937L08HLHIRQHMP2A3H" localSheetId="9" hidden="1">#REF!</definedName>
    <definedName name="BExY1WAT3937L08HLHIRQHMP2A3H" hidden="1">#REF!</definedName>
    <definedName name="BExY1YEBOSLMID7LURP8QB46AI91" localSheetId="9" hidden="1">#REF!</definedName>
    <definedName name="BExY1YEBOSLMID7LURP8QB46AI91" hidden="1">#REF!</definedName>
    <definedName name="BExY236UB98PA9PNCHMCSZYCHJBD" localSheetId="9" hidden="1">#REF!</definedName>
    <definedName name="BExY236UB98PA9PNCHMCSZYCHJBD" hidden="1">#REF!</definedName>
    <definedName name="BExY2FS4LFX9OHOTQT7SJ2PXAC25" localSheetId="9" hidden="1">#REF!</definedName>
    <definedName name="BExY2FS4LFX9OHOTQT7SJ2PXAC25" hidden="1">#REF!</definedName>
    <definedName name="BExY2GDPCZPVU0IQ6IJIB1YQQRQ6" localSheetId="9" hidden="1">#REF!</definedName>
    <definedName name="BExY2GDPCZPVU0IQ6IJIB1YQQRQ6" hidden="1">#REF!</definedName>
    <definedName name="BExY2GTSZ3VA9TXLY7KW1LIAKJ61" localSheetId="9" hidden="1">#REF!</definedName>
    <definedName name="BExY2GTSZ3VA9TXLY7KW1LIAKJ61" hidden="1">#REF!</definedName>
    <definedName name="BExY2IXBR1SGYZH08T7QHKEFS8HA" localSheetId="9" hidden="1">#REF!</definedName>
    <definedName name="BExY2IXBR1SGYZH08T7QHKEFS8HA" hidden="1">#REF!</definedName>
    <definedName name="BExY2Q4B5FUDA5VU4VRUHX327QN0" localSheetId="9" hidden="1">#REF!</definedName>
    <definedName name="BExY2Q4B5FUDA5VU4VRUHX327QN0" hidden="1">#REF!</definedName>
    <definedName name="BExY2S7TM2NG7A1NFYPWIFAIKUCO" localSheetId="9" hidden="1">#REF!</definedName>
    <definedName name="BExY2S7TM2NG7A1NFYPWIFAIKUCO" hidden="1">#REF!</definedName>
    <definedName name="BExY2Z3ZGRGD12RWANJZ8DFQO776" localSheetId="9" hidden="1">#REF!</definedName>
    <definedName name="BExY2Z3ZGRGD12RWANJZ8DFQO776" hidden="1">#REF!</definedName>
    <definedName name="BExY30WPXLJ01P42XKBSUF8KNOOK" localSheetId="9" hidden="1">#REF!</definedName>
    <definedName name="BExY30WPXLJ01P42XKBSUF8KNOOK" hidden="1">#REF!</definedName>
    <definedName name="BExY3297KIB0C8Z1G99OS1MCEGTO" localSheetId="9" hidden="1">#REF!</definedName>
    <definedName name="BExY3297KIB0C8Z1G99OS1MCEGTO" hidden="1">#REF!</definedName>
    <definedName name="BExY3HOSK7YI364K15OX70AVR6F1" localSheetId="9" hidden="1">#REF!</definedName>
    <definedName name="BExY3HOSK7YI364K15OX70AVR6F1" hidden="1">#REF!</definedName>
    <definedName name="BExY3I526B4VA8JBTKXWE3FGVT0D" localSheetId="9" hidden="1">#REF!</definedName>
    <definedName name="BExY3I526B4VA8JBTKXWE3FGVT0D" hidden="1">#REF!</definedName>
    <definedName name="BExY3I52TZR3GXQ9HDVDNIYLIGEH" localSheetId="9" hidden="1">#REF!</definedName>
    <definedName name="BExY3I52TZR3GXQ9HDVDNIYLIGEH" hidden="1">#REF!</definedName>
    <definedName name="BExY3T89AUR83SOAZZ3OMDEJDQ39" localSheetId="9" hidden="1">#REF!</definedName>
    <definedName name="BExY3T89AUR83SOAZZ3OMDEJDQ39" hidden="1">#REF!</definedName>
    <definedName name="BExY3WZ7VO2K6TYCHDY754FY24AA" localSheetId="9" hidden="1">#REF!</definedName>
    <definedName name="BExY3WZ7VO2K6TYCHDY754FY24AA" hidden="1">#REF!</definedName>
    <definedName name="BExY4BIG95HDDO6MY6WBUSWJIOLR" localSheetId="9" hidden="1">#REF!</definedName>
    <definedName name="BExY4BIG95HDDO6MY6WBUSWJIOLR" hidden="1">#REF!</definedName>
    <definedName name="BExY4MG771JQ84EMIVB6HQGGHZY7" localSheetId="9" hidden="1">#REF!</definedName>
    <definedName name="BExY4MG771JQ84EMIVB6HQGGHZY7" hidden="1">#REF!</definedName>
    <definedName name="BExY4PWCSFB8P3J3TBQB2MD67263" localSheetId="9" hidden="1">#REF!</definedName>
    <definedName name="BExY4PWCSFB8P3J3TBQB2MD67263" hidden="1">#REF!</definedName>
    <definedName name="BExY4RP3BE6KYZDIKQZO4U4DIT33" localSheetId="9" hidden="1">#REF!</definedName>
    <definedName name="BExY4RP3BE6KYZDIKQZO4U4DIT33" hidden="1">#REF!</definedName>
    <definedName name="BExY4RZW3KK11JLYBA4DWZ92M6LQ" localSheetId="9" hidden="1">#REF!</definedName>
    <definedName name="BExY4RZW3KK11JLYBA4DWZ92M6LQ" hidden="1">#REF!</definedName>
    <definedName name="BExY4XOVTTNVZ577RLIEC7NZQFIX" localSheetId="9" hidden="1">#REF!</definedName>
    <definedName name="BExY4XOVTTNVZ577RLIEC7NZQFIX" hidden="1">#REF!</definedName>
    <definedName name="BExY50JAF5CG01GTHAUS7I4ZLUDC" localSheetId="9" hidden="1">#REF!</definedName>
    <definedName name="BExY50JAF5CG01GTHAUS7I4ZLUDC" hidden="1">#REF!</definedName>
    <definedName name="BExY53J7EXFEOFTRNAHLK7IH3ACB" localSheetId="9" hidden="1">#REF!</definedName>
    <definedName name="BExY53J7EXFEOFTRNAHLK7IH3ACB" hidden="1">#REF!</definedName>
    <definedName name="BExY5515SJTJS3VM80M3YYR0WF37" localSheetId="9" hidden="1">#REF!</definedName>
    <definedName name="BExY5515SJTJS3VM80M3YYR0WF37" hidden="1">#REF!</definedName>
    <definedName name="BExY5515WE39FQ3EG5QHG67V9C0O" localSheetId="9" hidden="1">#REF!</definedName>
    <definedName name="BExY5515WE39FQ3EG5QHG67V9C0O" hidden="1">#REF!</definedName>
    <definedName name="BExY5986WNAD8NFCPXC9TVLBU4FG" localSheetId="9" hidden="1">#REF!</definedName>
    <definedName name="BExY5986WNAD8NFCPXC9TVLBU4FG" hidden="1">#REF!</definedName>
    <definedName name="BExY5DF9MS25IFNWGJ1YAS5MDN8R" localSheetId="9" hidden="1">#REF!</definedName>
    <definedName name="BExY5DF9MS25IFNWGJ1YAS5MDN8R" hidden="1">#REF!</definedName>
    <definedName name="BExY5ERVGL3UM2MGT8LJ0XPKTZEK" localSheetId="9" hidden="1">#REF!</definedName>
    <definedName name="BExY5ERVGL3UM2MGT8LJ0XPKTZEK" hidden="1">#REF!</definedName>
    <definedName name="BExY5EX6NJFK8W754ZVZDN5DS04K" localSheetId="9" hidden="1">#REF!</definedName>
    <definedName name="BExY5EX6NJFK8W754ZVZDN5DS04K" hidden="1">#REF!</definedName>
    <definedName name="BExY5S3XD1NJT109CV54IFOHVLQ6" localSheetId="9" hidden="1">#REF!</definedName>
    <definedName name="BExY5S3XD1NJT109CV54IFOHVLQ6" hidden="1">#REF!</definedName>
    <definedName name="BExY5W088PPAPLSMR2P7FV2CRDCT" localSheetId="9" hidden="1">#REF!</definedName>
    <definedName name="BExY5W088PPAPLSMR2P7FV2CRDCT" hidden="1">#REF!</definedName>
    <definedName name="BExY6KA6BQ6H4SH5EMJBVF8UR4ZY" localSheetId="9" hidden="1">#REF!</definedName>
    <definedName name="BExY6KA6BQ6H4SH5EMJBVF8UR4ZY" hidden="1">#REF!</definedName>
    <definedName name="BExY6KVS1MMZ2R34PGEFR2BMTU9W" localSheetId="9" hidden="1">#REF!</definedName>
    <definedName name="BExY6KVS1MMZ2R34PGEFR2BMTU9W" hidden="1">#REF!</definedName>
    <definedName name="BExY6Q9YY7LW745GP7CYOGGSPHGE" localSheetId="9" hidden="1">#REF!</definedName>
    <definedName name="BExY6Q9YY7LW745GP7CYOGGSPHGE" hidden="1">#REF!</definedName>
    <definedName name="BExY6R6BYIQZ4OR1E7YI0OVOC08W" localSheetId="9" hidden="1">#REF!</definedName>
    <definedName name="BExY6R6BYIQZ4OR1E7YI0OVOC08W" hidden="1">#REF!</definedName>
    <definedName name="BExZIA3C8LKJTEH3MKQ57KJH5TA2" localSheetId="9" hidden="1">#REF!</definedName>
    <definedName name="BExZIA3C8LKJTEH3MKQ57KJH5TA2" hidden="1">#REF!</definedName>
    <definedName name="BExZIGDWFIOPMMVCRWX45OIJ5AP3" localSheetId="9" hidden="1">#REF!</definedName>
    <definedName name="BExZIGDWFIOPMMVCRWX45OIJ5AP3" hidden="1">#REF!</definedName>
    <definedName name="BExZIIHH3QNQE3GFMHEE4UMHY6WQ" localSheetId="9" hidden="1">#REF!</definedName>
    <definedName name="BExZIIHH3QNQE3GFMHEE4UMHY6WQ" hidden="1">#REF!</definedName>
    <definedName name="BExZIYO22G5UXOB42GDLYGVRJ6U7" localSheetId="9" hidden="1">#REF!</definedName>
    <definedName name="BExZIYO22G5UXOB42GDLYGVRJ6U7" hidden="1">#REF!</definedName>
    <definedName name="BExZJ7I9T8XU4MZRKJ1VVU76V2LZ" localSheetId="9" hidden="1">#REF!</definedName>
    <definedName name="BExZJ7I9T8XU4MZRKJ1VVU76V2LZ" hidden="1">#REF!</definedName>
    <definedName name="BExZJMY170JCUU1RWASNZ1HJPRTA" localSheetId="9" hidden="1">#REF!</definedName>
    <definedName name="BExZJMY170JCUU1RWASNZ1HJPRTA" hidden="1">#REF!</definedName>
    <definedName name="BExZJOQR77H0P4SUKVYACDCFBBXO" localSheetId="9" hidden="1">#REF!</definedName>
    <definedName name="BExZJOQR77H0P4SUKVYACDCFBBXO" hidden="1">#REF!</definedName>
    <definedName name="BExZJS6RG34ODDY9HMZ0O34MEMSB" localSheetId="9" hidden="1">#REF!</definedName>
    <definedName name="BExZJS6RG34ODDY9HMZ0O34MEMSB" hidden="1">#REF!</definedName>
    <definedName name="BExZK34NR4BAD7HJAP7SQ926UQP3" localSheetId="9" hidden="1">#REF!</definedName>
    <definedName name="BExZK34NR4BAD7HJAP7SQ926UQP3" hidden="1">#REF!</definedName>
    <definedName name="BExZK3FGPHH5H771U7D5XY7XBS6E" localSheetId="9" hidden="1">#REF!</definedName>
    <definedName name="BExZK3FGPHH5H771U7D5XY7XBS6E" hidden="1">#REF!</definedName>
    <definedName name="BExZK46CVVS9X1BZ6LLL71016ENT" localSheetId="9" hidden="1">#REF!</definedName>
    <definedName name="BExZK46CVVS9X1BZ6LLL71016ENT" hidden="1">#REF!</definedName>
    <definedName name="BExZK52PZLTP1F04T09MP30BVT7H" localSheetId="9" hidden="1">#REF!</definedName>
    <definedName name="BExZK52PZLTP1F04T09MP30BVT7H" hidden="1">#REF!</definedName>
    <definedName name="BExZKHYORG3O8C772XPFHM1N8T80" localSheetId="9" hidden="1">#REF!</definedName>
    <definedName name="BExZKHYORG3O8C772XPFHM1N8T80" hidden="1">#REF!</definedName>
    <definedName name="BExZKJRF2IRR57DG9CLC7MSHWNNN" localSheetId="9" hidden="1">#REF!</definedName>
    <definedName name="BExZKJRF2IRR57DG9CLC7MSHWNNN" hidden="1">#REF!</definedName>
    <definedName name="BExZKV5GYXO0X760SBD9TWTIQHGI" localSheetId="9" hidden="1">#REF!</definedName>
    <definedName name="BExZKV5GYXO0X760SBD9TWTIQHGI" hidden="1">#REF!</definedName>
    <definedName name="BExZKZCGNEA9IPON37A91L4H4H17" localSheetId="9" hidden="1">#REF!</definedName>
    <definedName name="BExZKZCGNEA9IPON37A91L4H4H17" hidden="1">#REF!</definedName>
    <definedName name="BExZL6E4YVXRUN7ZGF2BIGIXFR8K" localSheetId="9" hidden="1">#REF!</definedName>
    <definedName name="BExZL6E4YVXRUN7ZGF2BIGIXFR8K" hidden="1">#REF!</definedName>
    <definedName name="BExZLF2ZTA4EPN0GHO7C5O8DZ1SN" localSheetId="9" hidden="1">#REF!</definedName>
    <definedName name="BExZLF2ZTA4EPN0GHO7C5O8DZ1SN" hidden="1">#REF!</definedName>
    <definedName name="BExZLGVLMKTPFXG42QYT0PO81G7F" localSheetId="9" hidden="1">#REF!</definedName>
    <definedName name="BExZLGVLMKTPFXG42QYT0PO81G7F" hidden="1">#REF!</definedName>
    <definedName name="BExZLHRYQQ7BYD3VQWHVTZGYGRCT" localSheetId="9" hidden="1">#REF!</definedName>
    <definedName name="BExZLHRYQQ7BYD3VQWHVTZGYGRCT" hidden="1">#REF!</definedName>
    <definedName name="BExZLKMK7LRK14S09WLMH7MXSQXM" localSheetId="9" hidden="1">#REF!</definedName>
    <definedName name="BExZLKMK7LRK14S09WLMH7MXSQXM" hidden="1">#REF!</definedName>
    <definedName name="BExZM503X0NZBS0FF22LK2RGG6GP" localSheetId="9" hidden="1">#REF!</definedName>
    <definedName name="BExZM503X0NZBS0FF22LK2RGG6GP" hidden="1">#REF!</definedName>
    <definedName name="BExZM7JVLG0W8EG5RBU915U3SKBY" localSheetId="9" hidden="1">#REF!</definedName>
    <definedName name="BExZM7JVLG0W8EG5RBU915U3SKBY" hidden="1">#REF!</definedName>
    <definedName name="BExZM85FOVUFF110XMQ9O2ODSJUK" localSheetId="9" hidden="1">#REF!</definedName>
    <definedName name="BExZM85FOVUFF110XMQ9O2ODSJUK" hidden="1">#REF!</definedName>
    <definedName name="BExZMF1MMTZ1TA14PZ8ASSU2CBSP" localSheetId="9" hidden="1">#REF!</definedName>
    <definedName name="BExZMF1MMTZ1TA14PZ8ASSU2CBSP" hidden="1">#REF!</definedName>
    <definedName name="BExZMH54ZU6X4KM0375X9K5VJDZN" localSheetId="9" hidden="1">#REF!</definedName>
    <definedName name="BExZMH54ZU6X4KM0375X9K5VJDZN" hidden="1">#REF!</definedName>
    <definedName name="BExZMKL5YQZD7F0FUCSVFGLPFK52" localSheetId="9" hidden="1">#REF!</definedName>
    <definedName name="BExZMKL5YQZD7F0FUCSVFGLPFK52" hidden="1">#REF!</definedName>
    <definedName name="BExZMOC3VNZALJM71X2T6FV91GTB" localSheetId="9" hidden="1">#REF!</definedName>
    <definedName name="BExZMOC3VNZALJM71X2T6FV91GTB" hidden="1">#REF!</definedName>
    <definedName name="BExZMRHA7TTR9QKJOMONHRVY3YOF" localSheetId="9" hidden="1">#REF!</definedName>
    <definedName name="BExZMRHA7TTR9QKJOMONHRVY3YOF" hidden="1">#REF!</definedName>
    <definedName name="BExZMXH39OB0I43XEL3K11U3G9PM" localSheetId="9" hidden="1">#REF!</definedName>
    <definedName name="BExZMXH39OB0I43XEL3K11U3G9PM" hidden="1">#REF!</definedName>
    <definedName name="BExZMZQ3RBKDHT5GLFNLS52OSJA0" localSheetId="9" hidden="1">#REF!</definedName>
    <definedName name="BExZMZQ3RBKDHT5GLFNLS52OSJA0" hidden="1">#REF!</definedName>
    <definedName name="BExZN2F7Y2J2L2LN5WZRG949MS4A" localSheetId="9" hidden="1">#REF!</definedName>
    <definedName name="BExZN2F7Y2J2L2LN5WZRG949MS4A" hidden="1">#REF!</definedName>
    <definedName name="BExZN847WUWKRYTZWG9TCQZJS3OL" localSheetId="9" hidden="1">#REF!</definedName>
    <definedName name="BExZN847WUWKRYTZWG9TCQZJS3OL" hidden="1">#REF!</definedName>
    <definedName name="BExZNA2ALK6RDWFAXZQCL9TWRDCF" localSheetId="9" hidden="1">#REF!</definedName>
    <definedName name="BExZNA2ALK6RDWFAXZQCL9TWRDCF" hidden="1">#REF!</definedName>
    <definedName name="BExZNH3VISFF4NQI11BZDP5IQ7VG" localSheetId="9" hidden="1">#REF!</definedName>
    <definedName name="BExZNH3VISFF4NQI11BZDP5IQ7VG" hidden="1">#REF!</definedName>
    <definedName name="BExZNJYCFYVMAOI62GB2BABK1ELE" localSheetId="9" hidden="1">#REF!</definedName>
    <definedName name="BExZNJYCFYVMAOI62GB2BABK1ELE" hidden="1">#REF!</definedName>
    <definedName name="BExZNLGAA6ATMJW0Y28J4OI5W27I" localSheetId="9" hidden="1">#REF!</definedName>
    <definedName name="BExZNLGAA6ATMJW0Y28J4OI5W27I" hidden="1">#REF!</definedName>
    <definedName name="BExZNP7916CH3QP4VCZEULUIKKS5" localSheetId="9" hidden="1">#REF!</definedName>
    <definedName name="BExZNP7916CH3QP4VCZEULUIKKS5" hidden="1">#REF!</definedName>
    <definedName name="BExZNV707LIU6Z5H6QI6H67LHTI1" localSheetId="9" hidden="1">#REF!</definedName>
    <definedName name="BExZNV707LIU6Z5H6QI6H67LHTI1" hidden="1">#REF!</definedName>
    <definedName name="BExZNVCBKB930QQ9QW7KSGOZ0V1M" localSheetId="9" hidden="1">#REF!</definedName>
    <definedName name="BExZNVCBKB930QQ9QW7KSGOZ0V1M" hidden="1">#REF!</definedName>
    <definedName name="BExZNW8QJ18X0RSGFDWAE9ZSDX39" localSheetId="9" hidden="1">#REF!</definedName>
    <definedName name="BExZNW8QJ18X0RSGFDWAE9ZSDX39" hidden="1">#REF!</definedName>
    <definedName name="BExZNZDWRS6Q40L8OCWFEIVI0A1O" localSheetId="9" hidden="1">#REF!</definedName>
    <definedName name="BExZNZDWRS6Q40L8OCWFEIVI0A1O" hidden="1">#REF!</definedName>
    <definedName name="BExZOBO9NYLGVJQ31LVQ9XS2ZT4N" localSheetId="9" hidden="1">#REF!</definedName>
    <definedName name="BExZOBO9NYLGVJQ31LVQ9XS2ZT4N" hidden="1">#REF!</definedName>
    <definedName name="BExZOETNB1CJ3Y2RKLI1ZK0S8Z6H" localSheetId="9" hidden="1">#REF!</definedName>
    <definedName name="BExZOETNB1CJ3Y2RKLI1ZK0S8Z6H" hidden="1">#REF!</definedName>
    <definedName name="BExZOREMVSK4E5VSWM838KHUB8AI" localSheetId="9" hidden="1">#REF!</definedName>
    <definedName name="BExZOREMVSK4E5VSWM838KHUB8AI" hidden="1">#REF!</definedName>
    <definedName name="BExZOVR745T5P1KS9NV2PXZPZVRG" localSheetId="9" hidden="1">#REF!</definedName>
    <definedName name="BExZOVR745T5P1KS9NV2PXZPZVRG" hidden="1">#REF!</definedName>
    <definedName name="BExZOZSWGLSY2XYVRIS6VSNJDSGD" localSheetId="9" hidden="1">#REF!</definedName>
    <definedName name="BExZOZSWGLSY2XYVRIS6VSNJDSGD" hidden="1">#REF!</definedName>
    <definedName name="BExZP7AIJKLM6C6CSUIIFAHFBNX2" localSheetId="9" hidden="1">#REF!</definedName>
    <definedName name="BExZP7AIJKLM6C6CSUIIFAHFBNX2" hidden="1">#REF!</definedName>
    <definedName name="BExZPALCPOH27L4MUPX2RFT3F8OM" localSheetId="9" hidden="1">#REF!</definedName>
    <definedName name="BExZPALCPOH27L4MUPX2RFT3F8OM" hidden="1">#REF!</definedName>
    <definedName name="BExZPQ0XY507N8FJMVPKCTK8HC9H" localSheetId="9" hidden="1">#REF!</definedName>
    <definedName name="BExZPQ0XY507N8FJMVPKCTK8HC9H" hidden="1">#REF!</definedName>
    <definedName name="BExZPXTHEWEN48J9E5ARSA8IGRBI" localSheetId="9" hidden="1">#REF!</definedName>
    <definedName name="BExZPXTHEWEN48J9E5ARSA8IGRBI" hidden="1">#REF!</definedName>
    <definedName name="BExZQ37OVBR25U32CO2YYVPZOMR5" localSheetId="9" hidden="1">#REF!</definedName>
    <definedName name="BExZQ37OVBR25U32CO2YYVPZOMR5" hidden="1">#REF!</definedName>
    <definedName name="BExZQ3NT7H06VO0AR48WHZULZB93" localSheetId="9" hidden="1">#REF!</definedName>
    <definedName name="BExZQ3NT7H06VO0AR48WHZULZB93" hidden="1">#REF!</definedName>
    <definedName name="BExZQ5RCYU1R0DUT1MFN99S1C408" localSheetId="9" hidden="1">#REF!</definedName>
    <definedName name="BExZQ5RCYU1R0DUT1MFN99S1C408" hidden="1">#REF!</definedName>
    <definedName name="BExZQ7PJU07SEJMDX18U9YVDC2GU" localSheetId="9" hidden="1">#REF!</definedName>
    <definedName name="BExZQ7PJU07SEJMDX18U9YVDC2GU" hidden="1">#REF!</definedName>
    <definedName name="BExZQAJXQ5IJ5RB71EDSPGTRO5HC" localSheetId="9" hidden="1">#REF!</definedName>
    <definedName name="BExZQAJXQ5IJ5RB71EDSPGTRO5HC" hidden="1">#REF!</definedName>
    <definedName name="BExZQBLTKPF3O4MCH6L4LE544FQB" localSheetId="9" hidden="1">#REF!</definedName>
    <definedName name="BExZQBLTKPF3O4MCH6L4LE544FQB" hidden="1">#REF!</definedName>
    <definedName name="BExZQIHTGHK7OOI2Y2PN3JYBY82I" localSheetId="9" hidden="1">#REF!</definedName>
    <definedName name="BExZQIHTGHK7OOI2Y2PN3JYBY82I" hidden="1">#REF!</definedName>
    <definedName name="BExZQJJMGU5MHQOILGXGJPAQI5XI" localSheetId="9" hidden="1">#REF!</definedName>
    <definedName name="BExZQJJMGU5MHQOILGXGJPAQI5XI" hidden="1">#REF!</definedName>
    <definedName name="BExZQL1M2EX5YEQBMNQKVD747N3I" localSheetId="9" hidden="1">#REF!</definedName>
    <definedName name="BExZQL1M2EX5YEQBMNQKVD747N3I" hidden="1">#REF!</definedName>
    <definedName name="BExZQPDYUBJL0C1OME996KHU23N5" localSheetId="9" hidden="1">#REF!</definedName>
    <definedName name="BExZQPDYUBJL0C1OME996KHU23N5" hidden="1">#REF!</definedName>
    <definedName name="BExZQXBYEBN28QUH1KOVW6KKA5UM" localSheetId="9" hidden="1">#REF!</definedName>
    <definedName name="BExZQXBYEBN28QUH1KOVW6KKA5UM" hidden="1">#REF!</definedName>
    <definedName name="BExZQZKT146WEN8FTVZ7Y5TSB8L5" localSheetId="9" hidden="1">#REF!</definedName>
    <definedName name="BExZQZKT146WEN8FTVZ7Y5TSB8L5" hidden="1">#REF!</definedName>
    <definedName name="BExZR485AKBH93YZ08CMUC3WROED" localSheetId="9" hidden="1">#REF!</definedName>
    <definedName name="BExZR485AKBH93YZ08CMUC3WROED" hidden="1">#REF!</definedName>
    <definedName name="BExZR7TL98P2PPUVGIZYR5873DWW" localSheetId="9" hidden="1">#REF!</definedName>
    <definedName name="BExZR7TL98P2PPUVGIZYR5873DWW" hidden="1">#REF!</definedName>
    <definedName name="BExZRAYSYOXAM1PBW1EF6YAZ9RU3" localSheetId="9" hidden="1">#REF!</definedName>
    <definedName name="BExZRAYSYOXAM1PBW1EF6YAZ9RU3" hidden="1">#REF!</definedName>
    <definedName name="BExZRGD1603X5ACFALUUDKCD7X48" localSheetId="9" hidden="1">#REF!</definedName>
    <definedName name="BExZRGD1603X5ACFALUUDKCD7X48" hidden="1">#REF!</definedName>
    <definedName name="BExZRMSYHFOP8FFWKKUSBHU85J81" localSheetId="9" hidden="1">#REF!</definedName>
    <definedName name="BExZRMSYHFOP8FFWKKUSBHU85J81" hidden="1">#REF!</definedName>
    <definedName name="BExZRP1X6UVLN1UOLHH5VF4STP1O" localSheetId="9" hidden="1">#REF!</definedName>
    <definedName name="BExZRP1X6UVLN1UOLHH5VF4STP1O" hidden="1">#REF!</definedName>
    <definedName name="BExZRQ930U6OCYNV00CH5I0Q4LPE" localSheetId="9" hidden="1">#REF!</definedName>
    <definedName name="BExZRQ930U6OCYNV00CH5I0Q4LPE" hidden="1">#REF!</definedName>
    <definedName name="BExZRQP7JLKS45QOGATXS7MK5GUZ" localSheetId="9" hidden="1">#REF!</definedName>
    <definedName name="BExZRQP7JLKS45QOGATXS7MK5GUZ" hidden="1">#REF!</definedName>
    <definedName name="BExZRW8W514W8OZ72YBONYJ64GXF" localSheetId="9" hidden="1">#REF!</definedName>
    <definedName name="BExZRW8W514W8OZ72YBONYJ64GXF" hidden="1">#REF!</definedName>
    <definedName name="BExZRWJP2BUVFJPO8U8ATQEP0LZU" localSheetId="9" hidden="1">#REF!</definedName>
    <definedName name="BExZRWJP2BUVFJPO8U8ATQEP0LZU" hidden="1">#REF!</definedName>
    <definedName name="BExZSI9USDLZAN8LI8M4YYQL24GZ" localSheetId="9" hidden="1">#REF!</definedName>
    <definedName name="BExZSI9USDLZAN8LI8M4YYQL24GZ" hidden="1">#REF!</definedName>
    <definedName name="BExZSLKO175YAM0RMMZH1FPXL4V2" localSheetId="9" hidden="1">#REF!</definedName>
    <definedName name="BExZSLKO175YAM0RMMZH1FPXL4V2" hidden="1">#REF!</definedName>
    <definedName name="BExZSS0LA2JY4ZLJ1Z5YCMLJJZCH" localSheetId="9" hidden="1">#REF!</definedName>
    <definedName name="BExZSS0LA2JY4ZLJ1Z5YCMLJJZCH" hidden="1">#REF!</definedName>
    <definedName name="BExZSTNUWCRNCL22SMKXKFSLCJ0O" localSheetId="9" hidden="1">#REF!</definedName>
    <definedName name="BExZSTNUWCRNCL22SMKXKFSLCJ0O" hidden="1">#REF!</definedName>
    <definedName name="BExZSYRA4NR7K6RLC3I81QSG5SQR" hidden="1">#REF!</definedName>
    <definedName name="BExZT6JSZ8CBS0SB3T07N3LMAX7M" localSheetId="9" hidden="1">#REF!</definedName>
    <definedName name="BExZT6JSZ8CBS0SB3T07N3LMAX7M" hidden="1">#REF!</definedName>
    <definedName name="BExZTAQV2QVSZY5Y3VCCWUBSBW9P" localSheetId="9" hidden="1">#REF!</definedName>
    <definedName name="BExZTAQV2QVSZY5Y3VCCWUBSBW9P" hidden="1">#REF!</definedName>
    <definedName name="BExZTHSI2FX56PWRSNX9H5EWTZFO" localSheetId="9" hidden="1">#REF!</definedName>
    <definedName name="BExZTHSI2FX56PWRSNX9H5EWTZFO" hidden="1">#REF!</definedName>
    <definedName name="BExZTJL3HVBFY139H6CJHEQCT1EL" localSheetId="9" hidden="1">#REF!</definedName>
    <definedName name="BExZTJL3HVBFY139H6CJHEQCT1EL" hidden="1">#REF!</definedName>
    <definedName name="BExZTLOL8OPABZI453E0KVNA1GJS" localSheetId="9" hidden="1">#REF!</definedName>
    <definedName name="BExZTLOL8OPABZI453E0KVNA1GJS" hidden="1">#REF!</definedName>
    <definedName name="BExZTOTZ9F2ZI18DZM8GW39VDF1N" localSheetId="9" hidden="1">#REF!</definedName>
    <definedName name="BExZTOTZ9F2ZI18DZM8GW39VDF1N" hidden="1">#REF!</definedName>
    <definedName name="BExZTT6J3X0TOX0ZY6YPLUVMCW9X" localSheetId="9" hidden="1">#REF!</definedName>
    <definedName name="BExZTT6J3X0TOX0ZY6YPLUVMCW9X" hidden="1">#REF!</definedName>
    <definedName name="BExZTW6ECBRA0BBITWBQ8R93RMCL" localSheetId="9" hidden="1">#REF!</definedName>
    <definedName name="BExZTW6ECBRA0BBITWBQ8R93RMCL" hidden="1">#REF!</definedName>
    <definedName name="BExZU2BHYAOKSCBM3C5014ZF6IXS" localSheetId="9" hidden="1">#REF!</definedName>
    <definedName name="BExZU2BHYAOKSCBM3C5014ZF6IXS" hidden="1">#REF!</definedName>
    <definedName name="BExZU2RMJTXOCS0ROPMYPE6WTD87" localSheetId="9" hidden="1">#REF!</definedName>
    <definedName name="BExZU2RMJTXOCS0ROPMYPE6WTD87" hidden="1">#REF!</definedName>
    <definedName name="BExZUBRAHA9DNEGONEZEB2TDVFC2" localSheetId="9" hidden="1">#REF!</definedName>
    <definedName name="BExZUBRAHA9DNEGONEZEB2TDVFC2" hidden="1">#REF!</definedName>
    <definedName name="BExZUF7G8FENTJKH9R1XUWXM6CWD" localSheetId="9" hidden="1">#REF!</definedName>
    <definedName name="BExZUF7G8FENTJKH9R1XUWXM6CWD" hidden="1">#REF!</definedName>
    <definedName name="BExZUNARUJBIZ08VCAV3GEVBIR3D" localSheetId="9" hidden="1">#REF!</definedName>
    <definedName name="BExZUNARUJBIZ08VCAV3GEVBIR3D" hidden="1">#REF!</definedName>
    <definedName name="BExZUSZT5496UMBP4LFSLTR1GVEW" localSheetId="9" hidden="1">#REF!</definedName>
    <definedName name="BExZUSZT5496UMBP4LFSLTR1GVEW" hidden="1">#REF!</definedName>
    <definedName name="BExZUT54340I38GVCV79EL116WR0" localSheetId="9" hidden="1">#REF!</definedName>
    <definedName name="BExZUT54340I38GVCV79EL116WR0" hidden="1">#REF!</definedName>
    <definedName name="BExZUXC66MK2SXPXCLD8ZSU0BMTY" localSheetId="9" hidden="1">#REF!</definedName>
    <definedName name="BExZUXC66MK2SXPXCLD8ZSU0BMTY" hidden="1">#REF!</definedName>
    <definedName name="BExZUYDULCX65H9OZ9JHPBNKF3MI" localSheetId="9" hidden="1">#REF!</definedName>
    <definedName name="BExZUYDULCX65H9OZ9JHPBNKF3MI" hidden="1">#REF!</definedName>
    <definedName name="BExZV2QD5ZDK3AGDRULLA7JB46C3" localSheetId="9" hidden="1">#REF!</definedName>
    <definedName name="BExZV2QD5ZDK3AGDRULLA7JB46C3" hidden="1">#REF!</definedName>
    <definedName name="BExZVBQ29OM0V8XAL3HL0JIM0MMU" localSheetId="9" hidden="1">#REF!</definedName>
    <definedName name="BExZVBQ29OM0V8XAL3HL0JIM0MMU" hidden="1">#REF!</definedName>
    <definedName name="BExZVKV2XCPCINW1KP8Q1FI6KDNG" localSheetId="9" hidden="1">#REF!</definedName>
    <definedName name="BExZVKV2XCPCINW1KP8Q1FI6KDNG" hidden="1">#REF!</definedName>
    <definedName name="BExZVLM4T9ORS4ZWHME46U4Q103C" localSheetId="9" hidden="1">#REF!</definedName>
    <definedName name="BExZVLM4T9ORS4ZWHME46U4Q103C" hidden="1">#REF!</definedName>
    <definedName name="BExZVM7OZWPPRH5YQW50EYMMIW1A" localSheetId="9" hidden="1">#REF!</definedName>
    <definedName name="BExZVM7OZWPPRH5YQW50EYMMIW1A" hidden="1">#REF!</definedName>
    <definedName name="BExZVMYK7BAH6AGIAEXBE1NXDZ5Z" localSheetId="9" hidden="1">#REF!</definedName>
    <definedName name="BExZVMYK7BAH6AGIAEXBE1NXDZ5Z" hidden="1">#REF!</definedName>
    <definedName name="BExZVPYGX2C5OSHMZ6F0KBKZ6B1S" localSheetId="9" hidden="1">#REF!</definedName>
    <definedName name="BExZVPYGX2C5OSHMZ6F0KBKZ6B1S" hidden="1">#REF!</definedName>
    <definedName name="BExZW3LHTS7PFBNTYM95N8J5AFYQ" localSheetId="9" hidden="1">#REF!</definedName>
    <definedName name="BExZW3LHTS7PFBNTYM95N8J5AFYQ" hidden="1">#REF!</definedName>
    <definedName name="BExZW472V5ADKCFHIKAJ6D4R8MU4" localSheetId="9" hidden="1">#REF!</definedName>
    <definedName name="BExZW472V5ADKCFHIKAJ6D4R8MU4" hidden="1">#REF!</definedName>
    <definedName name="BExZW5UARC8W9AQNLJX2I5WQWS5F" localSheetId="9" hidden="1">#REF!</definedName>
    <definedName name="BExZW5UARC8W9AQNLJX2I5WQWS5F" hidden="1">#REF!</definedName>
    <definedName name="BExZW7HRGN6A9YS41KI2B2UUMJ7X" localSheetId="9" hidden="1">#REF!</definedName>
    <definedName name="BExZW7HRGN6A9YS41KI2B2UUMJ7X" hidden="1">#REF!</definedName>
    <definedName name="BExZW8ZPNV43UXGOT98FDNIBQHZY" localSheetId="9" hidden="1">#REF!</definedName>
    <definedName name="BExZW8ZPNV43UXGOT98FDNIBQHZY" hidden="1">#REF!</definedName>
    <definedName name="BExZWKZ5N3RDXU8MZ8HQVYYD8O0F" localSheetId="9" hidden="1">#REF!</definedName>
    <definedName name="BExZWKZ5N3RDXU8MZ8HQVYYD8O0F" hidden="1">#REF!</definedName>
    <definedName name="BExZWMBRUCPO6F4QT5FNX8JRFL7V" localSheetId="9" hidden="1">#REF!</definedName>
    <definedName name="BExZWMBRUCPO6F4QT5FNX8JRFL7V" hidden="1">#REF!</definedName>
    <definedName name="BExZWQO5171HT1OZ6D6JZBHEW4JG" localSheetId="9" hidden="1">#REF!</definedName>
    <definedName name="BExZWQO5171HT1OZ6D6JZBHEW4JG" hidden="1">#REF!</definedName>
    <definedName name="BExZWSMC9T48W74GFGQCIUJ8ZPP3" localSheetId="9" hidden="1">#REF!</definedName>
    <definedName name="BExZWSMC9T48W74GFGQCIUJ8ZPP3" hidden="1">#REF!</definedName>
    <definedName name="BExZWUF2V4HY3HI8JN9ZVPRWK1H3" localSheetId="9" hidden="1">#REF!</definedName>
    <definedName name="BExZWUF2V4HY3HI8JN9ZVPRWK1H3" hidden="1">#REF!</definedName>
    <definedName name="BExZWX45URTK9KYDJHEXL1OTZ833" localSheetId="9" hidden="1">#REF!</definedName>
    <definedName name="BExZWX45URTK9KYDJHEXL1OTZ833" hidden="1">#REF!</definedName>
    <definedName name="BExZX0EWQEZO86WDAD9A4EAEZ012" localSheetId="9" hidden="1">#REF!</definedName>
    <definedName name="BExZX0EWQEZO86WDAD9A4EAEZ012" hidden="1">#REF!</definedName>
    <definedName name="BExZX2T6ZT2DZLYSDJJBPVIT5OK2" localSheetId="9" hidden="1">#REF!</definedName>
    <definedName name="BExZX2T6ZT2DZLYSDJJBPVIT5OK2" hidden="1">#REF!</definedName>
    <definedName name="BExZXOJDELULNLEH7WG0OYJT0NJ4" localSheetId="9" hidden="1">#REF!</definedName>
    <definedName name="BExZXOJDELULNLEH7WG0OYJT0NJ4" hidden="1">#REF!</definedName>
    <definedName name="BExZXOOTRNUK8LGEAZ8ZCFW9KXQ1" localSheetId="9" hidden="1">#REF!</definedName>
    <definedName name="BExZXOOTRNUK8LGEAZ8ZCFW9KXQ1" hidden="1">#REF!</definedName>
    <definedName name="BExZXT6JOXNKEDU23DKL8XZAJZIH" localSheetId="9" hidden="1">#REF!</definedName>
    <definedName name="BExZXT6JOXNKEDU23DKL8XZAJZIH" hidden="1">#REF!</definedName>
    <definedName name="BExZXUTYW1HWEEZ1LIX4OQWC7HL1" localSheetId="9" hidden="1">#REF!</definedName>
    <definedName name="BExZXUTYW1HWEEZ1LIX4OQWC7HL1" hidden="1">#REF!</definedName>
    <definedName name="BExZXY4NKQL9QD76YMQJ15U1C2G8" localSheetId="9" hidden="1">#REF!</definedName>
    <definedName name="BExZXY4NKQL9QD76YMQJ15U1C2G8" hidden="1">#REF!</definedName>
    <definedName name="BExZXYQ7U5G08FQGUIGYT14QCBOF" localSheetId="9" hidden="1">#REF!</definedName>
    <definedName name="BExZXYQ7U5G08FQGUIGYT14QCBOF" hidden="1">#REF!</definedName>
    <definedName name="BExZY02V77YJBMODJSWZOYCMPS5X" localSheetId="9" hidden="1">#REF!</definedName>
    <definedName name="BExZY02V77YJBMODJSWZOYCMPS5X" hidden="1">#REF!</definedName>
    <definedName name="BExZY3DEOYNIHRV56IY5LJXZK8RU" localSheetId="9" hidden="1">#REF!</definedName>
    <definedName name="BExZY3DEOYNIHRV56IY5LJXZK8RU" hidden="1">#REF!</definedName>
    <definedName name="BExZY49QRZIR6CA41LFA9LM6EULU" localSheetId="9" hidden="1">#REF!</definedName>
    <definedName name="BExZY49QRZIR6CA41LFA9LM6EULU" hidden="1">#REF!</definedName>
    <definedName name="BExZYTG2G7W27YATTETFDDCZ0C4U" localSheetId="9" hidden="1">#REF!</definedName>
    <definedName name="BExZYTG2G7W27YATTETFDDCZ0C4U" hidden="1">#REF!</definedName>
    <definedName name="BExZYYOZMC36ROQDWLR5Z17WKHCR" localSheetId="9" hidden="1">#REF!</definedName>
    <definedName name="BExZYYOZMC36ROQDWLR5Z17WKHCR" hidden="1">#REF!</definedName>
    <definedName name="BExZZ2FQA9A8C7CJKMEFQ9VPSLCE" localSheetId="9" hidden="1">#REF!</definedName>
    <definedName name="BExZZ2FQA9A8C7CJKMEFQ9VPSLCE" hidden="1">#REF!</definedName>
    <definedName name="BExZZ7ZGXIMA3OVYAWY3YQSK64LF" localSheetId="9" hidden="1">#REF!</definedName>
    <definedName name="BExZZ7ZGXIMA3OVYAWY3YQSK64LF" hidden="1">#REF!</definedName>
    <definedName name="BExZZ8FKEIFG203MU6SEJ69MINCD" localSheetId="9" hidden="1">#REF!</definedName>
    <definedName name="BExZZ8FKEIFG203MU6SEJ69MINCD" hidden="1">#REF!</definedName>
    <definedName name="BExZZCHAVHW8C2H649KRGVQ0WVRT" localSheetId="9" hidden="1">#REF!</definedName>
    <definedName name="BExZZCHAVHW8C2H649KRGVQ0WVRT" hidden="1">#REF!</definedName>
    <definedName name="BExZZTK54OTLF2YB68BHGOS27GEN" localSheetId="9" hidden="1">#REF!</definedName>
    <definedName name="BExZZTK54OTLF2YB68BHGOS27GEN" hidden="1">#REF!</definedName>
    <definedName name="BExZZXB3JQQG4SIZS4MRU6NNW7HI" localSheetId="9" hidden="1">#REF!</definedName>
    <definedName name="BExZZXB3JQQG4SIZS4MRU6NNW7HI" hidden="1">#REF!</definedName>
    <definedName name="BExZZZEMIIFKMLLV4DJKX5TB9R5V" localSheetId="9" hidden="1">#REF!</definedName>
    <definedName name="BExZZZEMIIFKMLLV4DJKX5TB9R5V" hidden="1">#REF!</definedName>
    <definedName name="BOOK_LIFE">'[19]Lvl FCR'!$G$10</definedName>
    <definedName name="BPAX">[4]EXTERNAL!$A$121:$IV$123</definedName>
    <definedName name="Button_1">"TradeSummary_Ken_Finicle_List"</definedName>
    <definedName name="CAE.T">[4]INTERNAL!$A$34:$IV$36</definedName>
    <definedName name="CAES1.T">[4]INTERNAL!$A$37:$IV$39</definedName>
    <definedName name="cap">[20]Readings!$B$2</definedName>
    <definedName name="Capital_Inflation">'[14]Assumptions (Input)'!$B$11</definedName>
    <definedName name="CASE">[21]INPUTS!$C$8</definedName>
    <definedName name="CASE_E">'[22]Named Ranges E'!$C$4</definedName>
    <definedName name="Case_Name">'[23]KJB-6,13 Cmn Adj'!$B$8</definedName>
    <definedName name="CaseDescription">'[11]Dispatch Cases'!$C$11</definedName>
    <definedName name="CBWorkbookPriority" hidden="1">-2060790043</definedName>
    <definedName name="CCGT_HeatRate">[11]Assumptions!$H$23</definedName>
    <definedName name="CCGTPrice">[11]Assumptions!$H$22</definedName>
    <definedName name="CL_RT2">'[24]Transp Data'!$A$6:$C$81</definedName>
    <definedName name="Close_Date">'[14]Capital Projects(Input)'!$D$7:$D$53</definedName>
    <definedName name="Construction_OH">'[25]Virtual 49 Back-Up'!$E$54</definedName>
    <definedName name="ConversionFactor">[11]Assumptions!$I$65</definedName>
    <definedName name="COSFacVal">[9]Inputs!$R$5</definedName>
    <definedName name="CurrQtr">'[26]Inc Stmt'!$AJ$222</definedName>
    <definedName name="CUS">[4]CLASSIFIERS!$A$6:$IV$6</definedName>
    <definedName name="CUST_1">[4]EXTERNAL!$A$22:$IV$24</definedName>
    <definedName name="CUST_4">[4]EXTERNAL!$A$25:$IV$27</definedName>
    <definedName name="CUST_5">[4]EXTERNAL!$A$28:$IV$30</definedName>
    <definedName name="CUST_6">[4]EXTERNAL!$A$31:$IV$33</definedName>
    <definedName name="D108.05.T">[4]INTERNAL!$A$22:$IV$24</definedName>
    <definedName name="D108.10.T">[4]INTERNAL!$A$25:$IV$27</definedName>
    <definedName name="D361.T">[4]INTERNAL!$A$4:$IV$6</definedName>
    <definedName name="D362.T">[4]INTERNAL!$A$7:$IV$9</definedName>
    <definedName name="D364.T">[4]INTERNAL!$A$10:$IV$12</definedName>
    <definedName name="D366.T">[4]INTERNAL!$A$13:$IV$15</definedName>
    <definedName name="D368.T">[4]INTERNAL!$A$16:$IV$18</definedName>
    <definedName name="D370.T">[4]INTERNAL!$A$19:$IV$21</definedName>
    <definedName name="D372.T">[4]INTERNAL!$A$28:$IV$30</definedName>
    <definedName name="Data.Avg">'[26]Avg Amts'!$A$5:$BP$34</definedName>
    <definedName name="Data.Qtrs.Avg">'[26]Avg Amts'!$A$5:$IV$5</definedName>
    <definedName name="data1">'[27]Mix Variance'!$O$5:$T$25</definedName>
    <definedName name="DebtPerc">[11]Assumptions!$I$58</definedName>
    <definedName name="Dec03AMA">[3]BS!$AJ$7:$AJ$3582</definedName>
    <definedName name="Dec04AMA">[1]BS!$AO$7:$AO$3582</definedName>
    <definedName name="Dec08AMA">[2]BS!$AJ$7:$AJ$1726</definedName>
    <definedName name="Dec09AMA">[2]BS!$AV$7:$AV$1726</definedName>
    <definedName name="DELETE01" localSheetId="9" hidden="1">{#N/A,#N/A,FALSE,"Coversheet";#N/A,#N/A,FALSE,"QA"}</definedName>
    <definedName name="DELETE01" hidden="1">{#N/A,#N/A,FALSE,"Coversheet";#N/A,#N/A,FALSE,"QA"}</definedName>
    <definedName name="DELETE02" localSheetId="9" hidden="1">{#N/A,#N/A,FALSE,"Schedule F";#N/A,#N/A,FALSE,"Schedule G"}</definedName>
    <definedName name="DELETE02" hidden="1">{#N/A,#N/A,FALSE,"Schedule F";#N/A,#N/A,FALSE,"Schedule G"}</definedName>
    <definedName name="Delete06" localSheetId="9" hidden="1">{#N/A,#N/A,FALSE,"Coversheet";#N/A,#N/A,FALSE,"QA"}</definedName>
    <definedName name="Delete06" hidden="1">{#N/A,#N/A,FALSE,"Coversheet";#N/A,#N/A,FALSE,"QA"}</definedName>
    <definedName name="Delete09" localSheetId="9" hidden="1">{#N/A,#N/A,FALSE,"Coversheet";#N/A,#N/A,FALSE,"QA"}</definedName>
    <definedName name="Delete09" hidden="1">{#N/A,#N/A,FALSE,"Coversheet";#N/A,#N/A,FALSE,"QA"}</definedName>
    <definedName name="Delete1" localSheetId="9" hidden="1">{#N/A,#N/A,FALSE,"Coversheet";#N/A,#N/A,FALSE,"QA"}</definedName>
    <definedName name="Delete1" hidden="1">{#N/A,#N/A,FALSE,"Coversheet";#N/A,#N/A,FALSE,"QA"}</definedName>
    <definedName name="Delete10" localSheetId="9" hidden="1">{#N/A,#N/A,FALSE,"Schedule F";#N/A,#N/A,FALSE,"Schedule G"}</definedName>
    <definedName name="Delete10" hidden="1">{#N/A,#N/A,FALSE,"Schedule F";#N/A,#N/A,FALSE,"Schedule G"}</definedName>
    <definedName name="Delete21" localSheetId="9" hidden="1">{#N/A,#N/A,FALSE,"Coversheet";#N/A,#N/A,FALSE,"QA"}</definedName>
    <definedName name="Delete21" hidden="1">{#N/A,#N/A,FALSE,"Coversheet";#N/A,#N/A,FALSE,"QA"}</definedName>
    <definedName name="DEM">[4]CLASSIFIERS!$A$4:$IV$4</definedName>
    <definedName name="DEM_1">[4]EXTERNAL!$A$7:$IV$9</definedName>
    <definedName name="DEM_12CP">[4]EXTERNAL!$A$118:$IV$120</definedName>
    <definedName name="DEM_12NCP_P">[4]EXTERNAL!$A$187:$IV$189</definedName>
    <definedName name="DEM_12NCP_S">[4]EXTERNAL!$A$190:$IV$192</definedName>
    <definedName name="DEM_12NCP1">[4]EXTERNAL!$A$139:$IV$141</definedName>
    <definedName name="DEM_12NCP2">[4]EXTERNAL!$A$130:$IV$132</definedName>
    <definedName name="DEM_1A">[4]EXTERNAL!$A$115:$IV$117</definedName>
    <definedName name="DEM_2A">[4]EXTERNAL!$A$148:$IV$150</definedName>
    <definedName name="DEM_3A">[4]EXTERNAL!$A$199:$IV$201</definedName>
    <definedName name="DEM_3B">[4]EXTERNAL!$A$196:$IV$198</definedName>
    <definedName name="Demand2">[28]Inputs!$D$11</definedName>
    <definedName name="DES1.T">[4]INTERNAL!$A$40:$IV$42</definedName>
    <definedName name="DES2.T">[4]INTERNAL!$A$43:$IV$45</definedName>
    <definedName name="DF_HeatRate">[11]Assumptions!$L$23</definedName>
    <definedName name="DFIT" localSheetId="9" hidden="1">{#N/A,#N/A,FALSE,"Coversheet";#N/A,#N/A,FALSE,"QA"}</definedName>
    <definedName name="DFIT" hidden="1">{#N/A,#N/A,FALSE,"Coversheet";#N/A,#N/A,FALSE,"QA"}</definedName>
    <definedName name="DIR_40">[4]EXTERNAL!$A$193:$IV$195</definedName>
    <definedName name="DIR_449">[4]EXTERNAL!$A$127:$IV$129</definedName>
    <definedName name="DIR_449_ENERGY">[4]EXTERNAL!$A$160:$IV$162</definedName>
    <definedName name="DIR_449_HV">[4]EXTERNAL!$A$157:$IV$159</definedName>
    <definedName name="DIR_449_OATT">[4]EXTERNAL!$A$166:$IV$168</definedName>
    <definedName name="DIR_RESALE">[4]EXTERNAL!$A$124:$IV$126</definedName>
    <definedName name="DIR_RESALE_LARGE">[4]EXTERNAL!$A$154:$IV$156</definedName>
    <definedName name="DIR_RESALE_SMALL">[4]EXTERNAL!$A$151:$IV$153</definedName>
    <definedName name="DIR108.09">[4]EXTERNAL!$A$106:$IV$108</definedName>
    <definedName name="DIR235.00">[4]EXTERNAL!$A$85:$IV$87</definedName>
    <definedName name="DIR360.01">[4]EXTERNAL!$A$37:$IV$39</definedName>
    <definedName name="DIR361.01">[4]EXTERNAL!$A$40:$IV$42</definedName>
    <definedName name="DIR362.01">[4]EXTERNAL!$A$43:$IV$45</definedName>
    <definedName name="DIR364.01">[4]EXTERNAL!$A$46:$IV$48</definedName>
    <definedName name="DIR366.01">[4]EXTERNAL!$A$49:$IV$51</definedName>
    <definedName name="DIR368.03">[4]EXTERNAL!$A$55:$IV$57</definedName>
    <definedName name="DIR368.03C">[4]EXTERNAL!$A$52:$IV$54</definedName>
    <definedName name="DIR372.00">[4]EXTERNAL!$A$58:$IV$60</definedName>
    <definedName name="DIR373.00">[4]EXTERNAL!$A$61:$IV$63</definedName>
    <definedName name="DIR450.01">[4]EXTERNAL!$A$10:$IV$12</definedName>
    <definedName name="DIR450.02">[4]EXTERNAL!$A$184:$IV$186</definedName>
    <definedName name="DIR451.02">[4]EXTERNAL!$A$70:$IV$72</definedName>
    <definedName name="DIR451.03">[4]EXTERNAL!$A$136:$IV$138</definedName>
    <definedName name="DIR451.05">[4]EXTERNAL!$A$76:$IV$78</definedName>
    <definedName name="DIR451.06">[4]EXTERNAL!$A$109:$IV$111</definedName>
    <definedName name="DIR451.07">[4]EXTERNAL!$A$133:$IV$135</definedName>
    <definedName name="DIR454.04">[4]EXTERNAL!$A$73:$IV$75</definedName>
    <definedName name="DIR556.01">[4]EXTERNAL!$A$175:$IV$177</definedName>
    <definedName name="DIR565.02">[4]EXTERNAL!$A$178:$IV$180</definedName>
    <definedName name="DIR908.01">[4]EXTERNAL!$A$172:$IV$174</definedName>
    <definedName name="DIR920.01">[4]EXTERNAL!$A$181:$IV$183</definedName>
    <definedName name="Dis">'[9]Func Study'!$AB$250</definedName>
    <definedName name="Discount_for_Revenue_Reqmt">'[29]Assumptions of Purchase'!$B$45</definedName>
    <definedName name="DisFac">'[9]Func Dist Factor Table'!$A$11:$G$25</definedName>
    <definedName name="DocketNumber">'[30]JHS-4'!$AP$2</definedName>
    <definedName name="DP.T">[4]INTERNAL!$A$46:$IV$48</definedName>
    <definedName name="DUDE" hidden="1">#REF!</definedName>
    <definedName name="EBFIT.T">[4]INTERNAL!$A$88:$IV$90</definedName>
    <definedName name="ee" localSheetId="9" hidden="1">{#N/A,#N/A,FALSE,"Month ";#N/A,#N/A,FALSE,"YTD";#N/A,#N/A,FALSE,"12 mo ended"}</definedName>
    <definedName name="ee" hidden="1">{#N/A,#N/A,FALSE,"Month ";#N/A,#N/A,FALSE,"YTD";#N/A,#N/A,FALSE,"12 mo ended"}</definedName>
    <definedName name="EffTax">[4]INPUTS!$F$31</definedName>
    <definedName name="Electric_Prices">'[31]Monthly Price Summary'!$B$4:$E$27</definedName>
    <definedName name="ElRBLine">[1]BS!$AQ$7:$AQ$3303</definedName>
    <definedName name="EndDate">[11]Assumptions!$C$11</definedName>
    <definedName name="ENERGY_1">[4]EXTERNAL!$A$4:$IV$6</definedName>
    <definedName name="ENERGY_2">[4]EXTERNAL!$A$145:$IV$147</definedName>
    <definedName name="Engy">[12]Inputs!$D$9</definedName>
    <definedName name="Engy2">[28]Inputs!$D$12</definedName>
    <definedName name="EPIS.T">[4]INTERNAL!$A$49:$IV$51</definedName>
    <definedName name="error" hidden="1">{#N/A,#N/A,FALSE,"Coversheet";#N/A,#N/A,FALSE,"QA"}</definedName>
    <definedName name="Escalator">1.025</definedName>
    <definedName name="Estimate" hidden="1">{#N/A,#N/A,FALSE,"Summ";#N/A,#N/A,FALSE,"General"}</definedName>
    <definedName name="ex" hidden="1">{#N/A,#N/A,FALSE,"Summ";#N/A,#N/A,FALSE,"General"}</definedName>
    <definedName name="Exhibit_No.______MJS_4">'[8]MJS-4'!$O$3</definedName>
    <definedName name="Exhibit_No.______MJS_5">'[8]MJS-5'!$E$3</definedName>
    <definedName name="Exhibit_No.______MJS_6">'[8]MJS-6'!$F$3</definedName>
    <definedName name="F" hidden="1">#REF!</definedName>
    <definedName name="Factorck">'[9]COS Factor Table'!$O$15:$O$113</definedName>
    <definedName name="FactorType">[10]Variables!$AK$2:$AL$12</definedName>
    <definedName name="FactSum">'[9]COS Factor Table'!$A$14:$O$113</definedName>
    <definedName name="FCR">'[25]Virtual 49 Back-Up'!$B$20</definedName>
    <definedName name="fdasfda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9" hidden="1">{#N/A,#N/A,FALSE,"Month ";#N/A,#N/A,FALSE,"YTD";#N/A,#N/A,FALSE,"12 mo ended"}</definedName>
    <definedName name="fdsafdasfdsa" hidden="1">{#N/A,#N/A,FALSE,"Month ";#N/A,#N/A,FALSE,"YTD";#N/A,#N/A,FALSE,"12 mo ended"}</definedName>
    <definedName name="Feb04AMA">[1]BS!$AE$7:$AE$3582</definedName>
    <definedName name="Feb09AMA">[2]BS!$AL$7:$AL$1725</definedName>
    <definedName name="Feb10AMA">[2]BS!$AX$7:$AX$1726</definedName>
    <definedName name="Fed_Cap_Tax">[32]Inputs!$E$112</definedName>
    <definedName name="FedTaxRate">[11]Assumptions!$C$33</definedName>
    <definedName name="FERC_Lookup">'[33]Map Table'!$E$2:$F$58</definedName>
    <definedName name="ffff" hidden="1">{#N/A,#N/A,FALSE,"Coversheet";#N/A,#N/A,FALSE,"QA"}</definedName>
    <definedName name="fffgf" hidden="1">{#N/A,#N/A,FALSE,"Coversheet";#N/A,#N/A,FALSE,"QA"}</definedName>
    <definedName name="FIT">'[34]ROR &amp; CONV FACTOR'!$J$20</definedName>
    <definedName name="FIT_Tax_Rate">'[14]Assumptions (Input)'!$B$5</definedName>
    <definedName name="FranchiseTax">[13]Variables!$D$26</definedName>
    <definedName name="FTAX">[4]INPUTS!$F$30</definedName>
    <definedName name="Func">'[9]Func Factor Table'!$A$10:$H$77</definedName>
    <definedName name="Function">'[9]Func Study'!$AB$250</definedName>
    <definedName name="GasRBLine">[1]BS!$AS$7:$AS$3631</definedName>
    <definedName name="GasWC_LineItem">[1]BS!$AR$7:$AR$3631</definedName>
    <definedName name="GP.T">[4]INTERNAL!$A$52:$IV$54</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hidden="1">{#N/A,#N/A,FALSE,"Coversheet";#N/A,#N/A,FALSE,"QA"}</definedName>
    <definedName name="HTML_CodePage">1252</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[4]INTERNAL!$A$85:$IV$87</definedName>
    <definedName name="income_satement_ytd" localSheetId="9"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taxrate">0.4</definedName>
    <definedName name="Insurance_Rate">'[14]Assumptions (Input)'!$B$9</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Z_SCORE">"c1339"</definedName>
    <definedName name="ISytd" localSheetId="9"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04AMA">[1]BS!$AD$7:$AD$3582</definedName>
    <definedName name="Jan09AMA">[2]BS!$AK$7:$AK$1743</definedName>
    <definedName name="Jan10AMA">[2]BS!$AW$7:$AW$1726</definedName>
    <definedName name="Jane" hidden="1">{#N/A,#N/A,FALSE,"Expenditures";#N/A,#N/A,FALSE,"Property Placed In-Service";#N/A,#N/A,FALSE,"Removals";#N/A,#N/A,FALSE,"Retirements";#N/A,#N/A,FALSE,"CWIP Balances";#N/A,#N/A,FALSE,"CWIP_Expend_Ratios";#N/A,#N/A,FALSE,"CWIP_Yr_End"}</definedName>
    <definedName name="jfkljsdkljiejgr" hidden="1">{#N/A,#N/A,FALSE,"Summ";#N/A,#N/A,FALSE,"General"}</definedName>
    <definedName name="jjj">[35]Inputs!$N$18</definedName>
    <definedName name="JP_Bal">[36]ACCOUNTS!$AG$31</definedName>
    <definedName name="Jul04AMA">[1]BS!$AJ$7:$AJ$3582</definedName>
    <definedName name="Jul09AMA">[2]BS!$AQ$7:$AQ$1726</definedName>
    <definedName name="Jun04AMA">[1]BS!$AI$7:$AI$3582</definedName>
    <definedName name="Jun09AMA">[2]BS!$AP$7:$AP$1726</definedName>
    <definedName name="Jun10AMA">[2]BS!$BB$7:$BB$1726</definedName>
    <definedName name="Jurisdiction">[10]Variables!$AK$15</definedName>
    <definedName name="JurisNumber">[10]Variables!$AL$15</definedName>
    <definedName name="k"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Docket_Number">'[23]KJB-12 Sum'!$AS$2</definedName>
    <definedName name="k_FITrate">'[23]KJB-3,11 Def'!$L$20</definedName>
    <definedName name="keep_Docket_Number">'[37]KJB-3 Sum'!$AQ$2</definedName>
    <definedName name="keep_FIT">'[37]KJB-7 Def'!$L$20</definedName>
    <definedName name="keep_KJB_3_Rate_Increase">'[37]KJB-7 Def'!$C$3</definedName>
    <definedName name="keep_KJB_4_Electric_Summary">'[37]KJB-3 Sum'!$AQ$3</definedName>
    <definedName name="keep_KJB_8_Common_Adjs">'[37]KJB-5 Cmn Adj'!$L$3</definedName>
    <definedName name="keep_KJB_9_Electric_Only">'[37]KJB-5 El Adj'!$E$3</definedName>
    <definedName name="keep_PSE">'[38]Gas Summary'!$I$5</definedName>
    <definedName name="keep_TESTYEAR">'[38]Gas Detail Pages'!$A$8</definedName>
    <definedName name="kp_DOCKET">'[38]Gas Detail Pages'!$A$9</definedName>
    <definedName name="l"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st_Row">IF([39]!Values_Entered,Header_Row+[39]!Number_of_Payments,Header_Row)</definedName>
    <definedName name="Levy_Rate">'[14]Assumptions (Input)'!$B$6</definedName>
    <definedName name="limcount">1</definedName>
    <definedName name="LINE.T">[4]INTERNAL!$A$55:$IV$57</definedName>
    <definedName name="LinkCos">'[9]JAM Download'!$K$4</definedName>
    <definedName name="Load_Factor">[36]ACCOUNTS!$AG$167</definedName>
    <definedName name="LoadArray">'[40]Load Source Data'!$C$78:$X$89</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hidden="1">{#N/A,#N/A,FALSE,"Coversheet";#N/A,#N/A,FALSE,"QA"}</definedName>
    <definedName name="M9100F4_v4">[41]M9100F4!$A$1:$V$99</definedName>
    <definedName name="MACRS">'[14]MACRS RATES'!$A$3:$AT$10</definedName>
    <definedName name="Mar04AMA">[1]BS!$AF$7:$AF$3582</definedName>
    <definedName name="MAR09AMA">[2]BS!$AM$7:$AM$1725</definedName>
    <definedName name="Mar10AMA">[2]BS!$AY$7:$AY$1726</definedName>
    <definedName name="May04AMA">[1]BS!$AH$7:$AH$3582</definedName>
    <definedName name="MAY09AMA">[2]BS!$AO$7:$AO$1726</definedName>
    <definedName name="May10AMA">[2]BS!$BA$7:$BA$1726</definedName>
    <definedName name="menu1_Button5_Click">[42]!menu1_Button5_Click</definedName>
    <definedName name="menu1_Button6_Click">[42]!menu1_Button6_Click</definedName>
    <definedName name="MERGER_COST">[43]Sheet1!$AF$3:$AJ$28</definedName>
    <definedName name="METER">[4]EXTERNAL!$A$34:$IV$36</definedName>
    <definedName name="Method">[12]Inputs!$C$6</definedName>
    <definedName name="Miller" hidden="1">{#N/A,#N/A,FALSE,"Expenditures";#N/A,#N/A,FALSE,"Property Placed In-Service";#N/A,#N/A,FALSE,"CWIP Balances"}</definedName>
    <definedName name="monthlist">[44]Table!$R$2:$S$13</definedName>
    <definedName name="monthtotals">'[44]WA SBC'!$D$40:$O$40</definedName>
    <definedName name="MTD_Format">[45]Mthly!$B$11:$D$11,[45]Mthly!$B$32:$D$32</definedName>
    <definedName name="MTR_YR3">[46]Variables!$E$14</definedName>
    <definedName name="NCP_360">[4]EXTERNAL!$A$13:$IV$15</definedName>
    <definedName name="NCP_361">[4]EXTERNAL!$A$16:$IV$18</definedName>
    <definedName name="NCP_362">[4]EXTERNAL!$A$19:$IV$21</definedName>
    <definedName name="Net_to_Gross_Factor">[9]Inputs!$G$8</definedName>
    <definedName name="NetToGross">[13]Variables!$D$23</definedName>
    <definedName name="new" hidden="1">{#N/A,#N/A,FALSE,"Summ";#N/A,#N/A,FALSE,"General"}</definedName>
    <definedName name="Nov03AMA">[3]BS!$AI$7:$AI$3582</definedName>
    <definedName name="Nov04AMA">[1]BS!$AN$7:$AN$3582</definedName>
    <definedName name="Nov09AMA">[2]BS!$AU$7:$AU$1726</definedName>
    <definedName name="NPC">[47]Inputs!$N$18</definedName>
    <definedName name="NRG">[4]CLASSIFIERS!$A$5:$IV$5</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'[14]MiscItems(Input)'!$B$5:$AO$8,'[14]MiscItems(Input)'!$B$13:$AO$13,'[14]MiscItems(Input)'!$B$15:$B$17,'[14]MiscItems(Input)'!$B$17:$AO$17,'[14]MiscItems(Input)'!$B$15:$AO$15</definedName>
    <definedName name="O_M_Rate">'[25]Virtual 49 Back-Up'!$B$21</definedName>
    <definedName name="Oct03AMA">[3]BS!$AH$7:$AH$3582</definedName>
    <definedName name="Oct04AMA">[1]BS!$AM$7:$AM$3582</definedName>
    <definedName name="Oct09AMA">[2]BS!$AT$7:$AT$1726</definedName>
    <definedName name="OH">[4]CLASSIFIERS!$A$8:$IV$8</definedName>
    <definedName name="OH_NCP">[4]EXTERNAL!$A$79:$IV$81</definedName>
    <definedName name="OH_SVC">[4]EXTERNAL!$A$142:$IV$144</definedName>
    <definedName name="OH_TFMR">[4]EXTERNAL!$A$97:$IV$99</definedName>
    <definedName name="OH_TFMRC">[4]EXTERNAL!$A$94:$IV$96</definedName>
    <definedName name="option">'[48]Dist Misc'!$F$120</definedName>
    <definedName name="OthRCF">[21]INPUTS!$F$41</definedName>
    <definedName name="OthUnc">[4]INPUTS!$F$36</definedName>
    <definedName name="outlookdata">'[49]pivoted data'!$D$3:$Q$90</definedName>
    <definedName name="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eak_new_table">'[50]2008 Extreme Peaks - 080403'!$E$5:$AD$8</definedName>
    <definedName name="peak_table">'[50]Peaks-F01'!$C$5:$E$243</definedName>
    <definedName name="PeakMethod">[12]Inputs!$T$5</definedName>
    <definedName name="Percent_debt">[32]Inputs!$E$129</definedName>
    <definedName name="Plant_Input">'[14]Plant(Input)'!$B$7:$AP$9,'[14]Plant(Input)'!$B$11,'[14]Plant(Input)'!$B$15:$AP$15,'[14]Plant(Input)'!$B$18,'[14]Plant(Input)'!$B$20:$AP$20</definedName>
    <definedName name="POWER.T">[4]INTERNAL!$A$58:$IV$60</definedName>
    <definedName name="PP.T">[4]INTERNAL!$A$61:$IV$63</definedName>
    <definedName name="PreTaxDebtCost">[11]Assumptions!$I$56</definedName>
    <definedName name="PreTaxWACC">[11]Assumptions!$I$62</definedName>
    <definedName name="Prices_Aurora">'[31]Monthly Price Summary'!$C$4:$H$63</definedName>
    <definedName name="Prior_Month">[51]Sch_120!$I$21</definedName>
    <definedName name="PROFORMA">[4]EXTERNAL!$A$67:$IV$69</definedName>
    <definedName name="PROFORMA_RETAIL">[4]EXTERNAL!$A$91:$IV$93</definedName>
    <definedName name="PROFORMA_RETAIL_TAX">[4]EXTERNAL!$A$169:$IV$171</definedName>
    <definedName name="Projects">[52]Sheet1!$A$1147:$B$1887</definedName>
    <definedName name="Prov_Cap_Tax">[32]Inputs!$E$111</definedName>
    <definedName name="PSE">'[53]4.04'!$A$6</definedName>
    <definedName name="PSE_Pre_Tax_Equity_Rate">'[29]Assumptions of Purchase'!$B$42</definedName>
    <definedName name="PTDGP.T">[4]INTERNAL!$A$64:$IV$66</definedName>
    <definedName name="PTDP.T">[4]INTERNAL!$A$67:$IV$69</definedName>
    <definedName name="q" hidden="1">{#N/A,#N/A,FALSE,"Coversheet";#N/A,#N/A,FALSE,"QA"}</definedName>
    <definedName name="qqq" hidden="1">{#N/A,#N/A,FALSE,"schA"}</definedName>
    <definedName name="QTD_Format">[54]QTD!$B$11:$D$11,[54]QTD!$B$35:$D$35</definedName>
    <definedName name="RATE2">'[24]Transp Data'!$A$8:$I$112</definedName>
    <definedName name="Rates">[55]Codes!$A$1:$C$500</definedName>
    <definedName name="RB.T">[4]INTERNAL!$A$70:$IV$72</definedName>
    <definedName name="RCF">[36]INPUTS!$F$48</definedName>
    <definedName name="Requlated_scenario">'[14]Assumptions (Input)'!$B$12</definedName>
    <definedName name="ResExchCrRate">[51]Sch_194!$M$31</definedName>
    <definedName name="RESID">[4]EXTERNAL!$A$88:$IV$90</definedName>
    <definedName name="resource_lookup">'[56]#REF'!$B$3:$C$112</definedName>
    <definedName name="ResourceSupplier">[13]Variables!$D$28</definedName>
    <definedName name="ResRCF">[21]INPUTS!$F$39</definedName>
    <definedName name="ResUnc">[4]INPUTS!$F$34</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vClass">[55]Codes!$F$2:$G$10</definedName>
    <definedName name="revenue_flag">'[14]Assumptions (Input)'!$C$12</definedName>
    <definedName name="Revenue_Taxes">'[14]Assumptions (Input)'!$B$8</definedName>
    <definedName name="REVFAC1.T">[4]INTERNAL!$A$73:$IV$75</definedName>
    <definedName name="ROD">[57]INPUTS!$F$25</definedName>
    <definedName name="ROR">[58]INPUTS!$F$29</definedName>
    <definedName name="SAPBEXdnldView">"46HLPWIQ6J3TDMPT5WG7XVEBI"</definedName>
    <definedName name="SAPBEXhrIndnt" hidden="1">"Wide"</definedName>
    <definedName name="SAPBEXrevision">1</definedName>
    <definedName name="SAPBEXsysID">"BWP"</definedName>
    <definedName name="SAPBEXwbID">"3XJ3VOPHHLH2D0QXSYZLUHSMI"</definedName>
    <definedName name="SAPsysID" hidden="1">"708C5W7SBKP804JT78WJ0JNKI"</definedName>
    <definedName name="SAPwbID" hidden="1">"ARS"</definedName>
    <definedName name="SBRCF">[21]INPUTS!$F$40</definedName>
    <definedName name="SbUnc">[4]INPUTS!$F$35</definedName>
    <definedName name="Sch194Rlfwd">'[59]Sch94 Rlfwd'!$B$11</definedName>
    <definedName name="Schedule">[47]Inputs!$N$14</definedName>
    <definedName name="sdlfhsdlhfkl" hidden="1">{#N/A,#N/A,FALSE,"Summ";#N/A,#N/A,FALSE,"General"}</definedName>
    <definedName name="Sep03AMA">[3]BS!$AG$7:$AG$3582</definedName>
    <definedName name="Sep04AMA">[1]BS!$AL$7:$AL$3582</definedName>
    <definedName name="Sep09AMA">[2]BS!$AS$7:$AS$1726</definedName>
    <definedName name="seven" hidden="1">{#N/A,#N/A,FALSE,"CRPT";#N/A,#N/A,FALSE,"TREND";#N/A,#N/A,FALSE,"%Curve"}</definedName>
    <definedName name="six" hidden="1">{#N/A,#N/A,FALSE,"Drill Sites";"WP 212",#N/A,FALSE,"MWAG EOR";"WP 213",#N/A,FALSE,"MWAG EOR";#N/A,#N/A,FALSE,"Misc. Facility";#N/A,#N/A,FALSE,"WWTP"}</definedName>
    <definedName name="solver_eval">0</definedName>
    <definedName name="solver_ntri">1000</definedName>
    <definedName name="solver_rsmp">1</definedName>
    <definedName name="solver_seed">0</definedName>
    <definedName name="StartDate">[11]Assumptions!$C$9</definedName>
    <definedName name="STATE_UTILITY_TAX">'[8]MJS-7'!$N$16</definedName>
    <definedName name="STAX">[4]INPUTS!$F$29</definedName>
    <definedName name="SW.T">[4]INTERNAL!$A$76:$IV$78</definedName>
    <definedName name="SWPTD.T">[4]INTERNAL!$A$79:$IV$81</definedName>
    <definedName name="t" hidden="1">{#N/A,#N/A,FALSE,"CESTSUM";#N/A,#N/A,FALSE,"est sum A";#N/A,#N/A,FALSE,"est detail A"}</definedName>
    <definedName name="TableName">"Dummy"</definedName>
    <definedName name="TargetROR">[12]Inputs!$G$29</definedName>
    <definedName name="TDP.T">[4]INTERNAL!$A$82:$IV$84</definedName>
    <definedName name="tem" hidden="1">{#N/A,#N/A,FALSE,"Summ";#N/A,#N/A,FALSE,"General"}</definedName>
    <definedName name="TEMP" hidden="1">{#N/A,#N/A,FALSE,"Summ";#N/A,#N/A,FALSE,"General"}</definedName>
    <definedName name="Temp1" hidden="1">{#N/A,#N/A,FALSE,"CESTSUM";#N/A,#N/A,FALSE,"est sum A";#N/A,#N/A,FALSE,"est detail A"}</definedName>
    <definedName name="temp2" hidden="1">{#N/A,#N/A,FALSE,"CESTSUM";#N/A,#N/A,FALSE,"est sum A";#N/A,#N/A,FALSE,"est detail A"}</definedName>
    <definedName name="TestPeriod">[9]Inputs!$C$5</definedName>
    <definedName name="TESTYEAR">'[30]JHS-6'!$A$7</definedName>
    <definedName name="TESTYEAR_E">'[22]Named Ranges E'!$C$5</definedName>
    <definedName name="TFR">[4]CLASSIFIERS!$A$11:$IV$11</definedName>
    <definedName name="ThermalBookLife">[11]Assumptions!$C$25</definedName>
    <definedName name="Title">[11]Assumptions!$A$1</definedName>
    <definedName name="Total_Payment">Scheduled_Payment+Extra_Payment</definedName>
    <definedName name="TotalRateBase">'[9]G+T+D+R+M'!$H$58</definedName>
    <definedName name="TP.T">[4]INTERNAL!$A$91:$IV$93</definedName>
    <definedName name="tr" hidden="1">{#N/A,#N/A,FALSE,"CESTSUM";#N/A,#N/A,FALSE,"est sum A";#N/A,#N/A,FALSE,"est detail A"}</definedName>
    <definedName name="transdb">'[60]Transp Unbilled'!$A$8:$E$174</definedName>
    <definedName name="Transfer" localSheetId="9" hidden="1">#REF!</definedName>
    <definedName name="Transfer" hidden="1">#REF!</definedName>
    <definedName name="Transfers" localSheetId="9" hidden="1">#REF!</definedName>
    <definedName name="Transfers" hidden="1">#REF!</definedName>
    <definedName name="TRANSM_2">[61]Transm2!$A$1:$M$461:'[61]10 Yr FC'!$M$47</definedName>
    <definedName name="u" hidden="1">{#N/A,#N/A,FALSE,"Summ";#N/A,#N/A,FALSE,"General"}</definedName>
    <definedName name="UAcct103">'[9]Func Study'!$AB$1613</definedName>
    <definedName name="UAcct105Dnpg">'[9]Func Study'!$AB$2010</definedName>
    <definedName name="UAcct105S">'[9]Func Study'!$AB$2005</definedName>
    <definedName name="UAcct105Seu">'[9]Func Study'!$AB$2009</definedName>
    <definedName name="UAcct105Snppo">'[9]Func Study'!$AB$2008</definedName>
    <definedName name="UAcct105Snpps">'[9]Func Study'!$AB$2006</definedName>
    <definedName name="UAcct105Snpt">'[9]Func Study'!$AB$2007</definedName>
    <definedName name="UAcct1081390">'[9]Func Study'!$AB$2451</definedName>
    <definedName name="UAcct1081390Rcl">'[9]Func Study'!$AB$2450</definedName>
    <definedName name="UAcct1081399">'[9]Func Study'!$AB$2459</definedName>
    <definedName name="UAcct1081399Rcl">'[9]Func Study'!$AB$2458</definedName>
    <definedName name="UAcct108360">'[9]Func Study'!$AB$2355</definedName>
    <definedName name="UAcct108361">'[9]Func Study'!$AB$2359</definedName>
    <definedName name="UAcct108362">'[9]Func Study'!$AB$2363</definedName>
    <definedName name="UAcct108364">'[9]Func Study'!$AB$2367</definedName>
    <definedName name="UAcct108365">'[9]Func Study'!$AB$2371</definedName>
    <definedName name="UAcct108366">'[9]Func Study'!$AB$2375</definedName>
    <definedName name="UAcct108367">'[9]Func Study'!$AB$2379</definedName>
    <definedName name="UAcct108368">'[9]Func Study'!$AB$2383</definedName>
    <definedName name="UAcct108369">'[9]Func Study'!$AB$2387</definedName>
    <definedName name="UAcct108370">'[9]Func Study'!$AB$2391</definedName>
    <definedName name="UAcct108371">'[9]Func Study'!$AB$2395</definedName>
    <definedName name="UAcct108372">'[9]Func Study'!$AB$2399</definedName>
    <definedName name="UAcct108373">'[9]Func Study'!$AB$2403</definedName>
    <definedName name="UAcct108D">'[9]Func Study'!$AB$2415</definedName>
    <definedName name="UAcct108D00">'[9]Func Study'!$AB$2407</definedName>
    <definedName name="UAcct108Ds">'[9]Func Study'!$AB$2411</definedName>
    <definedName name="UAcct108Ep">'[9]Func Study'!$AB$2327</definedName>
    <definedName name="UAcct108Gpcn">'[9]Func Study'!$AB$2429</definedName>
    <definedName name="UAcct108Gps">'[9]Func Study'!$AB$2425</definedName>
    <definedName name="UAcct108Gpse">'[9]Func Study'!$AB$2431</definedName>
    <definedName name="UAcct108Gpsg">'[9]Func Study'!$AB$2428</definedName>
    <definedName name="UAcct108Gpsgp">'[9]Func Study'!$AB$2426</definedName>
    <definedName name="UAcct108Gpsgu">'[9]Func Study'!$AB$2427</definedName>
    <definedName name="UAcct108Gpso">'[9]Func Study'!$AB$2430</definedName>
    <definedName name="UACCT108GPSSGCH">'[9]Func Study'!$AB$2434</definedName>
    <definedName name="UACCT108GPSSGCT">'[9]Func Study'!$AB$2433</definedName>
    <definedName name="UAcct108Hp">'[9]Func Study'!$AB$2313</definedName>
    <definedName name="UAcct108Mp">'[9]Func Study'!$AB$2444</definedName>
    <definedName name="UAcct108Np">'[9]Func Study'!$AB$2305</definedName>
    <definedName name="UAcct108Op">'[9]Func Study'!$AB$2322</definedName>
    <definedName name="UACCT108OPSSCCT">'[9]Func Study'!$AB$2321</definedName>
    <definedName name="UAcct108Sp">'[9]Func Study'!$AB$2299</definedName>
    <definedName name="UACCT108SPSSGCH">'[9]Func Study'!$AB$2298</definedName>
    <definedName name="UAcct108Tp">'[9]Func Study'!$AB$2346</definedName>
    <definedName name="UAcct111Clg">'[9]Func Study'!$AB$2487</definedName>
    <definedName name="UAcct111Clgsou">'[9]Func Study'!$AB$2485</definedName>
    <definedName name="UAcct111Clh">'[9]Func Study'!$AB$2493</definedName>
    <definedName name="UAcct111Cls">'[9]Func Study'!$AB$2478</definedName>
    <definedName name="UAcct111Ipcn">'[9]Func Study'!$AB$2502</definedName>
    <definedName name="UAcct111Ips">'[9]Func Study'!$AB$2497</definedName>
    <definedName name="UAcct111Ipse">'[9]Func Study'!$AB$2500</definedName>
    <definedName name="UAcct111Ipsg">'[9]Func Study'!$AB$2501</definedName>
    <definedName name="UAcct111Ipsgp">'[9]Func Study'!$AB$2498</definedName>
    <definedName name="UAcct111Ipsgu">'[9]Func Study'!$AB$2499</definedName>
    <definedName name="UAcct111Ipso">'[9]Func Study'!$AB$2506</definedName>
    <definedName name="UACCT111IPSSGCH">'[9]Func Study'!$AB$2505</definedName>
    <definedName name="UACCT111IPSSGCT">'[9]Func Study'!$AB$2504</definedName>
    <definedName name="UAcct114">'[9]Func Study'!$AB$2017</definedName>
    <definedName name="UAcct120">'[9]Func Study'!$AB$2021</definedName>
    <definedName name="UAcct124">'[9]Func Study'!$AB$2026</definedName>
    <definedName name="UAcct141">'[9]Func Study'!$AB$2173</definedName>
    <definedName name="UAcct151">'[9]Func Study'!$AB$2049</definedName>
    <definedName name="Uacct151SSECT">'[9]Func Study'!$AB$2047</definedName>
    <definedName name="UAcct154">'[9]Func Study'!$AB$2083</definedName>
    <definedName name="Uacct154SSGCT">'[9]Func Study'!$AB$2080</definedName>
    <definedName name="UAcct163">'[9]Func Study'!$AB$2093</definedName>
    <definedName name="UAcct165">'[9]Func Study'!$AB$2108</definedName>
    <definedName name="UAcct165Gps">'[9]Func Study'!$AB$2104</definedName>
    <definedName name="UAcct182">'[9]Func Study'!$AB$2033</definedName>
    <definedName name="UAcct18222">'[9]Func Study'!$AB$2163</definedName>
    <definedName name="UAcct182M">'[9]Func Study'!$AB$2118</definedName>
    <definedName name="UAcct182MSSGCH">'[9]Func Study'!$AB$2113</definedName>
    <definedName name="UAcct186">'[9]Func Study'!$AB$2041</definedName>
    <definedName name="UAcct1869">'[9]Func Study'!$AB$2168</definedName>
    <definedName name="UAcct186M">'[9]Func Study'!$AB$2129</definedName>
    <definedName name="UAcct190">'[9]Func Study'!$AB$2243</definedName>
    <definedName name="UAcct190Baddebt">'[9]Func Study'!$AB$2237</definedName>
    <definedName name="UAcct190Dop">'[9]Func Study'!$AB$2235</definedName>
    <definedName name="UAcct2281">'[9]Func Study'!$AB$2191</definedName>
    <definedName name="UAcct2282">'[9]Func Study'!$AB$2195</definedName>
    <definedName name="UAcct2283">'[9]Func Study'!$AB$2200</definedName>
    <definedName name="UACCT22841SG">'[9]Func Study'!$AB$2205</definedName>
    <definedName name="UAcct22842">'[9]Func Study'!$AB$2211</definedName>
    <definedName name="UAcct235">'[9]Func Study'!$AB$2187</definedName>
    <definedName name="UACCT235CN">'[9]Func Study'!$AB$2186</definedName>
    <definedName name="UAcct252">'[9]Func Study'!$AB$2219</definedName>
    <definedName name="UAcct25316">'[9]Func Study'!$AB$2057</definedName>
    <definedName name="UAcct25317">'[9]Func Study'!$AB$2061</definedName>
    <definedName name="UAcct25318">'[9]Func Study'!$AB$2098</definedName>
    <definedName name="UAcct25319">'[9]Func Study'!$AB$2065</definedName>
    <definedName name="uacct25398">'[9]Func Study'!$AB$2222</definedName>
    <definedName name="UAcct25399">'[9]Func Study'!$AB$2230</definedName>
    <definedName name="UACCT254SO">'[9]Func Study'!$AB$2202</definedName>
    <definedName name="UAcct255">'[9]Func Study'!$AB$2284</definedName>
    <definedName name="UAcct281">'[9]Func Study'!$AB$2249</definedName>
    <definedName name="UAcct282">'[9]Func Study'!$AB$2259</definedName>
    <definedName name="UAcct282Cn">'[9]Func Study'!$AB$2256</definedName>
    <definedName name="UAcct282So">'[9]Func Study'!$AB$2255</definedName>
    <definedName name="UAcct283">'[9]Func Study'!$AB$2271</definedName>
    <definedName name="UAcct283So">'[9]Func Study'!$AB$2265</definedName>
    <definedName name="UAcct301S">'[9]Func Study'!$AB$1964</definedName>
    <definedName name="UAcct301Sg">'[9]Func Study'!$AB$1966</definedName>
    <definedName name="UAcct301So">'[9]Func Study'!$AB$1965</definedName>
    <definedName name="UAcct302S">'[9]Func Study'!$AB$1969</definedName>
    <definedName name="UAcct302Sg">'[9]Func Study'!$AB$1970</definedName>
    <definedName name="UAcct302Sgp">'[9]Func Study'!$AB$1971</definedName>
    <definedName name="UAcct302Sgu">'[9]Func Study'!$AB$1972</definedName>
    <definedName name="UAcct303Cn">'[9]Func Study'!$AB$1980</definedName>
    <definedName name="UAcct303S">'[9]Func Study'!$AB$1976</definedName>
    <definedName name="UAcct303Se">'[9]Func Study'!$AB$1979</definedName>
    <definedName name="UAcct303Sg">'[9]Func Study'!$AB$1977</definedName>
    <definedName name="UAcct303Sgu">'[9]Func Study'!$AB$1981</definedName>
    <definedName name="UAcct303So">'[9]Func Study'!$AB$1978</definedName>
    <definedName name="UACCT303SSGCH">'[9]Func Study'!$AB$1983</definedName>
    <definedName name="UAcct310">'[9]Func Study'!$AB$1414</definedName>
    <definedName name="UAcct310JBG">'[9]Func Study'!$AB$1413</definedName>
    <definedName name="UAcct311">'[9]Func Study'!$AB$1421</definedName>
    <definedName name="UAcct311JBG">'[9]Func Study'!$AB$1420</definedName>
    <definedName name="UAcct312">'[9]Func Study'!$AB$1428</definedName>
    <definedName name="UAcct312JBG">'[9]Func Study'!$AB$1427</definedName>
    <definedName name="UAcct314">'[9]Func Study'!$AB$1435</definedName>
    <definedName name="UAcct314JBG">'[9]Func Study'!$AB$1434</definedName>
    <definedName name="UAcct315">'[9]Func Study'!$AB$1442</definedName>
    <definedName name="UAcct315JBG">'[9]Func Study'!$AB$1441</definedName>
    <definedName name="UAcct316">'[9]Func Study'!$AB$1450</definedName>
    <definedName name="UAcct316JBG">'[9]Func Study'!$AB$1449</definedName>
    <definedName name="UAcct320">'[9]Func Study'!$AB$1466</definedName>
    <definedName name="UAcct321">'[9]Func Study'!$AB$1471</definedName>
    <definedName name="UAcct322">'[9]Func Study'!$AB$1476</definedName>
    <definedName name="UAcct323">'[9]Func Study'!$AB$1481</definedName>
    <definedName name="UAcct324">'[9]Func Study'!$AB$1486</definedName>
    <definedName name="UAcct325">'[9]Func Study'!$AB$1491</definedName>
    <definedName name="UAcct33">'[9]Func Study'!$AB$295</definedName>
    <definedName name="UAcct330">'[9]Func Study'!$AB$1508</definedName>
    <definedName name="UAcct331">'[9]Func Study'!$AB$1513</definedName>
    <definedName name="UAcct332">'[9]Func Study'!$AB$1518</definedName>
    <definedName name="UAcct333">'[9]Func Study'!$AB$1523</definedName>
    <definedName name="UAcct334">'[9]Func Study'!$AB$1528</definedName>
    <definedName name="UAcct335">'[9]Func Study'!$AB$1533</definedName>
    <definedName name="UAcct336">'[9]Func Study'!$AB$1539</definedName>
    <definedName name="UAcct340Dgu">'[9]Func Study'!$AB$1564</definedName>
    <definedName name="UAcct340Sgu">'[9]Func Study'!$AB$1565</definedName>
    <definedName name="UAcct341Dgu">'[9]Func Study'!$AB$1569</definedName>
    <definedName name="UAcct341Sgu">'[9]Func Study'!$AB$1570</definedName>
    <definedName name="UAcct342Dgu">'[9]Func Study'!$AB$1574</definedName>
    <definedName name="UAcct342Sgu">'[9]Func Study'!$AB$1575</definedName>
    <definedName name="UAcct343">'[9]Func Study'!$AB$1584</definedName>
    <definedName name="UAcct344S">'[9]Func Study'!$AB$1587</definedName>
    <definedName name="UAcct344Sgp">'[9]Func Study'!$AB$1588</definedName>
    <definedName name="UAcct345Dgu">'[9]Func Study'!$AB$1594</definedName>
    <definedName name="UAcct345Sgu">'[9]Func Study'!$AB$1595</definedName>
    <definedName name="UAcct346">'[9]Func Study'!$AB$1601</definedName>
    <definedName name="UAcct350">'[9]Func Study'!$AB$1628</definedName>
    <definedName name="UAcct352">'[9]Func Study'!$AB$1635</definedName>
    <definedName name="UAcct353">'[9]Func Study'!$AB$1641</definedName>
    <definedName name="UAcct354">'[9]Func Study'!$AB$1647</definedName>
    <definedName name="UAcct355">'[9]Func Study'!$AB$1654</definedName>
    <definedName name="UAcct356">'[9]Func Study'!$AB$1660</definedName>
    <definedName name="UAcct357">'[9]Func Study'!$AB$1666</definedName>
    <definedName name="UAcct358">'[9]Func Study'!$AB$1672</definedName>
    <definedName name="UAcct359">'[9]Func Study'!$AB$1678</definedName>
    <definedName name="UAcct360">'[9]Func Study'!$AB$1698</definedName>
    <definedName name="UAcct361">'[9]Func Study'!$AB$1704</definedName>
    <definedName name="UAcct362">'[9]Func Study'!$AB$1710</definedName>
    <definedName name="UAcct368">'[9]Func Study'!$AB$1744</definedName>
    <definedName name="UAcct369">'[9]Func Study'!$AB$1751</definedName>
    <definedName name="UAcct370">'[9]Func Study'!$AB$1762</definedName>
    <definedName name="UAcct372A">'[9]Func Study'!$AB$1775</definedName>
    <definedName name="UAcct372Dp">'[9]Func Study'!$AB$1773</definedName>
    <definedName name="UAcct372Ds">'[9]Func Study'!$AB$1774</definedName>
    <definedName name="UAcct373">'[9]Func Study'!$AB$1782</definedName>
    <definedName name="UAcct389Cn">'[9]Func Study'!$AB$1800</definedName>
    <definedName name="UAcct389S">'[9]Func Study'!$AB$1799</definedName>
    <definedName name="UAcct389Sg">'[9]Func Study'!$AB$1802</definedName>
    <definedName name="UAcct389Sgu">'[9]Func Study'!$AB$1801</definedName>
    <definedName name="UAcct389So">'[9]Func Study'!$AB$1803</definedName>
    <definedName name="UAcct390Cn">'[9]Func Study'!$AB$1810</definedName>
    <definedName name="UAcct390JBG">'[9]Func Study'!$AB$1812</definedName>
    <definedName name="UAcct390L">'[9]Func Study'!$AB$1927</definedName>
    <definedName name="UACCT390LRCL">'[9]Func Study'!$AB$1929</definedName>
    <definedName name="UAcct390S">'[9]Func Study'!$AB$1807</definedName>
    <definedName name="UAcct390Sgp">'[9]Func Study'!$AB$1808</definedName>
    <definedName name="UAcct390Sgu">'[9]Func Study'!$AB$1809</definedName>
    <definedName name="UAcct390Sop">'[9]Func Study'!$AB$1811</definedName>
    <definedName name="UAcct390Sou">'[9]Func Study'!$AB$1813</definedName>
    <definedName name="UAcct391Cn">'[9]Func Study'!$AB$1820</definedName>
    <definedName name="UACCT391JBE">'[9]Func Study'!$AB$1825</definedName>
    <definedName name="UAcct391S">'[9]Func Study'!$AB$1817</definedName>
    <definedName name="UAcct391Sg">'[9]Func Study'!$AB$1821</definedName>
    <definedName name="UAcct391Sgp">'[9]Func Study'!$AB$1818</definedName>
    <definedName name="UAcct391Sgu">'[9]Func Study'!$AB$1819</definedName>
    <definedName name="UAcct391So">'[9]Func Study'!$AB$1823</definedName>
    <definedName name="UACCT391SSGCH">'[9]Func Study'!$AB$1824</definedName>
    <definedName name="UAcct392Cn">'[9]Func Study'!$AB$1832</definedName>
    <definedName name="UAcct392L">'[9]Func Study'!$AB$1935</definedName>
    <definedName name="UAcct392Lrcl">'[9]Func Study'!$AB$1937</definedName>
    <definedName name="UAcct392S">'[9]Func Study'!$AB$1829</definedName>
    <definedName name="UAcct392Se">'[9]Func Study'!$AB$1834</definedName>
    <definedName name="UAcct392Sg">'[9]Func Study'!$AB$1831</definedName>
    <definedName name="UAcct392Sgp">'[9]Func Study'!$AB$1835</definedName>
    <definedName name="UAcct392Sgu">'[9]Func Study'!$AB$1833</definedName>
    <definedName name="UAcct392So">'[9]Func Study'!$AB$1830</definedName>
    <definedName name="UACCT392SSGCH">'[9]Func Study'!$AB$1836</definedName>
    <definedName name="UAcct393S">'[9]Func Study'!$AB$1841</definedName>
    <definedName name="UAcct393Sg">'[9]Func Study'!$AB$1845</definedName>
    <definedName name="UAcct393Sgp">'[9]Func Study'!$AB$1842</definedName>
    <definedName name="UAcct393Sgu">'[9]Func Study'!$AB$1843</definedName>
    <definedName name="UAcct393So">'[9]Func Study'!$AB$1844</definedName>
    <definedName name="UACCT393SSGCT">'[9]Func Study'!$AB$1846</definedName>
    <definedName name="UAcct394S">'[9]Func Study'!$AB$1850</definedName>
    <definedName name="UAcct394Se">'[9]Func Study'!$AB$1854</definedName>
    <definedName name="UAcct394Sg">'[9]Func Study'!$AB$1855</definedName>
    <definedName name="UAcct394Sgp">'[9]Func Study'!$AB$1851</definedName>
    <definedName name="UAcct394Sgu">'[9]Func Study'!$AB$1852</definedName>
    <definedName name="UAcct394So">'[9]Func Study'!$AB$1853</definedName>
    <definedName name="UACCT394SSGCH">'[9]Func Study'!$AB$1856</definedName>
    <definedName name="UAcct395S">'[9]Func Study'!$AB$1861</definedName>
    <definedName name="UAcct395Se">'[9]Func Study'!$AB$1865</definedName>
    <definedName name="UAcct395Sg">'[9]Func Study'!$AB$1866</definedName>
    <definedName name="UAcct395Sgp">'[9]Func Study'!$AB$1862</definedName>
    <definedName name="UAcct395Sgu">'[9]Func Study'!$AB$1863</definedName>
    <definedName name="UAcct395So">'[9]Func Study'!$AB$1864</definedName>
    <definedName name="UACCT395SSGCH">'[9]Func Study'!$AB$1867</definedName>
    <definedName name="UAcct396S">'[9]Func Study'!$AB$1872</definedName>
    <definedName name="UAcct396Se">'[9]Func Study'!$AB$1877</definedName>
    <definedName name="UAcct396Sg">'[9]Func Study'!$AB$1874</definedName>
    <definedName name="UAcct396Sgp">'[9]Func Study'!$AB$1873</definedName>
    <definedName name="UAcct396Sgu">'[9]Func Study'!$AB$1876</definedName>
    <definedName name="UAcct396So">'[9]Func Study'!$AB$1875</definedName>
    <definedName name="UACCT396SSGCH">'[9]Func Study'!$AB$1879</definedName>
    <definedName name="UACCT396SSGCT">'[9]Func Study'!$AB$1878</definedName>
    <definedName name="UAcct397Cn">'[9]Func Study'!$AB$1890</definedName>
    <definedName name="UAcct397JBG">'[9]Func Study'!$AB$1893</definedName>
    <definedName name="UAcct397S">'[9]Func Study'!$AB$1886</definedName>
    <definedName name="UAcct397Se">'[9]Func Study'!$AB$1892</definedName>
    <definedName name="UAcct397Sg">'[9]Func Study'!$AB$1891</definedName>
    <definedName name="UAcct397Sgp">'[9]Func Study'!$AB$1887</definedName>
    <definedName name="UAcct397Sgu">'[9]Func Study'!$AB$1888</definedName>
    <definedName name="UAcct397So">'[9]Func Study'!$AB$1889</definedName>
    <definedName name="UAcct398Cn">'[9]Func Study'!$AB$1902</definedName>
    <definedName name="UAcct398S">'[9]Func Study'!$AB$1899</definedName>
    <definedName name="UAcct398Se">'[9]Func Study'!$AB$1904</definedName>
    <definedName name="UAcct398Sg">'[9]Func Study'!$AB$1905</definedName>
    <definedName name="UAcct398Sgp">'[9]Func Study'!$AB$1900</definedName>
    <definedName name="UAcct398Sgu">'[9]Func Study'!$AB$1901</definedName>
    <definedName name="UAcct398So">'[9]Func Study'!$AB$1903</definedName>
    <definedName name="UACCT398SSGCT">'[9]Func Study'!$AB$1906</definedName>
    <definedName name="UAcct399">'[9]Func Study'!$AB$1913</definedName>
    <definedName name="UAcct399G">'[9]Func Study'!$AB$1955</definedName>
    <definedName name="UAcct399L">'[9]Func Study'!$AB$1917</definedName>
    <definedName name="UAcct399Lrcl">'[9]Func Study'!$AB$1919</definedName>
    <definedName name="UAcct403360">'[9]Func Study'!$AB$1090</definedName>
    <definedName name="UAcct403361">'[9]Func Study'!$AB$1091</definedName>
    <definedName name="UAcct403362">'[9]Func Study'!$AB$1092</definedName>
    <definedName name="UAcct403364">'[9]Func Study'!$AB$1094</definedName>
    <definedName name="UAcct403365">'[9]Func Study'!$AB$1095</definedName>
    <definedName name="UAcct403366">'[9]Func Study'!$AB$1096</definedName>
    <definedName name="UAcct403367">'[9]Func Study'!$AB$1097</definedName>
    <definedName name="UAcct403368">'[9]Func Study'!$AB$1098</definedName>
    <definedName name="UAcct403369">'[9]Func Study'!$AB$1099</definedName>
    <definedName name="UAcct403370">'[9]Func Study'!$AB$1100</definedName>
    <definedName name="UAcct403371">'[9]Func Study'!$AB$1101</definedName>
    <definedName name="UAcct403372">'[9]Func Study'!$AB$1102</definedName>
    <definedName name="UAcct403373">'[9]Func Study'!$AB$1103</definedName>
    <definedName name="UAcct403Ep">'[9]Func Study'!$AB$1130</definedName>
    <definedName name="UAcct403Gpcn">'[9]Func Study'!$AB$1111</definedName>
    <definedName name="UAcct403GPDGP">'[9]Func Study'!$AB$1108</definedName>
    <definedName name="UAcct403GPDGU">'[9]Func Study'!$AB$1109</definedName>
    <definedName name="UAcct403GPJBG">'[9]Func Study'!$AB$1115</definedName>
    <definedName name="UAcct403Gps">'[9]Func Study'!$AB$1107</definedName>
    <definedName name="UAcct403Gpsg">'[9]Func Study'!$AB$1112</definedName>
    <definedName name="UAcct403Gpso">'[9]Func Study'!$AB$1113</definedName>
    <definedName name="UAcct403Gv0">'[9]Func Study'!$AB$1121</definedName>
    <definedName name="UAcct403Hp">'[9]Func Study'!$AB$1072</definedName>
    <definedName name="UACCT403JBE">'[9]Func Study'!$AB$1116</definedName>
    <definedName name="UAcct403Mp">'[9]Func Study'!$AB$1125</definedName>
    <definedName name="UAcct403Np">'[9]Func Study'!$AB$1065</definedName>
    <definedName name="UAcct403Op">'[9]Func Study'!$AB$1080</definedName>
    <definedName name="UAcct403OPCAGE">'[9]Func Study'!$AB$1078</definedName>
    <definedName name="UAcct403Sp">'[9]Func Study'!$AB$1061</definedName>
    <definedName name="UAcct403SPJBG">'[9]Func Study'!$AB$1058</definedName>
    <definedName name="UAcct403Tp">'[9]Func Study'!$AB$1087</definedName>
    <definedName name="UAcct404330">'[9]Func Study'!$AB$1177</definedName>
    <definedName name="UACCT404GP">'[9]Func Study'!$AB$1146</definedName>
    <definedName name="UACCT404GPCN">'[9]Func Study'!$AB$1143</definedName>
    <definedName name="UACCT404GPSO">'[9]Func Study'!$AB$1141</definedName>
    <definedName name="UAcct404Ipcn">'[9]Func Study'!$AB$1158</definedName>
    <definedName name="UAcct404IPJBG">'[9]Func Study'!$AB$1163</definedName>
    <definedName name="UAcct404Ips">'[9]Func Study'!$AB$1154</definedName>
    <definedName name="UAcct404Ipse">'[9]Func Study'!$AB$1155</definedName>
    <definedName name="UAcct404Ipsg">'[9]Func Study'!$AB$1156</definedName>
    <definedName name="UAcct404Ipsg1">'[9]Func Study'!$AB$1159</definedName>
    <definedName name="UAcct404Ipsg2">'[9]Func Study'!$AB$1160</definedName>
    <definedName name="UAcct404Ipso">'[9]Func Study'!$AB$1157</definedName>
    <definedName name="UAcct404M">'[9]Func Study'!$AB$1168</definedName>
    <definedName name="UACCT404OP">'[9]Func Study'!$AB$1172</definedName>
    <definedName name="UACCT404SP">'[9]Func Study'!$AB$1151</definedName>
    <definedName name="UAcct405">'[9]Func Study'!$AB$1185</definedName>
    <definedName name="UAcct406">'[9]Func Study'!$AB$1193</definedName>
    <definedName name="UAcct407">'[9]Func Study'!$AB$1202</definedName>
    <definedName name="UAcct408">'[9]Func Study'!$AB$1221</definedName>
    <definedName name="UAcct408S">'[9]Func Study'!$AB$1213</definedName>
    <definedName name="UAcct41010">'[9]Func Study'!$AB$1294</definedName>
    <definedName name="UAcct41011">'[9]Func Study'!$AB$1309</definedName>
    <definedName name="UAcct41110">'[9]Func Study'!$AB$1325</definedName>
    <definedName name="UAcct41140">'[9]Func Study'!$AB$1232</definedName>
    <definedName name="UAcct41141">'[9]Func Study'!$AB$1237</definedName>
    <definedName name="UAcct41160">'[9]Func Study'!$AB$369</definedName>
    <definedName name="UAcct41170">'[9]Func Study'!$AB$374</definedName>
    <definedName name="UAcct4118">'[9]Func Study'!$AB$378</definedName>
    <definedName name="UAcct41181">'[9]Func Study'!$AB$381</definedName>
    <definedName name="UAcct4194">'[9]Func Study'!$AB$385</definedName>
    <definedName name="UAcct421">'[9]Func Study'!$AB$394</definedName>
    <definedName name="UAcct4311">'[9]Func Study'!$AB$401</definedName>
    <definedName name="UAcct442Se">'[9]Func Study'!$AB$259</definedName>
    <definedName name="UAcct442Sg">'[9]Func Study'!$AB$260</definedName>
    <definedName name="UAcct447">'[9]Func Study'!$AB$281</definedName>
    <definedName name="UACCT447NPC">'[9]Func Study'!$AB$289</definedName>
    <definedName name="UACCT447NPCCAEW">'[9]Func Study'!$AB$286</definedName>
    <definedName name="UACCT447NPCCAGW">'[9]Func Study'!$AB$287</definedName>
    <definedName name="UACCT447NPCDGP">'[9]Func Study'!$AB$288</definedName>
    <definedName name="UAcct447S">'[9]Func Study'!$AB$280</definedName>
    <definedName name="UAcct448S">'[9]Func Study'!$AB$274</definedName>
    <definedName name="UAcct448So">'[9]Func Study'!$AB$275</definedName>
    <definedName name="UAcct449">'[9]Func Study'!$AB$294</definedName>
    <definedName name="UAcct450">'[9]Func Study'!$AB$304</definedName>
    <definedName name="UAcct450S">'[9]Func Study'!$AB$302</definedName>
    <definedName name="UAcct450So">'[9]Func Study'!$AB$303</definedName>
    <definedName name="UAcct451S">'[9]Func Study'!$AB$307</definedName>
    <definedName name="UAcct451Sg">'[9]Func Study'!$AB$308</definedName>
    <definedName name="UAcct451So">'[9]Func Study'!$AB$309</definedName>
    <definedName name="UAcct453">'[9]Func Study'!$AB$315</definedName>
    <definedName name="UAcct454">'[9]Func Study'!$AB$322</definedName>
    <definedName name="UAcct454JBG">'[9]Func Study'!$AB$319</definedName>
    <definedName name="UAcct454S">'[9]Func Study'!$AB$318</definedName>
    <definedName name="UAcct454Sg">'[9]Func Study'!$AB$320</definedName>
    <definedName name="UAcct454So">'[9]Func Study'!$AB$321</definedName>
    <definedName name="UAcct456">'[9]Func Study'!$AB$332</definedName>
    <definedName name="UAcct456CAEW">'[9]Func Study'!$AB$331</definedName>
    <definedName name="UAcct456S">'[9]Func Study'!$AB$325</definedName>
    <definedName name="UAcct456So">'[9]Func Study'!$AB$329</definedName>
    <definedName name="UAcct500">'[9]Func Study'!$AB$416</definedName>
    <definedName name="UAcct500JBG">'[9]Func Study'!$AB$414</definedName>
    <definedName name="UAcct501">'[9]Func Study'!$AB$423</definedName>
    <definedName name="UAcct501CAEW">'[9]Func Study'!$AB$420</definedName>
    <definedName name="UAcct501JBE">'[9]Func Study'!$AB$421</definedName>
    <definedName name="UACCT501NPCCAEW">'[9]Func Study'!$AB$426</definedName>
    <definedName name="UAcct502">'[9]Func Study'!$AB$433</definedName>
    <definedName name="UAcct502CAGE">'[9]Func Study'!$AB$431</definedName>
    <definedName name="UAcct503">'[9]Func Study'!$AB$437</definedName>
    <definedName name="UACCT503NPC">'[9]Func Study'!$AB$443</definedName>
    <definedName name="UAcct505">'[9]Func Study'!$AB$449</definedName>
    <definedName name="UAcct505CAGE">'[9]Func Study'!$AB$447</definedName>
    <definedName name="UAcct506">'[9]Func Study'!$AB$455</definedName>
    <definedName name="UAcct506CAGE">'[9]Func Study'!$AB$452</definedName>
    <definedName name="UAcct507">'[9]Func Study'!$AB$464</definedName>
    <definedName name="UAcct507CAGE">'[9]Func Study'!$AB$462</definedName>
    <definedName name="UAcct510">'[9]Func Study'!$AB$469</definedName>
    <definedName name="UAcct510CAGE">'[9]Func Study'!$AB$467</definedName>
    <definedName name="UAcct511">'[9]Func Study'!$AB$474</definedName>
    <definedName name="UAcct511CAGE">'[9]Func Study'!$AB$472</definedName>
    <definedName name="UAcct512">'[9]Func Study'!$AB$479</definedName>
    <definedName name="UAcct512CAGE">'[9]Func Study'!$AB$477</definedName>
    <definedName name="UAcct513">'[9]Func Study'!$AB$484</definedName>
    <definedName name="UAcct513CAGE">'[9]Func Study'!$AB$482</definedName>
    <definedName name="UAcct514">'[9]Func Study'!$AB$489</definedName>
    <definedName name="UAcct514CAGE">'[9]Func Study'!$AB$487</definedName>
    <definedName name="UAcct517">'[9]Func Study'!$AB$498</definedName>
    <definedName name="UAcct518">'[9]Func Study'!$AB$502</definedName>
    <definedName name="UAcct519">'[9]Func Study'!$AB$507</definedName>
    <definedName name="UAcct520">'[9]Func Study'!$AB$511</definedName>
    <definedName name="UAcct523">'[9]Func Study'!$AB$515</definedName>
    <definedName name="UAcct524">'[9]Func Study'!$AB$519</definedName>
    <definedName name="UAcct528">'[9]Func Study'!$AB$523</definedName>
    <definedName name="UAcct529">'[9]Func Study'!$AB$527</definedName>
    <definedName name="UAcct530">'[9]Func Study'!$AB$531</definedName>
    <definedName name="UAcct531">'[9]Func Study'!$AB$535</definedName>
    <definedName name="UAcct532">'[9]Func Study'!$AB$539</definedName>
    <definedName name="UAcct535">'[9]Func Study'!$AB$551</definedName>
    <definedName name="UAcct536">'[9]Func Study'!$AB$555</definedName>
    <definedName name="UAcct537">'[9]Func Study'!$AB$559</definedName>
    <definedName name="UAcct538">'[9]Func Study'!$AB$563</definedName>
    <definedName name="UAcct539">'[9]Func Study'!$AB$568</definedName>
    <definedName name="UAcct540">'[9]Func Study'!$AB$572</definedName>
    <definedName name="UAcct541">'[9]Func Study'!$AB$576</definedName>
    <definedName name="UAcct542">'[9]Func Study'!$AB$580</definedName>
    <definedName name="UAcct543">'[9]Func Study'!$AB$584</definedName>
    <definedName name="UAcct544">'[9]Func Study'!$AB$588</definedName>
    <definedName name="UAcct545">'[9]Func Study'!$AB$592</definedName>
    <definedName name="UAcct546">'[9]Func Study'!$AB$606</definedName>
    <definedName name="UAcct546CAGE">'[9]Func Study'!$AB$605</definedName>
    <definedName name="UAcct547CAEW">'[9]Func Study'!$AB$610</definedName>
    <definedName name="UACCT547NPCCAEW">'[9]Func Study'!$AB$613</definedName>
    <definedName name="UAcct547Se">'[9]Func Study'!$AB$609</definedName>
    <definedName name="UAcct548">'[9]Func Study'!$AB$621</definedName>
    <definedName name="UACCT548CAGE">'[9]Func Study'!$AB$620</definedName>
    <definedName name="UAcct549">'[9]Func Study'!$AB$626</definedName>
    <definedName name="Uacct549CAGE">'[9]Func Study'!$AB$625</definedName>
    <definedName name="UAcct551CAGE">'[9]Func Study'!$AB$634</definedName>
    <definedName name="UACCT551SG">'[9]Func Study'!$AB$635</definedName>
    <definedName name="UACCT552CAGE">'[9]Func Study'!$AB$640</definedName>
    <definedName name="UAcct552SG">'[9]Func Study'!$AB$639</definedName>
    <definedName name="UACCT553CAGE">'[9]Func Study'!$AB$646</definedName>
    <definedName name="UAcct553SG">'[9]Func Study'!$AB$645</definedName>
    <definedName name="UACCT554CAGE">'[9]Func Study'!$AB$651</definedName>
    <definedName name="UAcct554SG">'[9]Func Study'!$AB$650</definedName>
    <definedName name="UAcct555CAEW">'[9]Func Study'!$AB$665</definedName>
    <definedName name="UAcct555CAGW">'[9]Func Study'!$AB$664</definedName>
    <definedName name="UACCT555DGP">'[9]Func Study'!$AB$670</definedName>
    <definedName name="UACCT555NPCCAEW">'[9]Func Study'!$AB$669</definedName>
    <definedName name="UACCT555NPCCAGW">'[9]Func Study'!$AB$668</definedName>
    <definedName name="UAcct555S">'[9]Func Study'!$AB$663</definedName>
    <definedName name="UAcct555Se">'[9]Func Study'!$AB$665</definedName>
    <definedName name="UACCT555SG">'[9]Func Study'!$AB$664</definedName>
    <definedName name="UAcct556">'[9]Func Study'!$AB$676</definedName>
    <definedName name="UAcct557">'[9]Func Study'!$AB$685</definedName>
    <definedName name="UAcct560">'[9]Func Study'!$AB$715</definedName>
    <definedName name="UAcct561">'[9]Func Study'!$AB$720</definedName>
    <definedName name="UAcct562">'[9]Func Study'!$AB$726</definedName>
    <definedName name="UAcct563">'[9]Func Study'!$AB$731</definedName>
    <definedName name="UAcct564">'[9]Func Study'!$AB$735</definedName>
    <definedName name="UAcct565">'[9]Func Study'!$AB$739</definedName>
    <definedName name="UACCT565NPC">'[9]Func Study'!$AB$744</definedName>
    <definedName name="UACCT565NPCCAGW">'[9]Func Study'!$AB$742</definedName>
    <definedName name="UAcct566">'[9]Func Study'!$AB$748</definedName>
    <definedName name="UAcct567">'[9]Func Study'!$AB$752</definedName>
    <definedName name="UAcct568">'[9]Func Study'!$AB$756</definedName>
    <definedName name="UAcct569">'[9]Func Study'!$AB$760</definedName>
    <definedName name="UAcct570">'[9]Func Study'!$AB$765</definedName>
    <definedName name="UAcct571">'[9]Func Study'!$AB$770</definedName>
    <definedName name="UAcct572">'[9]Func Study'!$AB$774</definedName>
    <definedName name="UAcct573">'[9]Func Study'!$AB$778</definedName>
    <definedName name="UAcct580">'[9]Func Study'!$AB$791</definedName>
    <definedName name="UAcct581">'[9]Func Study'!$AB$796</definedName>
    <definedName name="UAcct582">'[9]Func Study'!$AB$801</definedName>
    <definedName name="UAcct583">'[9]Func Study'!$AB$806</definedName>
    <definedName name="UAcct584">'[9]Func Study'!$AB$811</definedName>
    <definedName name="UAcct585">'[9]Func Study'!$AB$816</definedName>
    <definedName name="UAcct586">'[9]Func Study'!$AB$821</definedName>
    <definedName name="UAcct587">'[9]Func Study'!$AB$826</definedName>
    <definedName name="UAcct588">'[9]Func Study'!$AB$831</definedName>
    <definedName name="UAcct589">'[9]Func Study'!$AB$836</definedName>
    <definedName name="UAcct590">'[9]Func Study'!$AB$841</definedName>
    <definedName name="UAcct591">'[9]Func Study'!$AB$846</definedName>
    <definedName name="UAcct592">'[9]Func Study'!$AB$851</definedName>
    <definedName name="UAcct593">'[9]Func Study'!$AB$856</definedName>
    <definedName name="UAcct594">'[9]Func Study'!$AB$861</definedName>
    <definedName name="UAcct595">'[9]Func Study'!$AB$866</definedName>
    <definedName name="UAcct596">'[9]Func Study'!$AB$876</definedName>
    <definedName name="UAcct597">'[9]Func Study'!$AB$881</definedName>
    <definedName name="UAcct598">'[9]Func Study'!$AB$886</definedName>
    <definedName name="UAcct901">'[9]Func Study'!$AB$898</definedName>
    <definedName name="UAcct902">'[9]Func Study'!$AB$903</definedName>
    <definedName name="UAcct903">'[9]Func Study'!$AB$908</definedName>
    <definedName name="UAcct904">'[9]Func Study'!$AB$914</definedName>
    <definedName name="UAcct905">'[9]Func Study'!$AB$919</definedName>
    <definedName name="UAcct907">'[9]Func Study'!$AB$933</definedName>
    <definedName name="UAcct908">'[9]Func Study'!$AB$938</definedName>
    <definedName name="UAcct909">'[9]Func Study'!$AB$943</definedName>
    <definedName name="UAcct910">'[9]Func Study'!$AB$948</definedName>
    <definedName name="UAcct911">'[9]Func Study'!$AB$959</definedName>
    <definedName name="UAcct912">'[9]Func Study'!$AB$964</definedName>
    <definedName name="UAcct913">'[9]Func Study'!$AB$969</definedName>
    <definedName name="UAcct916">'[9]Func Study'!$AB$974</definedName>
    <definedName name="UAcct920">'[9]Func Study'!$AB$985</definedName>
    <definedName name="UAcct920Cn">'[9]Func Study'!$AB$983</definedName>
    <definedName name="UAcct921">'[9]Func Study'!$AB$991</definedName>
    <definedName name="UAcct921Cn">'[9]Func Study'!$AB$989</definedName>
    <definedName name="UAcct923">'[9]Func Study'!$AB$997</definedName>
    <definedName name="UAcct923CAGW">'[9]Func Study'!$AB$995</definedName>
    <definedName name="UAcct924">'[9]Func Study'!$AB$1001</definedName>
    <definedName name="UAcct925">'[9]Func Study'!$AB$1005</definedName>
    <definedName name="UAcct926">'[9]Func Study'!$AB$1011</definedName>
    <definedName name="UAcct927">'[9]Func Study'!$AB$1016</definedName>
    <definedName name="UAcct928">'[9]Func Study'!$AB$1023</definedName>
    <definedName name="UAcct929">'[9]Func Study'!$AB$1028</definedName>
    <definedName name="UAcct930">'[9]Func Study'!$AB$1034</definedName>
    <definedName name="UAcct931">'[9]Func Study'!$AB$1039</definedName>
    <definedName name="UAcct935">'[9]Func Study'!$AB$1045</definedName>
    <definedName name="UAcctAGA">'[9]Func Study'!$AB$296</definedName>
    <definedName name="UAcctcwc">'[9]Func Study'!$AB$2136</definedName>
    <definedName name="UAcctd00">'[9]Func Study'!$AB$1786</definedName>
    <definedName name="UAcctds0">'[9]Func Study'!$AB$1790</definedName>
    <definedName name="UACCTECDDGP">'[9]Func Study'!$AB$687</definedName>
    <definedName name="UACCTECDMC">'[9]Func Study'!$AB$689</definedName>
    <definedName name="UACCTECDS">'[9]Func Study'!$AB$691</definedName>
    <definedName name="UACCTECDSG1">'[9]Func Study'!$AB$688</definedName>
    <definedName name="UACCTECDSG2">'[9]Func Study'!$AB$690</definedName>
    <definedName name="UACCTECDSG3">'[9]Func Study'!$AB$692</definedName>
    <definedName name="UAcctfit">'[9]Func Study'!$AB$1395</definedName>
    <definedName name="UAcctg00">'[9]Func Study'!$AB$1947</definedName>
    <definedName name="UAccth00">'[9]Func Study'!$AB$1545</definedName>
    <definedName name="UAccti00">'[9]Func Study'!$AB$1993</definedName>
    <definedName name="UAcctn00">'[9]Func Study'!$AB$1496</definedName>
    <definedName name="UAccto00">'[9]Func Study'!$AB$1606</definedName>
    <definedName name="UAcctowc">'[9]Func Study'!$AB$2149</definedName>
    <definedName name="UACCTOWCSSECH">'[9]Func Study'!$AB$2148</definedName>
    <definedName name="UAccts00">'[9]Func Study'!$AB$1455</definedName>
    <definedName name="UAcctsttax">'[9]Func Study'!$AB$1377</definedName>
    <definedName name="UAcctt00">'[9]Func Study'!$AB$1682</definedName>
    <definedName name="UG">[4]CLASSIFIERS!$A$9:$IV$9</definedName>
    <definedName name="UG_NCP">[4]EXTERNAL!$A$82:$IV$84</definedName>
    <definedName name="UG_TFMR">[4]EXTERNAL!$A$103:$IV$105</definedName>
    <definedName name="UG_TFMRC">[4]EXTERNAL!$A$100:$IV$102</definedName>
    <definedName name="UNBILLED">[4]EXTERNAL!$A$64:$IV$66</definedName>
    <definedName name="UncollectibleAccounts">[13]Variables!$D$25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[13]Variables!$D$29</definedName>
    <definedName name="v" hidden="1">{#N/A,#N/A,FALSE,"Coversheet";#N/A,#N/A,FALSE,"QA"}</definedName>
    <definedName name="ValidAccount">[10]Variables!$AK$43:$AK$369</definedName>
    <definedName name="Value" hidden="1">{#N/A,#N/A,FALSE,"Summ";#N/A,#N/A,FALSE,"General"}</definedName>
    <definedName name="Values_Entered">IF(Loan_Amount*Interest_Rate*Loan_Years*Loan_Start&gt;0,1,0)</definedName>
    <definedName name="VOMEsc">[11]Assumptions!$C$21</definedName>
    <definedName name="w" hidden="1">{#N/A,#N/A,FALSE,"Schedule F";#N/A,#N/A,FALSE,"Schedule G"}</definedName>
    <definedName name="WACC">[11]Assumptions!$I$61</definedName>
    <definedName name="WaRevenueTax">[13]Variables!$D$27</definedName>
    <definedName name="we" localSheetId="9" hidden="1">{#N/A,#N/A,FALSE,"Pg 6b CustCount_Gas";#N/A,#N/A,FALSE,"QA";#N/A,#N/A,FALSE,"Report";#N/A,#N/A,FALSE,"forecast"}</definedName>
    <definedName name="we" hidden="1">{#N/A,#N/A,FALSE,"Pg 6b CustCount_Gas";#N/A,#N/A,FALSE,"QA";#N/A,#N/A,FALSE,"Report";#N/A,#N/A,FALSE,"forecast"}</definedName>
    <definedName name="WH" hidden="1">{#N/A,#N/A,FALSE,"Coversheet";#N/A,#N/A,FALSE,"QA"}</definedName>
    <definedName name="Winter">'[62]Input Tab'!$B$11</definedName>
    <definedName name="WinterPeak">'[63]Load Data'!$D$9:$H$12,'[63]Load Data'!$D$20:$H$22</definedName>
    <definedName name="wrn.1._.Bi._.Monthly._.CR." hidden="1">{#N/A,#N/A,FALSE,"Drill Sites";"WP 212",#N/A,FALSE,"MWAG EOR";"WP 213",#N/A,FALSE,"MWAG EOR";#N/A,#N/A,FALSE,"Misc. Facility";#N/A,#N/A,FALSE,"WWTP"}</definedName>
    <definedName name="wrn.10_day._.Package." localSheetId="9"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hidden="1">{#N/A,#N/A,FALSE,"CRPT";#N/A,#N/A,FALSE,"TREND";#N/A,#N/A,FALSE,"%Curve"}</definedName>
    <definedName name="wrn.AAI._.Report." hidden="1">{#N/A,#N/A,FALSE,"CRPT";#N/A,#N/A,FALSE,"TREND";#N/A,#N/A,FALSE,"% CURVE"}</definedName>
    <definedName name="wrn.Anvil." hidden="1">{#N/A,#N/A,FALSE,"CRPT";#N/A,#N/A,FALSE,"PCS ";#N/A,#N/A,FALSE,"TREND";#N/A,#N/A,FALSE,"% CURVE";#N/A,#N/A,FALSE,"FWICALC";#N/A,#N/A,FALSE,"CONTINGENCY";#N/A,#N/A,FALSE,"7616 Fab";#N/A,#N/A,FALSE,"7616 NSK"}</definedName>
    <definedName name="wrn.Customer._.Counts._.Electric."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9" hidden="1">{#N/A,#N/A,FALSE,"Pg 6b CustCount_Gas";#N/A,#N/A,FALSE,"QA";#N/A,#N/A,FALSE,"Report";#N/A,#N/A,FALSE,"forecast"}</definedName>
    <definedName name="wrn.Customer._.Counts._.Gas." hidden="1">{#N/A,#N/A,FALSE,"Pg 6b CustCount_Gas";#N/A,#N/A,FALSE,"QA";#N/A,#N/A,FALSE,"Report";#N/A,#N/A,FALSE,"forecast"}</definedName>
    <definedName name="wrn.ECR." hidden="1">{#N/A,#N/A,FALSE,"schA"}</definedName>
    <definedName name="wrn.ESTIMATE." hidden="1">{#N/A,#N/A,FALSE,"CESTSUM";#N/A,#N/A,FALSE,"est sum A";#N/A,#N/A,FALSE,"est detail A"}</definedName>
    <definedName name="wrn.Fundamental." localSheetId="9" hidden="1">{#N/A,#N/A,TRUE,"CoverPage";#N/A,#N/A,TRUE,"Gas";#N/A,#N/A,TRUE,"Power";#N/A,#N/A,TRUE,"Historical DJ Mthly Prices"}</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hidden="1">{#N/A,#N/A,FALSE,"SUMMARY";#N/A,#N/A,FALSE,"AE7616";#N/A,#N/A,FALSE,"AE7617";#N/A,#N/A,FALSE,"AE7618";#N/A,#N/A,FALSE,"AE7619"}</definedName>
    <definedName name="wrn.Incentive._.Overhead." localSheetId="9" hidden="1">{#N/A,#N/A,FALSE,"Coversheet";#N/A,#N/A,FALSE,"QA"}</definedName>
    <definedName name="wrn.Incentive._.Overhead." hidden="1">{#N/A,#N/A,FALSE,"Coversheet";#N/A,#N/A,FALSE,"QA"}</definedName>
    <definedName name="wrn.limit_reports." localSheetId="9" hidden="1">{#N/A,#N/A,FALSE,"Schedule F";#N/A,#N/A,FALSE,"Schedule G"}</definedName>
    <definedName name="wrn.limit_reports." hidden="1">{#N/A,#N/A,FALSE,"Schedule F";#N/A,#N/A,FALSE,"Schedule G"}</definedName>
    <definedName name="wrn.MARGIN_WO_QTR." localSheetId="9" hidden="1">{#N/A,#N/A,FALSE,"Month ";#N/A,#N/A,FALSE,"YTD";#N/A,#N/A,FALSE,"12 mo ended"}</definedName>
    <definedName name="wrn.MARGIN_WO_QTR." hidden="1">{#N/A,#N/A,FALSE,"Month ";#N/A,#N/A,FALSE,"YTD";#N/A,#N/A,FALSE,"12 mo ended"}</definedName>
    <definedName name="wrn.Municipal._.Report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hidden="1">{#N/A,#N/A,FALSE,"BASE";#N/A,#N/A,FALSE,"LOOPS";#N/A,#N/A,FALSE,"PLC"}</definedName>
    <definedName name="wrn.SCHEDULE." hidden="1">{#N/A,#N/A,FALSE,"7617 Fab";#N/A,#N/A,FALSE,"7617 NSK"}</definedName>
    <definedName name="wrn.SLB." hidden="1">{#N/A,#N/A,FALSE,"SUMMARY";#N/A,#N/A,FALSE,"AE7616";#N/A,#N/A,FALSE,"AE7617";#N/A,#N/A,FALSE,"AE7618";#N/A,#N/A,FALSE,"AE7619";#N/A,#N/A,FALSE,"Target Materials"}</definedName>
    <definedName name="wrn.Small._.Tools._.Overhead." localSheetId="9" hidden="1">{#N/A,#N/A,FALSE,"2002 Small Tool OH";#N/A,#N/A,FALSE,"QA"}</definedName>
    <definedName name="wrn.Small._.Tools._.Overhead." hidden="1">{#N/A,#N/A,FALSE,"2002 Small Tool OH";#N/A,#N/A,FALSE,"QA"}</definedName>
    <definedName name="wrn.Summary." hidden="1">{#N/A,#N/A,FALSE,"Summ";#N/A,#N/A,FALSE,"General"}</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VERIFY." localSheetId="9"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UTC_Docket_No._UG_11____">'[8]MJS-6'!$F$2</definedName>
    <definedName name="WUTC_FILING_FEE">'[8]MJS-7'!$O$15</definedName>
    <definedName name="www" hidden="1">{#N/A,#N/A,FALSE,"schA"}</definedName>
    <definedName name="x" hidden="1">{#N/A,#N/A,FALSE,"Coversheet";#N/A,#N/A,FALSE,"QA"}</definedName>
    <definedName name="xx" localSheetId="9"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s_evaluated">'[64]Revison Inputs'!$B$6</definedName>
    <definedName name="YEFactors">[10]Factors!$S$3:$AG$99</definedName>
    <definedName name="YTD_Format">[54]YTD!$B$13:$D$13,[54]YTD!$B$36:$D$36</definedName>
    <definedName name="yuf" hidden="1">{#N/A,#N/A,FALSE,"Summ";#N/A,#N/A,FALSE,"General"}</definedName>
    <definedName name="z" hidden="1">{#N/A,#N/A,FALSE,"Coversheet";#N/A,#N/A,FALSE,"QA"}</definedName>
  </definedNames>
  <calcPr calcId="162913"/>
</workbook>
</file>

<file path=xl/calcChain.xml><?xml version="1.0" encoding="utf-8"?>
<calcChain xmlns="http://schemas.openxmlformats.org/spreadsheetml/2006/main">
  <c r="E22" i="109" l="1"/>
  <c r="D22" i="109"/>
  <c r="D13" i="109"/>
  <c r="E13" i="109"/>
  <c r="E12" i="109"/>
  <c r="D12" i="109"/>
  <c r="E9" i="109"/>
  <c r="D9" i="109"/>
  <c r="C10" i="97"/>
  <c r="E10" i="97" s="1"/>
  <c r="D8" i="97"/>
  <c r="C8" i="97"/>
  <c r="J7" i="116"/>
  <c r="I7" i="116"/>
  <c r="H7" i="116"/>
  <c r="G7" i="116"/>
  <c r="B32" i="88"/>
  <c r="B30" i="88"/>
  <c r="B28" i="88"/>
  <c r="B26" i="88"/>
  <c r="D32" i="88"/>
  <c r="D30" i="88"/>
  <c r="D28" i="88"/>
  <c r="D21" i="88"/>
  <c r="E13" i="88"/>
  <c r="E14" i="88"/>
  <c r="E15" i="88"/>
  <c r="E16" i="88"/>
  <c r="E17" i="88"/>
  <c r="E18" i="88"/>
  <c r="E19" i="88"/>
  <c r="E20" i="88"/>
  <c r="E12" i="88"/>
  <c r="N35" i="118" l="1"/>
  <c r="M35" i="118"/>
  <c r="H41" i="118"/>
  <c r="H42" i="118"/>
  <c r="H40" i="118"/>
  <c r="F33" i="118"/>
  <c r="E33" i="118"/>
  <c r="D33" i="118"/>
  <c r="F31" i="118"/>
  <c r="E31" i="118"/>
  <c r="D31" i="118"/>
  <c r="F29" i="118"/>
  <c r="E29" i="118"/>
  <c r="D29" i="118"/>
  <c r="F27" i="118"/>
  <c r="E27" i="118"/>
  <c r="D27" i="118"/>
  <c r="F25" i="118"/>
  <c r="E25" i="118"/>
  <c r="D25" i="118"/>
  <c r="F24" i="118"/>
  <c r="E24" i="118"/>
  <c r="D24" i="118"/>
  <c r="F22" i="118"/>
  <c r="E22" i="118"/>
  <c r="D22" i="118"/>
  <c r="F20" i="118"/>
  <c r="E20" i="118"/>
  <c r="D20" i="118"/>
  <c r="F18" i="118"/>
  <c r="E18" i="118"/>
  <c r="D18" i="118"/>
  <c r="F17" i="118"/>
  <c r="E17" i="118"/>
  <c r="D17" i="118"/>
  <c r="F16" i="118"/>
  <c r="E16" i="118"/>
  <c r="D16" i="118"/>
  <c r="F14" i="118"/>
  <c r="E14" i="118"/>
  <c r="D14" i="118"/>
  <c r="D10" i="118"/>
  <c r="E10" i="118"/>
  <c r="F10" i="118"/>
  <c r="D11" i="118"/>
  <c r="E11" i="118"/>
  <c r="F11" i="118"/>
  <c r="D12" i="118"/>
  <c r="E12" i="118"/>
  <c r="F12" i="118"/>
  <c r="F9" i="118"/>
  <c r="E9" i="118"/>
  <c r="D9" i="118"/>
  <c r="E7" i="118"/>
  <c r="F7" i="118"/>
  <c r="D7" i="118"/>
  <c r="E78" i="86" l="1"/>
  <c r="D14" i="109" l="1"/>
  <c r="N86" i="116"/>
  <c r="J76" i="116" l="1"/>
  <c r="H76" i="116"/>
  <c r="D49" i="118" l="1"/>
  <c r="L31" i="118"/>
  <c r="G31" i="118"/>
  <c r="H31" i="118" s="1"/>
  <c r="E35" i="118"/>
  <c r="A31" i="118"/>
  <c r="A32" i="118"/>
  <c r="A33" i="118"/>
  <c r="A34" i="118"/>
  <c r="A35" i="118" s="1"/>
  <c r="K31" i="118" l="1"/>
  <c r="D35" i="118"/>
  <c r="F35" i="118" s="1"/>
  <c r="I31" i="118"/>
  <c r="E11" i="96" l="1"/>
  <c r="D11" i="96"/>
  <c r="O81" i="121"/>
  <c r="O80" i="121"/>
  <c r="O82" i="121" s="1"/>
  <c r="J89" i="121"/>
  <c r="H89" i="121"/>
  <c r="H88" i="121"/>
  <c r="J77" i="121"/>
  <c r="H77" i="121"/>
  <c r="K77" i="121"/>
  <c r="K76" i="121"/>
  <c r="K75" i="121" a="1"/>
  <c r="K75" i="121" s="1"/>
  <c r="J70" i="121"/>
  <c r="H70" i="121"/>
  <c r="K69" i="121"/>
  <c r="K68" i="121"/>
  <c r="K70" i="121" s="1"/>
  <c r="K67" i="121"/>
  <c r="K66" i="121"/>
  <c r="K65" i="121"/>
  <c r="K62" i="121"/>
  <c r="J62" i="121"/>
  <c r="H62" i="121"/>
  <c r="K60" i="121"/>
  <c r="K59" i="121"/>
  <c r="K57" i="121"/>
  <c r="K56" i="121"/>
  <c r="K55" i="121"/>
  <c r="K54" i="121"/>
  <c r="K53" i="121"/>
  <c r="K52" i="121"/>
  <c r="K51" i="121"/>
  <c r="K50" i="121"/>
  <c r="K49" i="121"/>
  <c r="K48" i="121"/>
  <c r="J46" i="121"/>
  <c r="H46" i="121"/>
  <c r="G46" i="121"/>
  <c r="K45" i="121"/>
  <c r="K44" i="121"/>
  <c r="K46" i="121" s="1"/>
  <c r="K43" i="121"/>
  <c r="K42" i="121"/>
  <c r="J39" i="121"/>
  <c r="I39" i="121"/>
  <c r="H39" i="121"/>
  <c r="H84" i="121" s="1"/>
  <c r="G39" i="121"/>
  <c r="K38" i="121"/>
  <c r="K39" i="121" s="1"/>
  <c r="K37" i="121"/>
  <c r="J34" i="121"/>
  <c r="I34" i="121"/>
  <c r="H34" i="121"/>
  <c r="G34" i="121"/>
  <c r="K33" i="121"/>
  <c r="K32" i="121"/>
  <c r="K31" i="121"/>
  <c r="K30" i="121"/>
  <c r="K29" i="121"/>
  <c r="K28" i="121"/>
  <c r="K27" i="121"/>
  <c r="K26" i="121"/>
  <c r="K34" i="121" s="1"/>
  <c r="J23" i="121"/>
  <c r="J88" i="121" s="1"/>
  <c r="I23" i="121"/>
  <c r="I72" i="121" s="1"/>
  <c r="I81" i="121" s="1"/>
  <c r="H23" i="121"/>
  <c r="H72" i="121" s="1"/>
  <c r="G23" i="121"/>
  <c r="G72" i="121" s="1"/>
  <c r="G81" i="121" s="1"/>
  <c r="G82" i="121" s="1"/>
  <c r="K21" i="121"/>
  <c r="K17" i="121"/>
  <c r="K13" i="121"/>
  <c r="K9" i="121"/>
  <c r="K7" i="121" a="1"/>
  <c r="K20" i="121" s="1"/>
  <c r="H81" i="121" l="1"/>
  <c r="J72" i="121"/>
  <c r="J81" i="121" s="1"/>
  <c r="K10" i="121"/>
  <c r="K14" i="121"/>
  <c r="K18" i="121"/>
  <c r="K7" i="121"/>
  <c r="K11" i="121"/>
  <c r="K15" i="121"/>
  <c r="K19" i="121"/>
  <c r="K8" i="121"/>
  <c r="K12" i="121"/>
  <c r="K16" i="121"/>
  <c r="K23" i="121" l="1"/>
  <c r="J84" i="121"/>
  <c r="K72" i="121"/>
  <c r="K81" i="121"/>
  <c r="E79" i="86" l="1"/>
  <c r="E37" i="76" l="1"/>
  <c r="F37" i="76"/>
  <c r="G37" i="76"/>
  <c r="H37" i="76"/>
  <c r="I37" i="76"/>
  <c r="E38" i="76"/>
  <c r="F38" i="76"/>
  <c r="G38" i="76"/>
  <c r="H38" i="76"/>
  <c r="I38" i="76"/>
  <c r="E39" i="76"/>
  <c r="F39" i="76"/>
  <c r="G39" i="76"/>
  <c r="H39" i="76"/>
  <c r="I39" i="76"/>
  <c r="E40" i="76"/>
  <c r="F40" i="76"/>
  <c r="G40" i="76"/>
  <c r="H40" i="76"/>
  <c r="I40" i="76"/>
  <c r="E41" i="76"/>
  <c r="F41" i="76"/>
  <c r="G41" i="76"/>
  <c r="H41" i="76"/>
  <c r="I41" i="76"/>
  <c r="E42" i="76"/>
  <c r="F42" i="76"/>
  <c r="G42" i="76"/>
  <c r="H42" i="76"/>
  <c r="I42" i="76"/>
  <c r="E43" i="76"/>
  <c r="F43" i="76"/>
  <c r="G43" i="76"/>
  <c r="H43" i="76"/>
  <c r="I43" i="76"/>
  <c r="E44" i="76"/>
  <c r="F44" i="76"/>
  <c r="G44" i="76"/>
  <c r="H44" i="76"/>
  <c r="I44" i="76"/>
  <c r="E45" i="76"/>
  <c r="F45" i="76"/>
  <c r="G45" i="76"/>
  <c r="H45" i="76"/>
  <c r="I45" i="76"/>
  <c r="E46" i="76"/>
  <c r="F46" i="76"/>
  <c r="G46" i="76"/>
  <c r="H46" i="76"/>
  <c r="I46" i="76"/>
  <c r="E47" i="76"/>
  <c r="F47" i="76"/>
  <c r="G47" i="76"/>
  <c r="H47" i="76"/>
  <c r="I47" i="76"/>
  <c r="E48" i="76"/>
  <c r="F48" i="76"/>
  <c r="G48" i="76"/>
  <c r="H48" i="76"/>
  <c r="I48" i="76"/>
  <c r="E49" i="76"/>
  <c r="F49" i="76"/>
  <c r="G49" i="76"/>
  <c r="H49" i="76"/>
  <c r="I49" i="76"/>
  <c r="E50" i="76"/>
  <c r="F50" i="76"/>
  <c r="G50" i="76"/>
  <c r="H50" i="76"/>
  <c r="I50" i="76"/>
  <c r="E51" i="76"/>
  <c r="F51" i="76"/>
  <c r="G51" i="76"/>
  <c r="H51" i="76"/>
  <c r="I51" i="76"/>
  <c r="E52" i="76"/>
  <c r="F52" i="76"/>
  <c r="G52" i="76"/>
  <c r="H52" i="76"/>
  <c r="I52" i="76"/>
  <c r="E53" i="76"/>
  <c r="F53" i="76"/>
  <c r="G53" i="76"/>
  <c r="H53" i="76"/>
  <c r="I53" i="76"/>
  <c r="E54" i="76"/>
  <c r="F54" i="76"/>
  <c r="G54" i="76"/>
  <c r="H54" i="76"/>
  <c r="I54" i="76"/>
  <c r="E55" i="76"/>
  <c r="F55" i="76"/>
  <c r="G55" i="76"/>
  <c r="H55" i="76"/>
  <c r="I55" i="76"/>
  <c r="E25" i="76"/>
  <c r="F25" i="76"/>
  <c r="G25" i="76"/>
  <c r="H25" i="76"/>
  <c r="I25" i="76"/>
  <c r="E26" i="76"/>
  <c r="F26" i="76"/>
  <c r="G26" i="76"/>
  <c r="H26" i="76"/>
  <c r="I26" i="76"/>
  <c r="E27" i="76"/>
  <c r="F27" i="76"/>
  <c r="G27" i="76"/>
  <c r="H27" i="76"/>
  <c r="I27" i="76"/>
  <c r="E28" i="76"/>
  <c r="F28" i="76"/>
  <c r="G28" i="76"/>
  <c r="H28" i="76"/>
  <c r="I28" i="76"/>
  <c r="E29" i="76"/>
  <c r="F29" i="76"/>
  <c r="G29" i="76"/>
  <c r="H29" i="76"/>
  <c r="I29" i="76"/>
  <c r="E30" i="76"/>
  <c r="F30" i="76"/>
  <c r="G30" i="76"/>
  <c r="H30" i="76"/>
  <c r="I30" i="76"/>
  <c r="E31" i="76"/>
  <c r="F31" i="76"/>
  <c r="G31" i="76"/>
  <c r="H31" i="76"/>
  <c r="I31" i="76"/>
  <c r="E32" i="76"/>
  <c r="F32" i="76"/>
  <c r="G32" i="76"/>
  <c r="H32" i="76"/>
  <c r="I32" i="76"/>
  <c r="E33" i="76"/>
  <c r="F33" i="76"/>
  <c r="G33" i="76"/>
  <c r="H33" i="76"/>
  <c r="I33" i="76"/>
  <c r="E34" i="76"/>
  <c r="F34" i="76"/>
  <c r="G34" i="76"/>
  <c r="H34" i="76"/>
  <c r="I34" i="76"/>
  <c r="E35" i="76"/>
  <c r="F35" i="76"/>
  <c r="G35" i="76"/>
  <c r="H35" i="76"/>
  <c r="I35" i="76"/>
  <c r="E36" i="76"/>
  <c r="F36" i="76"/>
  <c r="G36" i="76"/>
  <c r="H36" i="76"/>
  <c r="I36" i="76"/>
  <c r="E10" i="76"/>
  <c r="F10" i="76"/>
  <c r="G10" i="76"/>
  <c r="H10" i="76"/>
  <c r="I10" i="76"/>
  <c r="E11" i="76"/>
  <c r="F11" i="76"/>
  <c r="G11" i="76"/>
  <c r="H11" i="76"/>
  <c r="I11" i="76"/>
  <c r="E12" i="76"/>
  <c r="F12" i="76"/>
  <c r="G12" i="76"/>
  <c r="H12" i="76"/>
  <c r="I12" i="76"/>
  <c r="E13" i="76"/>
  <c r="F13" i="76"/>
  <c r="G13" i="76"/>
  <c r="H13" i="76"/>
  <c r="I13" i="76"/>
  <c r="E14" i="76"/>
  <c r="F14" i="76"/>
  <c r="G14" i="76"/>
  <c r="H14" i="76"/>
  <c r="I14" i="76"/>
  <c r="E15" i="76"/>
  <c r="F15" i="76"/>
  <c r="G15" i="76"/>
  <c r="H15" i="76"/>
  <c r="I15" i="76"/>
  <c r="E16" i="76"/>
  <c r="F16" i="76"/>
  <c r="G16" i="76"/>
  <c r="H16" i="76"/>
  <c r="I16" i="76"/>
  <c r="E17" i="76"/>
  <c r="F17" i="76"/>
  <c r="G17" i="76"/>
  <c r="H17" i="76"/>
  <c r="I17" i="76"/>
  <c r="E18" i="76"/>
  <c r="F18" i="76"/>
  <c r="G18" i="76"/>
  <c r="H18" i="76"/>
  <c r="I18" i="76"/>
  <c r="E19" i="76"/>
  <c r="F19" i="76"/>
  <c r="G19" i="76"/>
  <c r="H19" i="76"/>
  <c r="I19" i="76"/>
  <c r="E20" i="76"/>
  <c r="F20" i="76"/>
  <c r="G20" i="76"/>
  <c r="H20" i="76"/>
  <c r="I20" i="76"/>
  <c r="E21" i="76"/>
  <c r="F21" i="76"/>
  <c r="G21" i="76"/>
  <c r="H21" i="76"/>
  <c r="I21" i="76"/>
  <c r="E22" i="76"/>
  <c r="F22" i="76"/>
  <c r="G22" i="76"/>
  <c r="H22" i="76"/>
  <c r="I22" i="76"/>
  <c r="E23" i="76"/>
  <c r="F23" i="76"/>
  <c r="G23" i="76"/>
  <c r="H23" i="76"/>
  <c r="I23" i="76"/>
  <c r="E24" i="76"/>
  <c r="F24" i="76"/>
  <c r="G24" i="76"/>
  <c r="H24" i="76"/>
  <c r="I24" i="76"/>
  <c r="F9" i="76"/>
  <c r="G9" i="76"/>
  <c r="H9" i="76"/>
  <c r="I9" i="76"/>
  <c r="E9" i="76"/>
  <c r="F8" i="76"/>
  <c r="G8" i="76"/>
  <c r="H8" i="76"/>
  <c r="I8" i="76"/>
  <c r="E8" i="76"/>
  <c r="B9" i="76" l="1"/>
  <c r="A9" i="76" s="1"/>
  <c r="C9" i="76" s="1"/>
  <c r="B10" i="76" l="1"/>
  <c r="E13" i="85"/>
  <c r="E14" i="85"/>
  <c r="E12" i="85"/>
  <c r="A10" i="76" l="1"/>
  <c r="C10" i="76" s="1"/>
  <c r="B11" i="76"/>
  <c r="B5" i="85"/>
  <c r="B4" i="85"/>
  <c r="A11" i="76" l="1"/>
  <c r="C11" i="76" s="1"/>
  <c r="B12" i="76"/>
  <c r="G36" i="114"/>
  <c r="G37" i="114"/>
  <c r="G38" i="114"/>
  <c r="G35" i="114"/>
  <c r="D35" i="114"/>
  <c r="E35" i="114"/>
  <c r="D36" i="114"/>
  <c r="E36" i="114"/>
  <c r="D37" i="114"/>
  <c r="E37" i="114"/>
  <c r="D38" i="114"/>
  <c r="E38" i="114"/>
  <c r="C38" i="114"/>
  <c r="C36" i="114"/>
  <c r="C37" i="114"/>
  <c r="C35" i="114"/>
  <c r="D23" i="114"/>
  <c r="E23" i="114"/>
  <c r="D24" i="114"/>
  <c r="E24" i="114"/>
  <c r="C24" i="114"/>
  <c r="I23" i="114"/>
  <c r="J23" i="114"/>
  <c r="I24" i="114"/>
  <c r="J24" i="114"/>
  <c r="H24" i="114"/>
  <c r="H23" i="114"/>
  <c r="G24" i="114"/>
  <c r="G23" i="114"/>
  <c r="C23" i="114"/>
  <c r="J22" i="114"/>
  <c r="I22" i="114"/>
  <c r="H22" i="114"/>
  <c r="D15" i="114"/>
  <c r="C8" i="114"/>
  <c r="D8" i="114"/>
  <c r="E8" i="114"/>
  <c r="F8" i="114"/>
  <c r="G8" i="114"/>
  <c r="H8" i="114"/>
  <c r="I8" i="114"/>
  <c r="J8" i="114"/>
  <c r="K8" i="114"/>
  <c r="L8" i="114"/>
  <c r="M8" i="114"/>
  <c r="N8" i="114"/>
  <c r="C9" i="114"/>
  <c r="D9" i="114"/>
  <c r="E9" i="114"/>
  <c r="F9" i="114"/>
  <c r="G9" i="114"/>
  <c r="H9" i="114"/>
  <c r="I9" i="114"/>
  <c r="J9" i="114"/>
  <c r="K9" i="114"/>
  <c r="L9" i="114"/>
  <c r="M9" i="114"/>
  <c r="N9" i="114"/>
  <c r="C10" i="114"/>
  <c r="D10" i="114"/>
  <c r="E10" i="114"/>
  <c r="F10" i="114"/>
  <c r="G10" i="114"/>
  <c r="H10" i="114"/>
  <c r="I10" i="114"/>
  <c r="J10" i="114"/>
  <c r="K10" i="114"/>
  <c r="L10" i="114"/>
  <c r="M10" i="114"/>
  <c r="N10" i="114"/>
  <c r="C11" i="114"/>
  <c r="D11" i="114"/>
  <c r="E11" i="114"/>
  <c r="F11" i="114"/>
  <c r="G11" i="114"/>
  <c r="H11" i="114"/>
  <c r="I11" i="114"/>
  <c r="J11" i="114"/>
  <c r="K11" i="114"/>
  <c r="L11" i="114"/>
  <c r="M11" i="114"/>
  <c r="N11" i="114"/>
  <c r="C12" i="114"/>
  <c r="D12" i="114"/>
  <c r="E12" i="114"/>
  <c r="F12" i="114"/>
  <c r="G12" i="114"/>
  <c r="H12" i="114"/>
  <c r="I12" i="114"/>
  <c r="J12" i="114"/>
  <c r="K12" i="114"/>
  <c r="L12" i="114"/>
  <c r="M12" i="114"/>
  <c r="N12" i="114"/>
  <c r="C13" i="114"/>
  <c r="D13" i="114"/>
  <c r="E13" i="114"/>
  <c r="F13" i="114"/>
  <c r="G13" i="114"/>
  <c r="H13" i="114"/>
  <c r="I13" i="114"/>
  <c r="J13" i="114"/>
  <c r="K13" i="114"/>
  <c r="L13" i="114"/>
  <c r="M13" i="114"/>
  <c r="N13" i="114"/>
  <c r="B9" i="114"/>
  <c r="B10" i="114"/>
  <c r="B11" i="114"/>
  <c r="B12" i="114"/>
  <c r="B13" i="114"/>
  <c r="B8" i="114"/>
  <c r="D55" i="119"/>
  <c r="D54" i="119"/>
  <c r="D48" i="119"/>
  <c r="D49" i="119"/>
  <c r="D50" i="119"/>
  <c r="D51" i="119"/>
  <c r="D47" i="119"/>
  <c r="B40" i="119"/>
  <c r="C40" i="119"/>
  <c r="D40" i="119"/>
  <c r="D39" i="119"/>
  <c r="D38" i="119"/>
  <c r="D32" i="119"/>
  <c r="D33" i="119"/>
  <c r="D34" i="119"/>
  <c r="D35" i="119"/>
  <c r="D36" i="119"/>
  <c r="D41" i="119"/>
  <c r="D31" i="119"/>
  <c r="D23" i="119"/>
  <c r="D24" i="119"/>
  <c r="D25" i="119"/>
  <c r="D22" i="119"/>
  <c r="D18" i="119"/>
  <c r="D17" i="119"/>
  <c r="D11" i="119"/>
  <c r="D12" i="119"/>
  <c r="D13" i="119"/>
  <c r="D14" i="119"/>
  <c r="D10" i="119"/>
  <c r="N19" i="114" l="1"/>
  <c r="D53" i="119"/>
  <c r="D57" i="119" s="1"/>
  <c r="E32" i="88"/>
  <c r="A12" i="76"/>
  <c r="C12" i="76" s="1"/>
  <c r="B13" i="76"/>
  <c r="E28" i="88"/>
  <c r="E30" i="88"/>
  <c r="D58" i="119"/>
  <c r="C55" i="119"/>
  <c r="C54" i="119"/>
  <c r="C48" i="119"/>
  <c r="C49" i="119"/>
  <c r="C50" i="119"/>
  <c r="C51" i="119"/>
  <c r="C47" i="119"/>
  <c r="C39" i="119"/>
  <c r="C32" i="119"/>
  <c r="C33" i="119"/>
  <c r="C34" i="119"/>
  <c r="C35" i="119"/>
  <c r="C36" i="119"/>
  <c r="C37" i="119"/>
  <c r="C38" i="119"/>
  <c r="C31" i="119"/>
  <c r="C23" i="119"/>
  <c r="C24" i="119"/>
  <c r="C25" i="119"/>
  <c r="C22" i="119"/>
  <c r="C18" i="119"/>
  <c r="C17" i="119"/>
  <c r="C11" i="119"/>
  <c r="C12" i="119"/>
  <c r="C13" i="119"/>
  <c r="C14" i="119"/>
  <c r="C10" i="119"/>
  <c r="C53" i="119" l="1"/>
  <c r="C57" i="119" s="1"/>
  <c r="C58" i="119"/>
  <c r="A13" i="76"/>
  <c r="C13" i="76" s="1"/>
  <c r="B14" i="76"/>
  <c r="B55" i="119"/>
  <c r="B54" i="119"/>
  <c r="B58" i="119" s="1"/>
  <c r="B48" i="119"/>
  <c r="B49" i="119"/>
  <c r="B50" i="119"/>
  <c r="B51" i="119"/>
  <c r="B47" i="119"/>
  <c r="B39" i="119"/>
  <c r="B38" i="119"/>
  <c r="B37" i="119"/>
  <c r="B36" i="119"/>
  <c r="B35" i="119"/>
  <c r="B34" i="119"/>
  <c r="B33" i="119"/>
  <c r="B32" i="119"/>
  <c r="B31" i="119"/>
  <c r="B25" i="119"/>
  <c r="B24" i="119"/>
  <c r="B23" i="119"/>
  <c r="B22" i="119"/>
  <c r="B18" i="119"/>
  <c r="B17" i="119"/>
  <c r="B14" i="119"/>
  <c r="B13" i="119"/>
  <c r="B12" i="119"/>
  <c r="B11" i="119"/>
  <c r="B10" i="119"/>
  <c r="A14" i="76" l="1"/>
  <c r="C14" i="76" s="1"/>
  <c r="B15" i="76"/>
  <c r="B53" i="119"/>
  <c r="B57" i="119" s="1"/>
  <c r="B26" i="119"/>
  <c r="B16" i="119"/>
  <c r="B20" i="119" s="1"/>
  <c r="B28" i="119" l="1"/>
  <c r="A15" i="76"/>
  <c r="C15" i="76" s="1"/>
  <c r="B16" i="76"/>
  <c r="A16" i="76" l="1"/>
  <c r="C16" i="76" s="1"/>
  <c r="B17" i="76"/>
  <c r="A17" i="76" l="1"/>
  <c r="C17" i="76" s="1"/>
  <c r="B18" i="76"/>
  <c r="A18" i="76" l="1"/>
  <c r="C18" i="76" s="1"/>
  <c r="B19" i="76"/>
  <c r="A19" i="76" s="1"/>
  <c r="C19" i="76" s="1"/>
  <c r="C8" i="119" l="1"/>
  <c r="D8" i="119" s="1"/>
  <c r="B5" i="119" l="1"/>
  <c r="I7" i="91" s="1"/>
  <c r="C5" i="119"/>
  <c r="I8" i="91" s="1"/>
  <c r="D5" i="119"/>
  <c r="I9" i="91" s="1"/>
  <c r="C16" i="119"/>
  <c r="C20" i="119" s="1"/>
  <c r="D16" i="119"/>
  <c r="D20" i="119" s="1"/>
  <c r="C26" i="119"/>
  <c r="D26" i="119"/>
  <c r="C28" i="119" l="1"/>
  <c r="D28" i="119"/>
  <c r="A7" i="118" l="1"/>
  <c r="G7" i="118"/>
  <c r="H7" i="118" s="1"/>
  <c r="I7" i="118" s="1"/>
  <c r="L7" i="118"/>
  <c r="A8" i="118"/>
  <c r="A9" i="118"/>
  <c r="A10" i="118" s="1"/>
  <c r="A11" i="118" s="1"/>
  <c r="A12" i="118" s="1"/>
  <c r="A13" i="118" s="1"/>
  <c r="A14" i="118" s="1"/>
  <c r="A15" i="118" s="1"/>
  <c r="A16" i="118" s="1"/>
  <c r="A17" i="118" s="1"/>
  <c r="A18" i="118" s="1"/>
  <c r="A19" i="118" s="1"/>
  <c r="A20" i="118" s="1"/>
  <c r="A21" i="118" s="1"/>
  <c r="A22" i="118" s="1"/>
  <c r="A23" i="118" s="1"/>
  <c r="A24" i="118" s="1"/>
  <c r="A25" i="118" s="1"/>
  <c r="A26" i="118" s="1"/>
  <c r="A27" i="118" s="1"/>
  <c r="A28" i="118" s="1"/>
  <c r="A29" i="118" s="1"/>
  <c r="G9" i="118"/>
  <c r="H9" i="118" s="1"/>
  <c r="L9" i="118"/>
  <c r="G10" i="118"/>
  <c r="H10" i="118" s="1"/>
  <c r="I10" i="118" s="1"/>
  <c r="L10" i="118"/>
  <c r="G11" i="118"/>
  <c r="H11" i="118" s="1"/>
  <c r="L11" i="118"/>
  <c r="G12" i="118"/>
  <c r="H12" i="118"/>
  <c r="I12" i="118" s="1"/>
  <c r="L12" i="118"/>
  <c r="G16" i="118"/>
  <c r="H16" i="118" s="1"/>
  <c r="I16" i="118" s="1"/>
  <c r="L16" i="118"/>
  <c r="G17" i="118"/>
  <c r="H17" i="118" s="1"/>
  <c r="L17" i="118"/>
  <c r="G18" i="118"/>
  <c r="H18" i="118" s="1"/>
  <c r="L18" i="118"/>
  <c r="G22" i="118"/>
  <c r="H22" i="118" s="1"/>
  <c r="L22" i="118"/>
  <c r="G24" i="118"/>
  <c r="H24" i="118" s="1"/>
  <c r="L24" i="118"/>
  <c r="G25" i="118"/>
  <c r="H25" i="118" s="1"/>
  <c r="L25" i="118"/>
  <c r="G29" i="118"/>
  <c r="H29" i="118" s="1"/>
  <c r="L29" i="118"/>
  <c r="G33" i="118"/>
  <c r="H33" i="118" s="1"/>
  <c r="I33" i="118" s="1"/>
  <c r="L33" i="118"/>
  <c r="D48" i="118"/>
  <c r="D50" i="118" s="1"/>
  <c r="K10" i="118" l="1"/>
  <c r="K16" i="118"/>
  <c r="K33" i="118"/>
  <c r="A30" i="118"/>
  <c r="K24" i="118"/>
  <c r="K25" i="118"/>
  <c r="I25" i="118"/>
  <c r="K18" i="118"/>
  <c r="I18" i="118"/>
  <c r="G27" i="118"/>
  <c r="G20" i="118"/>
  <c r="L35" i="118"/>
  <c r="G14" i="118"/>
  <c r="K12" i="118"/>
  <c r="K7" i="118"/>
  <c r="H27" i="118"/>
  <c r="I27" i="118" s="1"/>
  <c r="I24" i="118"/>
  <c r="H20" i="118"/>
  <c r="I20" i="118" s="1"/>
  <c r="I17" i="118"/>
  <c r="H49" i="118"/>
  <c r="F49" i="118" s="1"/>
  <c r="G49" i="118" s="1"/>
  <c r="I29" i="118"/>
  <c r="K29" i="118"/>
  <c r="I22" i="118"/>
  <c r="K22" i="118"/>
  <c r="K9" i="118"/>
  <c r="H14" i="118"/>
  <c r="I9" i="118"/>
  <c r="I11" i="118"/>
  <c r="K11" i="118"/>
  <c r="K17" i="118"/>
  <c r="H35" i="118" l="1"/>
  <c r="G35" i="118"/>
  <c r="K35" i="118"/>
  <c r="I14" i="118"/>
  <c r="I35" i="118" l="1"/>
  <c r="H43" i="118"/>
  <c r="H48" i="118"/>
  <c r="F48" i="118" s="1"/>
  <c r="H50" i="118" l="1"/>
  <c r="F50" i="118" s="1"/>
  <c r="F52" i="118" s="1"/>
  <c r="G48" i="118"/>
  <c r="B23" i="89" l="1"/>
  <c r="B26" i="89"/>
  <c r="N7" i="116"/>
  <c r="G22" i="116"/>
  <c r="H22" i="116"/>
  <c r="J22" i="116"/>
  <c r="M8" i="116"/>
  <c r="M22" i="116" s="1"/>
  <c r="N8" i="116"/>
  <c r="N9" i="116"/>
  <c r="N10" i="116"/>
  <c r="N11" i="116"/>
  <c r="N12" i="116"/>
  <c r="N13" i="116"/>
  <c r="N14" i="116"/>
  <c r="N15" i="116"/>
  <c r="N16" i="116"/>
  <c r="N17" i="116"/>
  <c r="N18" i="116"/>
  <c r="N19" i="116"/>
  <c r="N20" i="116"/>
  <c r="N21" i="116"/>
  <c r="I22" i="116"/>
  <c r="N25" i="116"/>
  <c r="N26" i="116"/>
  <c r="N27" i="116"/>
  <c r="G33" i="116"/>
  <c r="H33" i="116"/>
  <c r="M28" i="116"/>
  <c r="M33" i="116" s="1"/>
  <c r="N29" i="116"/>
  <c r="S83" i="116" s="1"/>
  <c r="S85" i="116" s="1"/>
  <c r="N30" i="116"/>
  <c r="R83" i="116" s="1"/>
  <c r="N31" i="116"/>
  <c r="N32" i="116"/>
  <c r="I33" i="116"/>
  <c r="J33" i="116"/>
  <c r="N36" i="116"/>
  <c r="N37" i="116"/>
  <c r="G38" i="116"/>
  <c r="H38" i="116"/>
  <c r="I38" i="116"/>
  <c r="J38" i="116"/>
  <c r="M38" i="116"/>
  <c r="N41" i="116"/>
  <c r="N42" i="116"/>
  <c r="N43" i="116"/>
  <c r="N44" i="116"/>
  <c r="G45" i="116"/>
  <c r="H45" i="116"/>
  <c r="I45" i="116"/>
  <c r="J45" i="116"/>
  <c r="M45" i="116"/>
  <c r="N48" i="116"/>
  <c r="N49" i="116"/>
  <c r="N50" i="116"/>
  <c r="N51" i="116"/>
  <c r="N52" i="116"/>
  <c r="N53" i="116"/>
  <c r="N54" i="116"/>
  <c r="N55" i="116"/>
  <c r="N56" i="116"/>
  <c r="N57" i="116"/>
  <c r="N58" i="116"/>
  <c r="N59" i="116"/>
  <c r="N60" i="116"/>
  <c r="H61" i="116"/>
  <c r="J61" i="116"/>
  <c r="K48" i="116" s="1" a="1"/>
  <c r="M61" i="116"/>
  <c r="K64" i="116" a="1"/>
  <c r="K64" i="116" s="1"/>
  <c r="N64" i="116"/>
  <c r="K65" i="116" a="1"/>
  <c r="K65" i="116"/>
  <c r="N65" i="116"/>
  <c r="K66" i="116" a="1"/>
  <c r="K66" i="116"/>
  <c r="N66" i="116"/>
  <c r="K67" i="116" a="1"/>
  <c r="K67" i="116" s="1"/>
  <c r="N67" i="116"/>
  <c r="K68" i="116" a="1"/>
  <c r="K68" i="116"/>
  <c r="N68" i="116"/>
  <c r="H69" i="116"/>
  <c r="J69" i="116"/>
  <c r="M69" i="116"/>
  <c r="N74" i="116"/>
  <c r="N75" i="116"/>
  <c r="K74" i="116" a="1"/>
  <c r="M76" i="116"/>
  <c r="N78" i="116"/>
  <c r="H88" i="116"/>
  <c r="J88" i="116"/>
  <c r="D14" i="95" l="1"/>
  <c r="T83" i="116"/>
  <c r="K69" i="116"/>
  <c r="N45" i="116"/>
  <c r="N22" i="116"/>
  <c r="G71" i="116"/>
  <c r="G80" i="116" s="1"/>
  <c r="G81" i="116" s="1"/>
  <c r="N76" i="116"/>
  <c r="K41" i="116" a="1"/>
  <c r="K41" i="116" s="1"/>
  <c r="I71" i="116"/>
  <c r="I80" i="116" s="1"/>
  <c r="N69" i="116"/>
  <c r="N61" i="116"/>
  <c r="N38" i="116"/>
  <c r="K75" i="116"/>
  <c r="K76" i="116"/>
  <c r="K74" i="116"/>
  <c r="H87" i="116"/>
  <c r="H71" i="116"/>
  <c r="K49" i="116"/>
  <c r="K51" i="116"/>
  <c r="K53" i="116"/>
  <c r="K55" i="116"/>
  <c r="K57" i="116"/>
  <c r="K59" i="116"/>
  <c r="K48" i="116"/>
  <c r="K50" i="116"/>
  <c r="K52" i="116"/>
  <c r="K54" i="116"/>
  <c r="K56" i="116"/>
  <c r="K58" i="116"/>
  <c r="K60" i="116"/>
  <c r="K61" i="116"/>
  <c r="J71" i="116"/>
  <c r="J80" i="116" s="1"/>
  <c r="J87" i="116"/>
  <c r="M71" i="116"/>
  <c r="M80" i="116" s="1"/>
  <c r="K44" i="116"/>
  <c r="K25" i="116" a="1"/>
  <c r="K36" i="116" a="1"/>
  <c r="N28" i="116"/>
  <c r="N33" i="116" s="1"/>
  <c r="R84" i="116" l="1"/>
  <c r="D13" i="95" s="1"/>
  <c r="H83" i="116"/>
  <c r="H80" i="116"/>
  <c r="K80" i="116" s="1"/>
  <c r="R85" i="116"/>
  <c r="T84" i="116"/>
  <c r="T85" i="116" s="1"/>
  <c r="N71" i="116"/>
  <c r="N80" i="116" s="1"/>
  <c r="K45" i="116"/>
  <c r="K42" i="116"/>
  <c r="K43" i="116"/>
  <c r="J83" i="116"/>
  <c r="K71" i="116"/>
  <c r="K25" i="116"/>
  <c r="K27" i="116"/>
  <c r="K28" i="116"/>
  <c r="K30" i="116"/>
  <c r="K32" i="116"/>
  <c r="K26" i="116"/>
  <c r="K29" i="116"/>
  <c r="K31" i="116"/>
  <c r="K33" i="116"/>
  <c r="K37" i="116"/>
  <c r="K36" i="116"/>
  <c r="K38" i="116"/>
  <c r="N85" i="116" l="1"/>
  <c r="N87" i="116" s="1"/>
  <c r="D15" i="95" s="1"/>
  <c r="T86" i="116"/>
  <c r="N55" i="76"/>
  <c r="J55" i="76"/>
  <c r="L55" i="76" s="1"/>
  <c r="O55" i="76" s="1"/>
  <c r="N54" i="76"/>
  <c r="J54" i="76"/>
  <c r="L54" i="76" s="1"/>
  <c r="O54" i="76" s="1"/>
  <c r="N53" i="76"/>
  <c r="J53" i="76"/>
  <c r="L53" i="76" s="1"/>
  <c r="O53" i="76" s="1"/>
  <c r="N52" i="76"/>
  <c r="J52" i="76"/>
  <c r="L52" i="76" s="1"/>
  <c r="O52" i="76" s="1"/>
  <c r="N51" i="76"/>
  <c r="J51" i="76"/>
  <c r="L51" i="76" s="1"/>
  <c r="O51" i="76" s="1"/>
  <c r="N50" i="76"/>
  <c r="J50" i="76"/>
  <c r="L50" i="76" s="1"/>
  <c r="O50" i="76" s="1"/>
  <c r="N49" i="76"/>
  <c r="J49" i="76"/>
  <c r="L49" i="76" s="1"/>
  <c r="O49" i="76" s="1"/>
  <c r="N48" i="76"/>
  <c r="J48" i="76"/>
  <c r="L48" i="76" s="1"/>
  <c r="O48" i="76" s="1"/>
  <c r="N47" i="76"/>
  <c r="J47" i="76"/>
  <c r="L47" i="76" s="1"/>
  <c r="O47" i="76" s="1"/>
  <c r="N46" i="76"/>
  <c r="J46" i="76"/>
  <c r="L46" i="76" s="1"/>
  <c r="O46" i="76" s="1"/>
  <c r="N45" i="76"/>
  <c r="J45" i="76"/>
  <c r="L45" i="76" s="1"/>
  <c r="O45" i="76" s="1"/>
  <c r="N44" i="76"/>
  <c r="J44" i="76"/>
  <c r="L44" i="76" s="1"/>
  <c r="O44" i="76" s="1"/>
  <c r="N43" i="76"/>
  <c r="J43" i="76"/>
  <c r="L43" i="76" s="1"/>
  <c r="O43" i="76" s="1"/>
  <c r="N42" i="76"/>
  <c r="J42" i="76"/>
  <c r="L42" i="76" s="1"/>
  <c r="O42" i="76" s="1"/>
  <c r="N41" i="76"/>
  <c r="J41" i="76"/>
  <c r="L41" i="76" s="1"/>
  <c r="O41" i="76" s="1"/>
  <c r="N40" i="76"/>
  <c r="J40" i="76"/>
  <c r="L40" i="76" s="1"/>
  <c r="O40" i="76" s="1"/>
  <c r="N39" i="76"/>
  <c r="J39" i="76"/>
  <c r="L39" i="76" s="1"/>
  <c r="O39" i="76" s="1"/>
  <c r="N38" i="76"/>
  <c r="J38" i="76"/>
  <c r="L38" i="76" s="1"/>
  <c r="O38" i="76" s="1"/>
  <c r="N37" i="76"/>
  <c r="J37" i="76"/>
  <c r="L37" i="76" s="1"/>
  <c r="O37" i="76" s="1"/>
  <c r="N36" i="76"/>
  <c r="J36" i="76"/>
  <c r="L36" i="76" s="1"/>
  <c r="O36" i="76" s="1"/>
  <c r="N35" i="76"/>
  <c r="J35" i="76"/>
  <c r="L35" i="76" s="1"/>
  <c r="O35" i="76" s="1"/>
  <c r="N34" i="76"/>
  <c r="J34" i="76"/>
  <c r="L34" i="76" s="1"/>
  <c r="O34" i="76" s="1"/>
  <c r="N33" i="76"/>
  <c r="J33" i="76"/>
  <c r="L33" i="76" s="1"/>
  <c r="O33" i="76" s="1"/>
  <c r="N32" i="76"/>
  <c r="J32" i="76"/>
  <c r="L32" i="76" s="1"/>
  <c r="O32" i="76" s="1"/>
  <c r="N31" i="76"/>
  <c r="J31" i="76"/>
  <c r="L31" i="76" s="1"/>
  <c r="O31" i="76" s="1"/>
  <c r="N30" i="76"/>
  <c r="J30" i="76"/>
  <c r="L30" i="76" s="1"/>
  <c r="O30" i="76" s="1"/>
  <c r="N29" i="76"/>
  <c r="J29" i="76"/>
  <c r="L29" i="76" s="1"/>
  <c r="O29" i="76" s="1"/>
  <c r="N28" i="76"/>
  <c r="J28" i="76"/>
  <c r="L28" i="76" s="1"/>
  <c r="O28" i="76" s="1"/>
  <c r="N27" i="76"/>
  <c r="J27" i="76"/>
  <c r="L27" i="76" s="1"/>
  <c r="O27" i="76" s="1"/>
  <c r="N26" i="76"/>
  <c r="J26" i="76"/>
  <c r="L26" i="76" s="1"/>
  <c r="O26" i="76" s="1"/>
  <c r="N25" i="76"/>
  <c r="J25" i="76"/>
  <c r="L25" i="76" s="1"/>
  <c r="O25" i="76" s="1"/>
  <c r="N24" i="76"/>
  <c r="J24" i="76"/>
  <c r="L24" i="76" s="1"/>
  <c r="O24" i="76" s="1"/>
  <c r="N23" i="76"/>
  <c r="J23" i="76"/>
  <c r="L23" i="76" s="1"/>
  <c r="O23" i="76" s="1"/>
  <c r="N22" i="76"/>
  <c r="J22" i="76"/>
  <c r="L22" i="76" s="1"/>
  <c r="O22" i="76" s="1"/>
  <c r="N21" i="76"/>
  <c r="L21" i="76"/>
  <c r="O21" i="76" s="1"/>
  <c r="J21" i="76"/>
  <c r="Q21" i="76" s="1"/>
  <c r="N20" i="76"/>
  <c r="J20" i="76"/>
  <c r="L20" i="76" s="1"/>
  <c r="O20" i="76" s="1"/>
  <c r="N19" i="76"/>
  <c r="J19" i="76"/>
  <c r="L19" i="76" s="1"/>
  <c r="O19" i="76" s="1"/>
  <c r="N18" i="76"/>
  <c r="J18" i="76"/>
  <c r="L18" i="76" s="1"/>
  <c r="O18" i="76" s="1"/>
  <c r="N17" i="76"/>
  <c r="J17" i="76"/>
  <c r="L17" i="76" s="1"/>
  <c r="O17" i="76" s="1"/>
  <c r="N16" i="76"/>
  <c r="J16" i="76"/>
  <c r="L16" i="76" s="1"/>
  <c r="O16" i="76" s="1"/>
  <c r="N15" i="76"/>
  <c r="J15" i="76"/>
  <c r="L15" i="76" s="1"/>
  <c r="O15" i="76" s="1"/>
  <c r="N14" i="76"/>
  <c r="J14" i="76"/>
  <c r="L14" i="76" s="1"/>
  <c r="O14" i="76" s="1"/>
  <c r="N13" i="76"/>
  <c r="J13" i="76"/>
  <c r="L13" i="76" s="1"/>
  <c r="O13" i="76" s="1"/>
  <c r="N12" i="76"/>
  <c r="J12" i="76"/>
  <c r="L12" i="76" s="1"/>
  <c r="O12" i="76" s="1"/>
  <c r="N11" i="76"/>
  <c r="J11" i="76"/>
  <c r="L11" i="76" s="1"/>
  <c r="O11" i="76" s="1"/>
  <c r="N10" i="76"/>
  <c r="J10" i="76"/>
  <c r="L10" i="76" s="1"/>
  <c r="O10" i="76" s="1"/>
  <c r="N9" i="76"/>
  <c r="J9" i="76"/>
  <c r="L9" i="76" s="1"/>
  <c r="O9" i="76" s="1"/>
  <c r="B20" i="76"/>
  <c r="B21" i="76" s="1"/>
  <c r="B22" i="76" s="1"/>
  <c r="B23" i="76" s="1"/>
  <c r="B24" i="76" s="1"/>
  <c r="B25" i="76" s="1"/>
  <c r="B26" i="76" s="1"/>
  <c r="B27" i="76" s="1"/>
  <c r="B28" i="76" s="1"/>
  <c r="B29" i="76" s="1"/>
  <c r="N8" i="76"/>
  <c r="J8" i="76"/>
  <c r="L8" i="76" s="1"/>
  <c r="K37" i="76" l="1"/>
  <c r="K38" i="76"/>
  <c r="K39" i="76"/>
  <c r="K40" i="76"/>
  <c r="K41" i="76"/>
  <c r="K42" i="76"/>
  <c r="K43" i="76"/>
  <c r="K44" i="76"/>
  <c r="K45" i="76"/>
  <c r="K46" i="76"/>
  <c r="K47" i="76"/>
  <c r="K48" i="76"/>
  <c r="K49" i="76"/>
  <c r="K50" i="76"/>
  <c r="K51" i="76"/>
  <c r="K52" i="76"/>
  <c r="K53" i="76"/>
  <c r="K54" i="76"/>
  <c r="K55" i="76"/>
  <c r="K25" i="76"/>
  <c r="K26" i="76"/>
  <c r="K27" i="76"/>
  <c r="K28" i="76"/>
  <c r="K29" i="76"/>
  <c r="K30" i="76"/>
  <c r="K31" i="76"/>
  <c r="K32" i="76"/>
  <c r="K33" i="76"/>
  <c r="K34" i="76"/>
  <c r="K35" i="76"/>
  <c r="K36" i="76"/>
  <c r="K10" i="76"/>
  <c r="K11" i="76"/>
  <c r="K12" i="76"/>
  <c r="K13" i="76"/>
  <c r="K14" i="76"/>
  <c r="K15" i="76"/>
  <c r="K16" i="76"/>
  <c r="K17" i="76"/>
  <c r="K18" i="76"/>
  <c r="K19" i="76"/>
  <c r="K20" i="76"/>
  <c r="K21" i="76"/>
  <c r="K22" i="76"/>
  <c r="K23" i="76"/>
  <c r="K24" i="76"/>
  <c r="K9" i="76"/>
  <c r="O8" i="76"/>
  <c r="K8" i="76"/>
  <c r="B30" i="76"/>
  <c r="B31" i="76" l="1"/>
  <c r="B32" i="76" l="1"/>
  <c r="B33" i="76" l="1"/>
  <c r="B34" i="76" l="1"/>
  <c r="B35" i="76" l="1"/>
  <c r="B36" i="76" l="1"/>
  <c r="B37" i="76" l="1"/>
  <c r="B38" i="76" l="1"/>
  <c r="B39" i="76" l="1"/>
  <c r="A20" i="76"/>
  <c r="C20" i="76" l="1"/>
  <c r="A21" i="76"/>
  <c r="B40" i="76"/>
  <c r="C21" i="76" l="1"/>
  <c r="A22" i="76"/>
  <c r="B41" i="76"/>
  <c r="B42" i="76" l="1"/>
  <c r="C22" i="76"/>
  <c r="A23" i="76"/>
  <c r="C23" i="76" l="1"/>
  <c r="A24" i="76"/>
  <c r="B43" i="76"/>
  <c r="B44" i="76" l="1"/>
  <c r="C24" i="76"/>
  <c r="A25" i="76"/>
  <c r="C25" i="76" l="1"/>
  <c r="A26" i="76"/>
  <c r="B45" i="76"/>
  <c r="C26" i="76" l="1"/>
  <c r="A27" i="76"/>
  <c r="B46" i="76"/>
  <c r="B47" i="76" l="1"/>
  <c r="C27" i="76"/>
  <c r="A28" i="76"/>
  <c r="C28" i="76" l="1"/>
  <c r="A29" i="76"/>
  <c r="B48" i="76"/>
  <c r="B49" i="76" l="1"/>
  <c r="C29" i="76"/>
  <c r="A30" i="76"/>
  <c r="C30" i="76" l="1"/>
  <c r="A31" i="76"/>
  <c r="B50" i="76"/>
  <c r="B51" i="76" l="1"/>
  <c r="C31" i="76"/>
  <c r="A32" i="76"/>
  <c r="C32" i="76" l="1"/>
  <c r="A33" i="76"/>
  <c r="B52" i="76"/>
  <c r="B53" i="76" l="1"/>
  <c r="C33" i="76"/>
  <c r="A34" i="76"/>
  <c r="C34" i="76" l="1"/>
  <c r="A35" i="76"/>
  <c r="B54" i="76"/>
  <c r="B55" i="76" l="1"/>
  <c r="C35" i="76"/>
  <c r="A36" i="76"/>
  <c r="C36" i="76" l="1"/>
  <c r="A37" i="76"/>
  <c r="C37" i="76" l="1"/>
  <c r="A38" i="76"/>
  <c r="C38" i="76" l="1"/>
  <c r="A39" i="76"/>
  <c r="C39" i="76" l="1"/>
  <c r="A40" i="76"/>
  <c r="C40" i="76" l="1"/>
  <c r="A41" i="76"/>
  <c r="C41" i="76" l="1"/>
  <c r="A42" i="76"/>
  <c r="C42" i="76" l="1"/>
  <c r="A43" i="76"/>
  <c r="C43" i="76" l="1"/>
  <c r="A44" i="76"/>
  <c r="C44" i="76" l="1"/>
  <c r="A45" i="76"/>
  <c r="C45" i="76" l="1"/>
  <c r="A46" i="76"/>
  <c r="C46" i="76" l="1"/>
  <c r="A47" i="76"/>
  <c r="C47" i="76" l="1"/>
  <c r="A48" i="76"/>
  <c r="C48" i="76" l="1"/>
  <c r="A49" i="76"/>
  <c r="C49" i="76" l="1"/>
  <c r="A50" i="76"/>
  <c r="C50" i="76" l="1"/>
  <c r="A51" i="76"/>
  <c r="C51" i="76" l="1"/>
  <c r="A52" i="76"/>
  <c r="C52" i="76" l="1"/>
  <c r="A53" i="76"/>
  <c r="C53" i="76" l="1"/>
  <c r="A54" i="76"/>
  <c r="C54" i="76" l="1"/>
  <c r="A55" i="76"/>
  <c r="C55" i="76" s="1"/>
  <c r="B34" i="88" l="1"/>
  <c r="H34" i="114" l="1"/>
  <c r="E34" i="114"/>
  <c r="D34" i="114"/>
  <c r="C34" i="114"/>
  <c r="J34" i="114"/>
  <c r="I34" i="114"/>
  <c r="I12" i="84"/>
  <c r="C44" i="84"/>
  <c r="B44" i="84"/>
  <c r="D28" i="84"/>
  <c r="D44" i="84" s="1"/>
  <c r="C21" i="84"/>
  <c r="D6" i="84"/>
  <c r="D7" i="84"/>
  <c r="D8" i="84"/>
  <c r="D9" i="84"/>
  <c r="D10" i="84"/>
  <c r="D11" i="84"/>
  <c r="D12" i="84"/>
  <c r="D13" i="84"/>
  <c r="D14" i="84"/>
  <c r="D15" i="84"/>
  <c r="D16" i="84"/>
  <c r="D5" i="84"/>
  <c r="E5" i="84" s="1"/>
  <c r="E6" i="84" s="1"/>
  <c r="B21" i="84"/>
  <c r="E7" i="84" l="1"/>
  <c r="E8" i="84" s="1"/>
  <c r="E9" i="84" s="1"/>
  <c r="E10" i="84" s="1"/>
  <c r="E11" i="84" s="1"/>
  <c r="E12" i="84" s="1"/>
  <c r="E13" i="84" s="1"/>
  <c r="E14" i="84" s="1"/>
  <c r="E15" i="84" s="1"/>
  <c r="E16" i="84" s="1"/>
  <c r="E17" i="84"/>
  <c r="E27" i="84"/>
  <c r="E28" i="84" s="1"/>
  <c r="E29" i="84" s="1"/>
  <c r="E30" i="84" s="1"/>
  <c r="E31" i="84" s="1"/>
  <c r="E32" i="84" s="1"/>
  <c r="E33" i="84" s="1"/>
  <c r="E34" i="84" s="1"/>
  <c r="E35" i="84" s="1"/>
  <c r="E36" i="84" s="1"/>
  <c r="E37" i="84" s="1"/>
  <c r="E38" i="84" s="1"/>
  <c r="E39" i="84" s="1"/>
  <c r="D21" i="84"/>
  <c r="H36" i="114"/>
  <c r="I35" i="114"/>
  <c r="I36" i="114"/>
  <c r="I37" i="114"/>
  <c r="H35" i="114"/>
  <c r="H37" i="114"/>
  <c r="J35" i="114"/>
  <c r="J36" i="114"/>
  <c r="J37" i="114"/>
  <c r="C39" i="114"/>
  <c r="E39" i="114"/>
  <c r="D39" i="114"/>
  <c r="J38" i="114"/>
  <c r="I38" i="114"/>
  <c r="H38" i="114"/>
  <c r="L14" i="114"/>
  <c r="H14" i="114"/>
  <c r="D14" i="114"/>
  <c r="N14" i="114"/>
  <c r="J14" i="114"/>
  <c r="F14" i="114"/>
  <c r="M14" i="114"/>
  <c r="I14" i="114"/>
  <c r="E14" i="114"/>
  <c r="B14" i="114"/>
  <c r="K14" i="114"/>
  <c r="G14" i="114"/>
  <c r="C14" i="114"/>
  <c r="H39" i="114" l="1"/>
  <c r="K23" i="114"/>
  <c r="J39" i="114"/>
  <c r="K37" i="114"/>
  <c r="I39" i="114"/>
  <c r="K35" i="114"/>
  <c r="K36" i="114"/>
  <c r="K38" i="114"/>
  <c r="K24" i="114"/>
  <c r="K39" i="114" l="1"/>
  <c r="D9" i="86"/>
  <c r="E14" i="95" s="1"/>
  <c r="D4" i="86"/>
  <c r="D5" i="86"/>
  <c r="E80" i="86"/>
  <c r="B29" i="99"/>
  <c r="C25" i="99"/>
  <c r="B14" i="100" s="1"/>
  <c r="B18" i="85"/>
  <c r="E15" i="114"/>
  <c r="C15" i="114"/>
  <c r="K26" i="114"/>
  <c r="J26" i="114" s="1"/>
  <c r="I26" i="114" s="1"/>
  <c r="H26" i="114" s="1"/>
  <c r="C25" i="114"/>
  <c r="N21" i="114"/>
  <c r="D21" i="89" s="1"/>
  <c r="D4" i="89" s="1"/>
  <c r="R23" i="76"/>
  <c r="R22" i="76"/>
  <c r="R21" i="76"/>
  <c r="S21" i="76" s="1"/>
  <c r="B19" i="85"/>
  <c r="B20" i="85"/>
  <c r="E16" i="85"/>
  <c r="E18" i="85" s="1"/>
  <c r="B14" i="85"/>
  <c r="A8" i="109"/>
  <c r="A9" i="109" s="1"/>
  <c r="A10" i="109" s="1"/>
  <c r="A11" i="109" s="1"/>
  <c r="A12" i="109" s="1"/>
  <c r="A13" i="109" s="1"/>
  <c r="A14" i="109" s="1"/>
  <c r="A15" i="109" s="1"/>
  <c r="A16" i="109" s="1"/>
  <c r="A17" i="109" s="1"/>
  <c r="A18" i="109" s="1"/>
  <c r="A19" i="109" s="1"/>
  <c r="A20" i="109" s="1"/>
  <c r="A21" i="109" s="1"/>
  <c r="A22" i="109" s="1"/>
  <c r="A23" i="109" s="1"/>
  <c r="A24" i="109" s="1"/>
  <c r="A25" i="109" s="1"/>
  <c r="A26" i="109" s="1"/>
  <c r="F9" i="109"/>
  <c r="C15" i="99" s="1"/>
  <c r="F12" i="109"/>
  <c r="F13" i="109"/>
  <c r="E14" i="109"/>
  <c r="B28" i="99" s="1"/>
  <c r="F22" i="109"/>
  <c r="C19" i="99" s="1"/>
  <c r="C29" i="99"/>
  <c r="Q23" i="76"/>
  <c r="Q22" i="76"/>
  <c r="I10" i="84"/>
  <c r="I11" i="84" s="1"/>
  <c r="I13" i="84" s="1"/>
  <c r="E12" i="89" s="1"/>
  <c r="D33" i="88"/>
  <c r="D5" i="88" s="1"/>
  <c r="C32" i="88"/>
  <c r="C30" i="88"/>
  <c r="C28" i="88"/>
  <c r="E21" i="88"/>
  <c r="D4" i="88"/>
  <c r="D10" i="97"/>
  <c r="E8" i="97"/>
  <c r="E7" i="99"/>
  <c r="E15" i="96"/>
  <c r="E20" i="89"/>
  <c r="E19" i="89"/>
  <c r="E14" i="89"/>
  <c r="E15" i="89"/>
  <c r="E16" i="89"/>
  <c r="E17" i="89"/>
  <c r="E18" i="89"/>
  <c r="E13" i="89"/>
  <c r="E9" i="91"/>
  <c r="E8" i="91"/>
  <c r="E7" i="91"/>
  <c r="A9" i="95"/>
  <c r="A10" i="95"/>
  <c r="A11" i="95"/>
  <c r="A12" i="95" s="1"/>
  <c r="A13" i="95" s="1"/>
  <c r="A14" i="95" s="1"/>
  <c r="A15" i="95" s="1"/>
  <c r="A16" i="95" s="1"/>
  <c r="A17" i="95" s="1"/>
  <c r="A18" i="95" s="1"/>
  <c r="A19" i="95" s="1"/>
  <c r="A20" i="95" s="1"/>
  <c r="A21" i="95" s="1"/>
  <c r="A22" i="95" s="1"/>
  <c r="A23" i="95" s="1"/>
  <c r="A24" i="95" s="1"/>
  <c r="A25" i="95" s="1"/>
  <c r="A26" i="95" s="1"/>
  <c r="A27" i="95" s="1"/>
  <c r="S22" i="76" l="1"/>
  <c r="B30" i="89" s="1"/>
  <c r="E30" i="89" s="1"/>
  <c r="B28" i="89"/>
  <c r="E28" i="89" s="1"/>
  <c r="B30" i="99"/>
  <c r="B18" i="100" s="1"/>
  <c r="D6" i="88"/>
  <c r="C21" i="88"/>
  <c r="C4" i="88" s="1"/>
  <c r="H9" i="91"/>
  <c r="B9" i="91" s="1"/>
  <c r="F14" i="109"/>
  <c r="F16" i="109" s="1"/>
  <c r="F26" i="109" s="1"/>
  <c r="E12" i="97" s="1"/>
  <c r="E10" i="91"/>
  <c r="H7" i="91"/>
  <c r="B7" i="91" s="1"/>
  <c r="F14" i="95"/>
  <c r="D6" i="86"/>
  <c r="D10" i="86" s="1"/>
  <c r="E33" i="88"/>
  <c r="E5" i="88" s="1"/>
  <c r="B10" i="100"/>
  <c r="B16" i="114"/>
  <c r="D16" i="114" s="1"/>
  <c r="F8" i="91" s="1"/>
  <c r="E25" i="114"/>
  <c r="D16" i="95"/>
  <c r="E21" i="89"/>
  <c r="D8" i="98"/>
  <c r="E19" i="85"/>
  <c r="E20" i="85" s="1"/>
  <c r="D22" i="96"/>
  <c r="E22" i="96" s="1"/>
  <c r="D25" i="114"/>
  <c r="H8" i="91"/>
  <c r="C12" i="97"/>
  <c r="E4" i="88"/>
  <c r="S23" i="76"/>
  <c r="B32" i="89" s="1"/>
  <c r="E32" i="89" s="1"/>
  <c r="J25" i="114"/>
  <c r="J27" i="114" s="1"/>
  <c r="D32" i="89" s="1"/>
  <c r="H25" i="114"/>
  <c r="E16" i="114" l="1"/>
  <c r="F9" i="91" s="1"/>
  <c r="G9" i="91" s="1"/>
  <c r="C16" i="114"/>
  <c r="F7" i="91" s="1"/>
  <c r="F10" i="91" s="1"/>
  <c r="H10" i="91"/>
  <c r="C33" i="88"/>
  <c r="C5" i="88" s="1"/>
  <c r="C6" i="88" s="1"/>
  <c r="G8" i="91"/>
  <c r="C8" i="91"/>
  <c r="H27" i="114"/>
  <c r="D28" i="89" s="1"/>
  <c r="G7" i="91"/>
  <c r="E4" i="89"/>
  <c r="C21" i="89"/>
  <c r="C4" i="89" s="1"/>
  <c r="J8" i="91"/>
  <c r="B8" i="91"/>
  <c r="D10" i="98"/>
  <c r="E6" i="99"/>
  <c r="B24" i="89" s="1"/>
  <c r="D11" i="86"/>
  <c r="D13" i="86" s="1"/>
  <c r="E13" i="95"/>
  <c r="I25" i="114"/>
  <c r="I27" i="114" s="1"/>
  <c r="D30" i="89" s="1"/>
  <c r="J9" i="91"/>
  <c r="C9" i="91"/>
  <c r="D9" i="91" s="1"/>
  <c r="E6" i="88"/>
  <c r="F22" i="96"/>
  <c r="E24" i="96"/>
  <c r="E28" i="96" s="1"/>
  <c r="D9" i="99"/>
  <c r="D10" i="95"/>
  <c r="I10" i="91"/>
  <c r="C7" i="91"/>
  <c r="D7" i="91" s="1"/>
  <c r="J7" i="91"/>
  <c r="G10" i="91" l="1"/>
  <c r="C28" i="89"/>
  <c r="D8" i="91"/>
  <c r="D10" i="91" s="1"/>
  <c r="B10" i="91"/>
  <c r="D23" i="95" s="1"/>
  <c r="J10" i="91"/>
  <c r="E9" i="99"/>
  <c r="D33" i="89"/>
  <c r="D5" i="89" s="1"/>
  <c r="D6" i="89" s="1"/>
  <c r="C10" i="91"/>
  <c r="E23" i="95" s="1"/>
  <c r="E15" i="95"/>
  <c r="F13" i="95"/>
  <c r="F15" i="95" s="1"/>
  <c r="R17" i="113" s="1"/>
  <c r="K25" i="114"/>
  <c r="K27" i="114" s="1"/>
  <c r="C30" i="89" l="1"/>
  <c r="C32" i="89"/>
  <c r="F23" i="95"/>
  <c r="C18" i="99" s="1"/>
  <c r="E19" i="99" s="1"/>
  <c r="C28" i="99"/>
  <c r="C30" i="99" s="1"/>
  <c r="E16" i="95"/>
  <c r="E33" i="89"/>
  <c r="C7" i="100"/>
  <c r="D24" i="96"/>
  <c r="F11" i="96"/>
  <c r="R15" i="113" l="1"/>
  <c r="D19" i="99"/>
  <c r="R31" i="113" s="1"/>
  <c r="E5" i="89"/>
  <c r="E6" i="89" s="1"/>
  <c r="C33" i="89"/>
  <c r="C8" i="98"/>
  <c r="F24" i="96"/>
  <c r="D30" i="99"/>
  <c r="B17" i="100"/>
  <c r="C19" i="100" s="1"/>
  <c r="R34" i="113" s="1"/>
  <c r="E30" i="99"/>
  <c r="C5" i="89" l="1"/>
  <c r="C6" i="89" s="1"/>
  <c r="E10" i="95" s="1"/>
  <c r="F10" i="95" s="1"/>
  <c r="F17" i="95" s="1"/>
  <c r="F27" i="95" s="1"/>
  <c r="F13" i="96" s="1"/>
  <c r="R6" i="113"/>
  <c r="C24" i="99"/>
  <c r="E25" i="99" s="1"/>
  <c r="E8" i="98"/>
  <c r="R14" i="113" l="1"/>
  <c r="R4" i="113" s="1"/>
  <c r="C14" i="99"/>
  <c r="E15" i="99" s="1"/>
  <c r="D25" i="99"/>
  <c r="B13" i="100"/>
  <c r="C15" i="100" s="1"/>
  <c r="R24" i="113" s="1"/>
  <c r="C10" i="98"/>
  <c r="F26" i="96"/>
  <c r="D13" i="96"/>
  <c r="F15" i="96"/>
  <c r="F28" i="96" l="1"/>
  <c r="D15" i="99"/>
  <c r="D32" i="99" s="1"/>
  <c r="B9" i="100"/>
  <c r="C11" i="100" s="1"/>
  <c r="E10" i="98"/>
  <c r="C12" i="98"/>
  <c r="D26" i="96"/>
  <c r="D28" i="96" s="1"/>
  <c r="D15" i="96"/>
  <c r="E32" i="99"/>
  <c r="R28" i="113" l="1"/>
  <c r="R22" i="113" s="1"/>
  <c r="S22" i="113" s="1"/>
  <c r="E12" i="98"/>
  <c r="B21" i="100"/>
  <c r="C21" i="100" s="1"/>
  <c r="C23" i="100" s="1"/>
  <c r="C25" i="100" s="1"/>
  <c r="E34" i="99"/>
  <c r="S4" i="113"/>
  <c r="D34" i="99"/>
  <c r="D35" i="99" s="1"/>
  <c r="E35" i="99" l="1"/>
  <c r="C26" i="100"/>
</calcChain>
</file>

<file path=xl/comments1.xml><?xml version="1.0" encoding="utf-8"?>
<comments xmlns="http://schemas.openxmlformats.org/spreadsheetml/2006/main">
  <authors>
    <author>Pam Rasanen</author>
  </authors>
  <commentList>
    <comment ref="H43" authorId="0" shapeId="0">
      <text>
        <r>
          <rPr>
            <b/>
            <sz val="8"/>
            <color indexed="81"/>
            <rFont val="Tahoma"/>
            <family val="2"/>
          </rPr>
          <t>PSE:</t>
        </r>
        <r>
          <rPr>
            <sz val="8"/>
            <color indexed="81"/>
            <rFont val="Tahoma"/>
            <family val="2"/>
          </rPr>
          <t xml:space="preserve">
Difference due to rounding</t>
        </r>
      </text>
    </comment>
  </commentList>
</comments>
</file>

<file path=xl/comments2.xml><?xml version="1.0" encoding="utf-8"?>
<comments xmlns="http://schemas.openxmlformats.org/spreadsheetml/2006/main">
  <authors>
    <author>Pam Rasanen</author>
  </authors>
  <commentList>
    <comment ref="N20" authorId="0" shapeId="0">
      <text>
        <r>
          <rPr>
            <b/>
            <sz val="9"/>
            <color indexed="81"/>
            <rFont val="Tahoma"/>
            <family val="2"/>
          </rPr>
          <t>Pam Rasanen:</t>
        </r>
        <r>
          <rPr>
            <sz val="9"/>
            <color indexed="81"/>
            <rFont val="Tahoma"/>
            <family val="2"/>
          </rPr>
          <t xml:space="preserve">
2019 GRC CF</t>
        </r>
      </text>
    </comment>
  </commentList>
</comments>
</file>

<file path=xl/sharedStrings.xml><?xml version="1.0" encoding="utf-8"?>
<sst xmlns="http://schemas.openxmlformats.org/spreadsheetml/2006/main" count="944" uniqueCount="654">
  <si>
    <t>Excludes 449 customers participating in Schedule 258 programs</t>
  </si>
  <si>
    <t>(Over) Under</t>
  </si>
  <si>
    <t>Description</t>
  </si>
  <si>
    <t>Expected Non-449</t>
  </si>
  <si>
    <t>Actuals Non-449</t>
  </si>
  <si>
    <t>Collected</t>
  </si>
  <si>
    <t>a</t>
  </si>
  <si>
    <t>b</t>
  </si>
  <si>
    <t>c = b - a</t>
  </si>
  <si>
    <t>Receipts, net of revenue sensitive items</t>
  </si>
  <si>
    <t>Variance between budgeted and actual expenditures:</t>
  </si>
  <si>
    <t>Non-449 Budget set in rates last rate period</t>
  </si>
  <si>
    <t>Total (over) under collection</t>
  </si>
  <si>
    <t xml:space="preserve"> </t>
  </si>
  <si>
    <t>Puget Sound Energy</t>
  </si>
  <si>
    <t>Determination of Proposed Non-449 Conservation Customer Charge</t>
  </si>
  <si>
    <t>Revenue Requirement</t>
  </si>
  <si>
    <t xml:space="preserve">Line No. </t>
  </si>
  <si>
    <t>Total Amount</t>
  </si>
  <si>
    <t>449 Accounts</t>
  </si>
  <si>
    <t>Non-449</t>
  </si>
  <si>
    <t>c = a + b</t>
  </si>
  <si>
    <t>Amounts to be Recovered</t>
  </si>
  <si>
    <t>(Note 2)</t>
  </si>
  <si>
    <t xml:space="preserve"> = 1 + 2 </t>
  </si>
  <si>
    <t>Total Costs to be Recovered (Note 1)</t>
  </si>
  <si>
    <t xml:space="preserve"> = 1 / 4</t>
  </si>
  <si>
    <t xml:space="preserve"> = 2 / 4</t>
  </si>
  <si>
    <t xml:space="preserve"> = 5 + 6</t>
  </si>
  <si>
    <t>Total Revenue Requirement (Note 1)</t>
  </si>
  <si>
    <t>Conservation Customer Charge</t>
  </si>
  <si>
    <t>Conservation Revenue Requirement Excluding 449/459 customers using Schedule 258</t>
  </si>
  <si>
    <t>Amount</t>
  </si>
  <si>
    <t>Conversion Factor</t>
  </si>
  <si>
    <t>Total to be Recovered</t>
  </si>
  <si>
    <t>Source:  Sch 120 Revenue - CIS</t>
  </si>
  <si>
    <t>Electric Cons. Program Charge</t>
  </si>
  <si>
    <t>Data</t>
  </si>
  <si>
    <t>Tariff</t>
  </si>
  <si>
    <t>Grand Total</t>
  </si>
  <si>
    <t>Sch 449/459</t>
  </si>
  <si>
    <t>Sch 120 Rate</t>
  </si>
  <si>
    <t>Values</t>
  </si>
  <si>
    <t>Sum</t>
  </si>
  <si>
    <t>449</t>
  </si>
  <si>
    <t xml:space="preserve">459 </t>
  </si>
  <si>
    <t>PUGET SOUND ENERGY</t>
  </si>
  <si>
    <t/>
  </si>
  <si>
    <t>ACTUAL</t>
  </si>
  <si>
    <t>SALE OF ELECTRICITY - REVENUE</t>
  </si>
  <si>
    <t>Residential</t>
  </si>
  <si>
    <t>Commercial</t>
  </si>
  <si>
    <t>Industrial</t>
  </si>
  <si>
    <t>Public street &amp; hwy lighting</t>
  </si>
  <si>
    <t>Sales for resale firm</t>
  </si>
  <si>
    <t>Total retail sales</t>
  </si>
  <si>
    <t>Transportation (Billed plus Change in Unbilled)</t>
  </si>
  <si>
    <t>Sales to other utilities and marketers</t>
  </si>
  <si>
    <t>Total electric revenues</t>
  </si>
  <si>
    <t>Non-Core Gas Sales</t>
  </si>
  <si>
    <t>Transmission Revenue</t>
  </si>
  <si>
    <t>Decoupling Revenue</t>
  </si>
  <si>
    <t>Other Misc Operating Revenue</t>
  </si>
  <si>
    <t xml:space="preserve">    Other operating revenues</t>
  </si>
  <si>
    <t>Total electric sales</t>
  </si>
  <si>
    <t>SCH. 81 (B &amp; O tax) in above-billed</t>
  </si>
  <si>
    <t>SCH. 94 (Res/farm credit) in above</t>
  </si>
  <si>
    <t>SCH. 120 (Cons. Rider rev) in above</t>
  </si>
  <si>
    <t>SCH. 95A (Federal Incentives) in above</t>
  </si>
  <si>
    <t>Low Income Surcharge included in above</t>
  </si>
  <si>
    <t>SCH. 132 (Merger Rate Credit) in above</t>
  </si>
  <si>
    <t>SCH. 133 (JPUD Gain on Sale Cr) in above</t>
  </si>
  <si>
    <t xml:space="preserve">SCH. 137 (REC Proceeds Credit) in above </t>
  </si>
  <si>
    <t>SCH. 140 (Prop Tax in BillEngy) in above</t>
  </si>
  <si>
    <t>SALE OF ELECTRICITY - KWH</t>
  </si>
  <si>
    <t>Non-449/459</t>
  </si>
  <si>
    <t>449/459</t>
  </si>
  <si>
    <t>Total</t>
  </si>
  <si>
    <t>Total Collections</t>
  </si>
  <si>
    <t>Actual Collections net of RSIs (Billed plus Change in Unbilled) 18230621</t>
  </si>
  <si>
    <t>Estimated Collections</t>
  </si>
  <si>
    <t>(Note)</t>
  </si>
  <si>
    <t>(Note) Calculated by using actual or estimated 449 loads multiplied by the Sch 449 Rate currently in effect</t>
  </si>
  <si>
    <t>Period</t>
  </si>
  <si>
    <t>Debit</t>
  </si>
  <si>
    <t>Credit</t>
  </si>
  <si>
    <t>Balance</t>
  </si>
  <si>
    <t>Cumulative balance</t>
  </si>
  <si>
    <t>Balance Carryforward</t>
  </si>
  <si>
    <t>1</t>
  </si>
  <si>
    <t>2</t>
  </si>
  <si>
    <t>3</t>
  </si>
  <si>
    <t>4</t>
  </si>
  <si>
    <t>5</t>
  </si>
  <si>
    <t>6</t>
  </si>
  <si>
    <t>7</t>
  </si>
  <si>
    <t>8</t>
  </si>
  <si>
    <t>9</t>
  </si>
  <si>
    <t>10</t>
  </si>
  <si>
    <t>11</t>
  </si>
  <si>
    <t>12</t>
  </si>
  <si>
    <t>13</t>
  </si>
  <si>
    <t>14</t>
  </si>
  <si>
    <t>15</t>
  </si>
  <si>
    <t>16</t>
  </si>
  <si>
    <t>Load (MWh)</t>
  </si>
  <si>
    <t>Net of Conservation</t>
  </si>
  <si>
    <t>Year</t>
  </si>
  <si>
    <t>Month</t>
  </si>
  <si>
    <t>Date</t>
  </si>
  <si>
    <t>Streetlight</t>
  </si>
  <si>
    <t>Resale</t>
  </si>
  <si>
    <t>Total Delivered</t>
  </si>
  <si>
    <t>Losses</t>
  </si>
  <si>
    <t>Total Load</t>
  </si>
  <si>
    <t>Station Service</t>
  </si>
  <si>
    <t>Station Service Losses</t>
  </si>
  <si>
    <t>Full Load</t>
  </si>
  <si>
    <t>E251</t>
  </si>
  <si>
    <t>Net Metering</t>
  </si>
  <si>
    <t>Energy Efficient Technology Evaluation</t>
  </si>
  <si>
    <t>LINE</t>
  </si>
  <si>
    <t>NO.</t>
  </si>
  <si>
    <t>DESCRIPTION</t>
  </si>
  <si>
    <t>RATE</t>
  </si>
  <si>
    <t>BAD DEBTS</t>
  </si>
  <si>
    <t>ANNUAL FILING FEE</t>
  </si>
  <si>
    <t>SUM OF TAXES OTHER</t>
  </si>
  <si>
    <t>CUSTOMER CLASS</t>
  </si>
  <si>
    <t>SCHEDULE</t>
  </si>
  <si>
    <t>c</t>
  </si>
  <si>
    <t>d</t>
  </si>
  <si>
    <t>Sec Gen Svc - Small</t>
  </si>
  <si>
    <t>Sec Gen Svc - Medium</t>
  </si>
  <si>
    <t>Sec Gen Svc - Large</t>
  </si>
  <si>
    <t>Sec Irrigation Svc</t>
  </si>
  <si>
    <t>Secondary Service Total</t>
  </si>
  <si>
    <t>Pri Gen Svc</t>
  </si>
  <si>
    <t>Pri Irrigation Svc</t>
  </si>
  <si>
    <t>Pri Interruptible Svc</t>
  </si>
  <si>
    <t>449 / 459</t>
  </si>
  <si>
    <t>Primary Service Total</t>
  </si>
  <si>
    <t>Campus Rate Total</t>
  </si>
  <si>
    <t>HV Interruptible Svc</t>
  </si>
  <si>
    <t>HV Gen Svc</t>
  </si>
  <si>
    <t>High Voltage Service Total</t>
  </si>
  <si>
    <t>Lights</t>
  </si>
  <si>
    <t>Actual versus Expected Collections Net of Revenue Sensitive Items</t>
  </si>
  <si>
    <t>Actual</t>
  </si>
  <si>
    <t>Difference</t>
  </si>
  <si>
    <t>E150</t>
  </si>
  <si>
    <t>E254</t>
  </si>
  <si>
    <t>E214</t>
  </si>
  <si>
    <t>E200</t>
  </si>
  <si>
    <t>E218</t>
  </si>
  <si>
    <t>E253</t>
  </si>
  <si>
    <t>E201</t>
  </si>
  <si>
    <t>E250</t>
  </si>
  <si>
    <t>E262</t>
  </si>
  <si>
    <t>E258</t>
  </si>
  <si>
    <t>E270</t>
  </si>
  <si>
    <t>Prior Year Filing</t>
  </si>
  <si>
    <t>Prior Year</t>
  </si>
  <si>
    <t>Load True-up</t>
  </si>
  <si>
    <t>Budget Variance</t>
  </si>
  <si>
    <t>Spending Variance</t>
  </si>
  <si>
    <t>Net Change</t>
  </si>
  <si>
    <t>Current Year</t>
  </si>
  <si>
    <t>Explanation of Whole Dollar Differences between Revenue Requirement</t>
  </si>
  <si>
    <t>Grossed up</t>
  </si>
  <si>
    <t>for Conversion</t>
  </si>
  <si>
    <t>Detail</t>
  </si>
  <si>
    <t>Factor</t>
  </si>
  <si>
    <t>Volume:</t>
  </si>
  <si>
    <t>Change between true-ups for current year and prior year:</t>
  </si>
  <si>
    <t>Comparison of True-up's to estimates used in prior year filing:</t>
  </si>
  <si>
    <t>Costs:</t>
  </si>
  <si>
    <t>Total change</t>
  </si>
  <si>
    <t>Revenue Sensitive Fees and Taxes</t>
  </si>
  <si>
    <t>Last revised:</t>
  </si>
  <si>
    <t>Ref #</t>
  </si>
  <si>
    <r>
      <t>Schedule Nos.</t>
    </r>
    <r>
      <rPr>
        <sz val="12"/>
        <rFont val="Arial"/>
        <family val="2"/>
      </rPr>
      <t xml:space="preserve"> </t>
    </r>
    <r>
      <rPr>
        <sz val="8"/>
        <rFont val="Arial"/>
        <family val="2"/>
      </rPr>
      <t>(Unless otherwise noted, applies to both electric and gas)</t>
    </r>
  </si>
  <si>
    <t>Program Name</t>
  </si>
  <si>
    <t>MWh Savings</t>
  </si>
  <si>
    <t>Electric Rider Budget</t>
  </si>
  <si>
    <t>Therm Savings</t>
  </si>
  <si>
    <t>Residential Energy Management</t>
  </si>
  <si>
    <t>Low Income Weatherization</t>
  </si>
  <si>
    <t>Residential lighting</t>
  </si>
  <si>
    <t>Space heat</t>
  </si>
  <si>
    <t>e</t>
  </si>
  <si>
    <t>Water heat</t>
  </si>
  <si>
    <t>f</t>
  </si>
  <si>
    <t>Home Energy Assessment</t>
  </si>
  <si>
    <t>g</t>
  </si>
  <si>
    <t>Home Appliances</t>
  </si>
  <si>
    <t>h</t>
  </si>
  <si>
    <t>i</t>
  </si>
  <si>
    <t>j</t>
  </si>
  <si>
    <t>Showerheads</t>
  </si>
  <si>
    <t>k</t>
  </si>
  <si>
    <t>Weatherization</t>
  </si>
  <si>
    <t xml:space="preserve">Home Energy Reports </t>
  </si>
  <si>
    <t>m</t>
  </si>
  <si>
    <t>n</t>
  </si>
  <si>
    <t>o</t>
  </si>
  <si>
    <t>p</t>
  </si>
  <si>
    <t>Total, Residential Programs</t>
  </si>
  <si>
    <t>Business Energy Management</t>
  </si>
  <si>
    <t>q</t>
  </si>
  <si>
    <t>Commercial / Industrial Retrofit</t>
  </si>
  <si>
    <t>r</t>
  </si>
  <si>
    <t>Commercial/Industrial New Construction</t>
  </si>
  <si>
    <t>s</t>
  </si>
  <si>
    <t>t</t>
  </si>
  <si>
    <t>u</t>
  </si>
  <si>
    <t>261</t>
  </si>
  <si>
    <t>v</t>
  </si>
  <si>
    <t>Commercial Rebates</t>
  </si>
  <si>
    <t>w</t>
  </si>
  <si>
    <t>Subtotal, Business Programs</t>
  </si>
  <si>
    <t>x</t>
  </si>
  <si>
    <t>y</t>
  </si>
  <si>
    <t>z</t>
  </si>
  <si>
    <t>Subtotal, Pilots</t>
  </si>
  <si>
    <t>Regional Efficiency Programs</t>
  </si>
  <si>
    <t>aa</t>
  </si>
  <si>
    <t>NW Energy Efficiency Alliance</t>
  </si>
  <si>
    <t>ab</t>
  </si>
  <si>
    <t>ac</t>
  </si>
  <si>
    <t>Generation, Transmission and Distribution</t>
  </si>
  <si>
    <t>ad</t>
  </si>
  <si>
    <t>Subtotal, Regional Programs</t>
  </si>
  <si>
    <t>Energy Efficiency Portfolio Support</t>
  </si>
  <si>
    <t>ae</t>
  </si>
  <si>
    <t>af</t>
  </si>
  <si>
    <t>Energy Advisors</t>
  </si>
  <si>
    <t>ag</t>
  </si>
  <si>
    <t>Events</t>
  </si>
  <si>
    <t>ah</t>
  </si>
  <si>
    <t>Brochures, non program-specific</t>
  </si>
  <si>
    <t>ai</t>
  </si>
  <si>
    <t>aj</t>
  </si>
  <si>
    <t>ak</t>
  </si>
  <si>
    <t>al</t>
  </si>
  <si>
    <t>Market Integration</t>
  </si>
  <si>
    <t>am</t>
  </si>
  <si>
    <t>Automated Benchmarking System</t>
  </si>
  <si>
    <t>an</t>
  </si>
  <si>
    <t>Rebates Processing</t>
  </si>
  <si>
    <t>ao</t>
  </si>
  <si>
    <t>Programs Support</t>
  </si>
  <si>
    <t>ap</t>
  </si>
  <si>
    <t>Data and Systems Services</t>
  </si>
  <si>
    <t>aq</t>
  </si>
  <si>
    <t>Energy Efficient Communities</t>
  </si>
  <si>
    <t>ar</t>
  </si>
  <si>
    <t>as</t>
  </si>
  <si>
    <t>at</t>
  </si>
  <si>
    <t>Subtotal, Portfolio Support</t>
  </si>
  <si>
    <t>Energy Efficiency Research &amp; Compliance</t>
  </si>
  <si>
    <t>au</t>
  </si>
  <si>
    <t>Conservation Supply Curves</t>
  </si>
  <si>
    <t>av</t>
  </si>
  <si>
    <t>Strategic Planning</t>
  </si>
  <si>
    <t>aw</t>
  </si>
  <si>
    <t>Market Research</t>
  </si>
  <si>
    <t>ax</t>
  </si>
  <si>
    <t>Program Evaluation</t>
  </si>
  <si>
    <t>ay</t>
  </si>
  <si>
    <t>Biennial Electric Conservation Acquisition Review</t>
  </si>
  <si>
    <t>az</t>
  </si>
  <si>
    <t>Verification Team</t>
  </si>
  <si>
    <t>ba</t>
  </si>
  <si>
    <t>Subtotal, Research &amp; Compliance</t>
  </si>
  <si>
    <t>bb</t>
  </si>
  <si>
    <t>Other Electric Programs</t>
  </si>
  <si>
    <t>bc</t>
  </si>
  <si>
    <t>bd</t>
  </si>
  <si>
    <t>be</t>
  </si>
  <si>
    <t>bf</t>
  </si>
  <si>
    <t>GRAND TOTAL All Programs</t>
  </si>
  <si>
    <t>bg</t>
  </si>
  <si>
    <t>bh</t>
  </si>
  <si>
    <t>Blue cells = use for 10% "info-only" calculation:</t>
  </si>
  <si>
    <t>Add up all blue cells and divide by "Total, Efficiency Programs Included in CE Calculations" line.</t>
  </si>
  <si>
    <t>HER program costs excluded from "info-only" calculation because savings will be measured.</t>
  </si>
  <si>
    <t>Gas Rider Budget</t>
  </si>
  <si>
    <t>NEEA Natural Gas Market Transformation</t>
  </si>
  <si>
    <t>Purple cells = use to indicate a reasonable amt. spent on EM&amp;V (condition (6)(c)):</t>
  </si>
  <si>
    <t>EM&amp;V Budget (WAC 480-109-120(1)(b)(vi)(B))</t>
  </si>
  <si>
    <t>4430 Web-Enabled Prog Thermo</t>
  </si>
  <si>
    <t>4427 - Digital Experience</t>
  </si>
  <si>
    <t>4400 - Customer Online Experience - Elec</t>
  </si>
  <si>
    <t>4445 - Automated Benchmarking System - Electric</t>
  </si>
  <si>
    <t>4423 - EE Software System - Electric</t>
  </si>
  <si>
    <t>4427 - Marketing Research - Electric</t>
  </si>
  <si>
    <t>4440 - Community RCM - Electric</t>
  </si>
  <si>
    <t>4445 - EES Verification - Elec</t>
  </si>
  <si>
    <t>Energy Star Appliances, Electric</t>
  </si>
  <si>
    <t>Residential Showerheads - Electric</t>
  </si>
  <si>
    <t>Residential Energy Efficient Lighting Rebate</t>
  </si>
  <si>
    <t>Home energy reports (Opower)</t>
  </si>
  <si>
    <t>EES Market Integration- Elec</t>
  </si>
  <si>
    <t>4420 - Conservation Strategic Planning Elec</t>
  </si>
  <si>
    <t>Brochures (off-line/on-line)</t>
  </si>
  <si>
    <t>Multi-Family New Const.- Elec</t>
  </si>
  <si>
    <t>4430 - Events Electric</t>
  </si>
  <si>
    <t>4429 - Rebates Processing - Elec</t>
  </si>
  <si>
    <t>4430 - Customer Awareness Tools - Elec</t>
  </si>
  <si>
    <t>4430 - ShopPSE - Elec</t>
  </si>
  <si>
    <t>4430 - Energy Advisors - Electric</t>
  </si>
  <si>
    <t>LIW - Electric Rider</t>
  </si>
  <si>
    <t>4423 - Biennial Elec Conserv Achieve-BECAR</t>
  </si>
  <si>
    <t>4430 - HomePrint - Electric "Other"</t>
  </si>
  <si>
    <t>4430 - SF Existing Water Heat - Electric "Other"</t>
  </si>
  <si>
    <t>4430 - SF Existing Wx - Electric [NEW]</t>
  </si>
  <si>
    <t>4430 - SF Existing Space Heat - Electric</t>
  </si>
  <si>
    <t>C/I Energy Efficiency</t>
  </si>
  <si>
    <t>4430 - Sch 262 Business Ltg Markdown -Elec</t>
  </si>
  <si>
    <t>C/I New Construction</t>
  </si>
  <si>
    <t>4430 - Sch 262 Comm Kitchen/Laundry -Elec</t>
  </si>
  <si>
    <t>4430 - Sch 262 Comm HVAC - Elec</t>
  </si>
  <si>
    <t>4440 - Sch.258 449 High Voltage Program (36%)</t>
  </si>
  <si>
    <t>4440 - Sch.258 Non 449 High Voltage Progrm (64%)</t>
  </si>
  <si>
    <t>Resource Conservation Manager (RCM)</t>
  </si>
  <si>
    <t>4440 - Sch 250 Business Ltg Grants - Elec</t>
  </si>
  <si>
    <t>4420 - Sch 270 Trade Ally Support - Elec</t>
  </si>
  <si>
    <t>4445 - Data &amp; Systems Services - Elec</t>
  </si>
  <si>
    <t>4430 - Contract Alliance Network Rev &amp; Exp</t>
  </si>
  <si>
    <t>Program Evaluation and Research- Elec</t>
  </si>
  <si>
    <t>Conservation Supply Curves- Elec</t>
  </si>
  <si>
    <t>Program Support</t>
  </si>
  <si>
    <t>3545 Energy Efficient Communities</t>
  </si>
  <si>
    <t>4440 - E250 Industrial Systems Optimization</t>
  </si>
  <si>
    <t>4440 - E262 Small Business Direct Install - Elec</t>
  </si>
  <si>
    <t>Remove 449</t>
  </si>
  <si>
    <t>SCH. 141 (Expedt in BillEngy) in above</t>
  </si>
  <si>
    <t>SCH. 142 (Decup in BillEngy) in above</t>
  </si>
  <si>
    <t>Total kWh</t>
  </si>
  <si>
    <t>* Note: Sch. 141 Expedited Rate Filing and Sch. 142 Decoupling Riders were included in this report starting in July 2015</t>
  </si>
  <si>
    <t>Text</t>
  </si>
  <si>
    <t>Account 18230621</t>
  </si>
  <si>
    <t>Difference between non-449 actual collections and the</t>
  </si>
  <si>
    <t>(A) From Last Year's Filing's "Collections" tab.</t>
  </si>
  <si>
    <t>Estimate (A)</t>
  </si>
  <si>
    <t>Schedule</t>
  </si>
  <si>
    <t>Electric Programs</t>
  </si>
  <si>
    <t>Orders</t>
  </si>
  <si>
    <t>4430 - Manufactured Home MHNC Program Electric</t>
  </si>
  <si>
    <t>4430 - Residential New Construction (E215) - Electric</t>
  </si>
  <si>
    <t>4430 - Multi-Family Retrofit - (E217)-Electric</t>
  </si>
  <si>
    <t>Associated w/E217</t>
  </si>
  <si>
    <t>4430 - WSU - Elec</t>
  </si>
  <si>
    <r>
      <t xml:space="preserve">
</t>
    </r>
    <r>
      <rPr>
        <b/>
        <sz val="12"/>
        <rFont val="Arial"/>
        <family val="2"/>
      </rPr>
      <t>PSE Conservation Rider 
Savings Goals and Budgets</t>
    </r>
  </si>
  <si>
    <t>Total Rider Budget</t>
  </si>
  <si>
    <r>
      <t xml:space="preserve">(All indented program or activity names are color-coded and comprise the totals of the </t>
    </r>
    <r>
      <rPr>
        <u/>
        <sz val="8"/>
        <rFont val="Arial"/>
        <family val="2"/>
      </rPr>
      <t>above</t>
    </r>
    <r>
      <rPr>
        <sz val="8"/>
        <rFont val="Arial"/>
        <family val="2"/>
      </rPr>
      <t xml:space="preserve"> program or activity grouping.)</t>
    </r>
  </si>
  <si>
    <t>Single Family Existing Subtotal</t>
  </si>
  <si>
    <t>Single Family New Construction</t>
  </si>
  <si>
    <t>Multifamily Retrofit</t>
  </si>
  <si>
    <t>Multifamily New Construction</t>
  </si>
  <si>
    <t>Commercial Strategic Energy Management</t>
  </si>
  <si>
    <t>Large Power User - Self Directed Program Subtotal</t>
  </si>
  <si>
    <t>449 Customers</t>
  </si>
  <si>
    <t>Non-449 Customers</t>
  </si>
  <si>
    <t>Pilots With Uncertain Savings</t>
  </si>
  <si>
    <t>NW Energy Efficiency Alliance (NEEA)</t>
  </si>
  <si>
    <t>E292</t>
  </si>
  <si>
    <t>Total Savings, Efficiency Programs Included in CE Calculations</t>
  </si>
  <si>
    <t>(Line bg) Add up the sum of [Data &amp; Systems Services + Program Evaluation + BECAR + Verification] purple cells and divide by the [Residential + Business] purple cells.</t>
  </si>
  <si>
    <t>Line No.</t>
  </si>
  <si>
    <t>8/24</t>
  </si>
  <si>
    <t>7A/11/25</t>
  </si>
  <si>
    <t>12/26</t>
  </si>
  <si>
    <t>10/31</t>
  </si>
  <si>
    <t xml:space="preserve">Transportation </t>
  </si>
  <si>
    <t>50-59</t>
  </si>
  <si>
    <t>UPDATE ALL NUMBERS</t>
  </si>
  <si>
    <t>Causes of the Change in Revenue Requirement from</t>
  </si>
  <si>
    <t>This Year</t>
  </si>
  <si>
    <t>Last Year</t>
  </si>
  <si>
    <t>Other</t>
  </si>
  <si>
    <t>Composition of Expenditures</t>
  </si>
  <si>
    <t>258 Non 449 Expenditures</t>
  </si>
  <si>
    <t>Non-258 Expenditures</t>
  </si>
  <si>
    <t>&lt;== check total - must be $0</t>
  </si>
  <si>
    <t>Remove Transfer</t>
  </si>
  <si>
    <t>Receipts</t>
  </si>
  <si>
    <t>Assignment</t>
  </si>
  <si>
    <t>Year/month</t>
  </si>
  <si>
    <t>Amount in local currency</t>
  </si>
  <si>
    <t>May Net Activity</t>
  </si>
  <si>
    <t>May Receipts</t>
  </si>
  <si>
    <t>Cons Costs NIRB - Conservation Rider Amortization (already net of revenue sensitive items)</t>
  </si>
  <si>
    <t>Comparison of Spending Variance - increase in payable for over-estimating budgeted expenditures</t>
  </si>
  <si>
    <t>Estimated Under (Over) Collection from Prior Year for Non-449/459 customers</t>
  </si>
  <si>
    <t>2018 - 2019 True up</t>
  </si>
  <si>
    <t>2018-2019 true up</t>
  </si>
  <si>
    <t>2017 - 2018 True up of Estimated collections</t>
  </si>
  <si>
    <t>0.952386 conversion factor in existing Sch 120 from UE-180185</t>
  </si>
  <si>
    <t>and most current forecast delivered load net of conservation from F2019</t>
  </si>
  <si>
    <t>ELECTRIC OPERATING REVENUE &amp; KWH SALES</t>
  </si>
  <si>
    <t>Over (Under)</t>
  </si>
  <si>
    <t>Spent</t>
  </si>
  <si>
    <t>Source:  SAP Download</t>
  </si>
  <si>
    <t>Total including 449</t>
  </si>
  <si>
    <t>2019 Budget excl 449</t>
  </si>
  <si>
    <t>Sch 120 net of Conversion Factor</t>
  </si>
  <si>
    <t>CONVERSION FACTOR</t>
  </si>
  <si>
    <t>February</t>
  </si>
  <si>
    <t>March</t>
  </si>
  <si>
    <t>April</t>
  </si>
  <si>
    <t>Current Filing</t>
  </si>
  <si>
    <t>Prior Filing</t>
  </si>
  <si>
    <t>Budget set in rates versus actual expenditures made - Non-449</t>
  </si>
  <si>
    <t>January through December 2019</t>
  </si>
  <si>
    <t>For the current rate period that will be ending</t>
  </si>
  <si>
    <t>ii</t>
  </si>
  <si>
    <t>months and consists of two parts:</t>
  </si>
  <si>
    <t>For the estimated collections used in the prior year's filing</t>
  </si>
  <si>
    <t>iii</t>
  </si>
  <si>
    <t>Time Period</t>
  </si>
  <si>
    <t>Location</t>
  </si>
  <si>
    <t>A variance analysis which demonstrates the causes for the change between the</t>
  </si>
  <si>
    <t>non-449 revenue requirement from the prior filing to the current filing.</t>
  </si>
  <si>
    <t>The non-449 conservation revenue requirement which is made up of two categories:</t>
  </si>
  <si>
    <t>Purple tabs contain information that is new in the current year filing</t>
  </si>
  <si>
    <t>Blue tabs are tabs that come directly from the prior year filing</t>
  </si>
  <si>
    <t>Red tabs are tabs that come directly from the ACP/BCP filings</t>
  </si>
  <si>
    <t>Total (does</t>
  </si>
  <si>
    <t>not inc.</t>
  </si>
  <si>
    <t>Transp.)</t>
  </si>
  <si>
    <t>Less</t>
  </si>
  <si>
    <t>Sch 120</t>
  </si>
  <si>
    <t>Related</t>
  </si>
  <si>
    <t>Transportation</t>
  </si>
  <si>
    <t>Check</t>
  </si>
  <si>
    <t>Current (Payable) Receivable</t>
  </si>
  <si>
    <t>Prior (Payable) Receivable</t>
  </si>
  <si>
    <t>Current Budget</t>
  </si>
  <si>
    <t>Prior Budget</t>
  </si>
  <si>
    <t>Current (Under) Over Spending Variance</t>
  </si>
  <si>
    <t>Prior (Under) Over Spending Variance</t>
  </si>
  <si>
    <t>Difference - Current minus Prior</t>
  </si>
  <si>
    <t>Current Year Non-449 Annual Budget</t>
  </si>
  <si>
    <t>Non-449 True-up for the Prior Year which consists of two categories:</t>
  </si>
  <si>
    <t>"Load Variances" which trues-up the Non-449 amount set in rates to be</t>
  </si>
  <si>
    <t>collected and the Non-449 amount actually collected which covers 15</t>
  </si>
  <si>
    <t>the Non-449 budget set in rates last year to the actual Non-449</t>
  </si>
  <si>
    <t>amounts spent</t>
  </si>
  <si>
    <t>Change in Non-449 Budgeted Spending between this year and last year</t>
  </si>
  <si>
    <t>Change in Non-449 True-up between this year and last year</t>
  </si>
  <si>
    <t>Change in Non-449 load variance for current period</t>
  </si>
  <si>
    <t>Change in Non-449 load variance for estimates used in prior filing</t>
  </si>
  <si>
    <t>Change in Non-449 spending variance</t>
  </si>
  <si>
    <t>4440 - BEM Pay - Elect Performance Pilot</t>
  </si>
  <si>
    <t>4430 - Commercial Midstread Incentive - E</t>
  </si>
  <si>
    <t>Total To Report</t>
  </si>
  <si>
    <t>Exclude 449</t>
  </si>
  <si>
    <t>Actual Expenditures for Non-449</t>
  </si>
  <si>
    <t>TRANS E CONSERVATION 2018 RECOVERY A</t>
  </si>
  <si>
    <t>Year 2020</t>
  </si>
  <si>
    <t>MSSC</t>
  </si>
  <si>
    <t>001/2020</t>
  </si>
  <si>
    <t>True-Up of Amounts for Current Reporting Period (May 2018 through April 2019 with February through April 2020 re-forecasted)</t>
  </si>
  <si>
    <t>February 2020 through April 2020 - Estimated</t>
  </si>
  <si>
    <t>Received from</t>
  </si>
  <si>
    <t>Losses were assumed at 7.1%</t>
  </si>
  <si>
    <t>Collections - 12ME April 2020</t>
  </si>
  <si>
    <t>May 2019 through January 2020 - Actuals</t>
  </si>
  <si>
    <t>Smart Thermostats</t>
  </si>
  <si>
    <t>214 &amp; 217</t>
  </si>
  <si>
    <t>Moderate Income Residences</t>
  </si>
  <si>
    <t>Targeted DSM Pilot</t>
  </si>
  <si>
    <t xml:space="preserve">Trade Ally Memberships </t>
  </si>
  <si>
    <r>
      <t>Trade Ally Network</t>
    </r>
    <r>
      <rPr>
        <i/>
        <sz val="8"/>
        <color theme="1"/>
        <rFont val="Arial"/>
        <family val="2"/>
      </rPr>
      <t xml:space="preserve"> (revenue + cost)</t>
    </r>
  </si>
  <si>
    <t>Customer Digital Services</t>
  </si>
  <si>
    <t>249A, 271</t>
  </si>
  <si>
    <t>Demand Response Pilot</t>
  </si>
  <si>
    <t>Effective May 2020</t>
  </si>
  <si>
    <t>2019 budgeted expenditures set in rates versus actual expenditures made - Non-258</t>
  </si>
  <si>
    <t>2019 budgeted expenditures set in rates versus actual expenditures made - 40, 46 and 49 under 258</t>
  </si>
  <si>
    <t>estimated collections for Feb - Apr 2019 used</t>
  </si>
  <si>
    <t>2020 Conservation Costs (12  Months) - Non-449/459 customers only</t>
  </si>
  <si>
    <t>2020 Non-449 Budgeted Expenditures</t>
  </si>
  <si>
    <t>SAP Transaction</t>
  </si>
  <si>
    <t>ZRW_ZO12</t>
  </si>
  <si>
    <t>Anticipated Updated BCP Costs</t>
  </si>
  <si>
    <t>May 2019 through April 2020 (2/20 - 4/20 forecasted)</t>
  </si>
  <si>
    <t xml:space="preserve">(Line bi) Add up the sum of [Data &amp; Systems Services + Program Evaluation + BECAR + Verification] purple cells </t>
  </si>
  <si>
    <t>(Line bh) Add up the sum of [Data &amp; Systems Services + Program Evaluation + BECAR + Verification] purple cells and divide by the [Residential + Business] purple cells.</t>
  </si>
  <si>
    <t>bi</t>
  </si>
  <si>
    <t>TOTAL UTILITY CONSERVATION GOALS</t>
  </si>
  <si>
    <t>Subtotal, Other Energy Efficiency Programs</t>
  </si>
  <si>
    <t>Other Customer Programs</t>
  </si>
  <si>
    <t xml:space="preserve">Commercial </t>
  </si>
  <si>
    <t xml:space="preserve">l </t>
  </si>
  <si>
    <t>To use for Schedule 120 Filing</t>
  </si>
  <si>
    <t>Items disccused in Sch 120 cover letter (formula error corrections and additional budget for social cost of carbon impacts)</t>
  </si>
  <si>
    <t>Additional Information used for Schedule 120 Filing</t>
  </si>
  <si>
    <t>Information in this tab through Column K is from the original filing in UE-190905 - file "190905-PSE-BCP-2020-2021-Exhibit-1-(11-01-2019).xlsm" tab "Portfolio--2020 Specific"</t>
  </si>
  <si>
    <t>Totals are based on average total composite rate of $0.473335842 x</t>
  </si>
  <si>
    <t>Net of revenue sensitive items</t>
  </si>
  <si>
    <t>Conversion Factor from Last Year's filing</t>
  </si>
  <si>
    <t>Use for Non-449 Revenue Requirement True-Up</t>
  </si>
  <si>
    <t>Total (already does not include firm resale)</t>
  </si>
  <si>
    <t>Check to Total</t>
  </si>
  <si>
    <t>Add:  Sch 258 Collections (Sch 449 &amp; 459)</t>
  </si>
  <si>
    <t>Check Revenue from Table 1</t>
  </si>
  <si>
    <t>Note 1 - Projected Revenue Includes Base Revenue plus Rider Schedules 95, 95A, 129, 132, 137, 140, 141, 142 &amp; 194</t>
  </si>
  <si>
    <t>h = i + j</t>
  </si>
  <si>
    <t>g = h - e</t>
  </si>
  <si>
    <t>f = e / b</t>
  </si>
  <si>
    <t>e = d - b</t>
  </si>
  <si>
    <t>d = b + (a * c)</t>
  </si>
  <si>
    <t>Total Class Allocation</t>
  </si>
  <si>
    <t>Rounding Difference</t>
  </si>
  <si>
    <t>Additional Revenue %</t>
  </si>
  <si>
    <t>Additional Revenue $</t>
  </si>
  <si>
    <t>Revenue Class Allocations</t>
  </si>
  <si>
    <t>Rate Effects on Revenue without Schedule 120 vs. Revenue with Proposed Schedule 120</t>
  </si>
  <si>
    <t>2019 TOTAL CONSERVATION REVENUE SERVICE RIDER AS % OF REVENUE</t>
  </si>
  <si>
    <t>and most current forecast delivered load (shown below in MWh's) from F2019</t>
  </si>
  <si>
    <t>$ per kWh</t>
  </si>
  <si>
    <t>for 2018/2019 true up in UE-190149</t>
  </si>
  <si>
    <t>Converstion Factor From UE-180185</t>
  </si>
  <si>
    <t>Through December 2020</t>
  </si>
  <si>
    <t>Commercial Industrial Retrofit</t>
  </si>
  <si>
    <t>Commercial Industrial New Construction</t>
  </si>
  <si>
    <t>Pilots</t>
  </si>
  <si>
    <r>
      <t>NW Energy Efficiency Alliance</t>
    </r>
    <r>
      <rPr>
        <vertAlign val="superscript"/>
        <sz val="9"/>
        <rFont val="Tahoma"/>
        <family val="2"/>
      </rPr>
      <t/>
    </r>
  </si>
  <si>
    <t xml:space="preserve">NW Gas Market Transformation Collaborative </t>
  </si>
  <si>
    <t>Electric Generation, Transmission and Distribution</t>
  </si>
  <si>
    <t>Rebate Processing</t>
  </si>
  <si>
    <t xml:space="preserve">Verification Team </t>
  </si>
  <si>
    <t xml:space="preserve">Trade Ally Subscriptions </t>
  </si>
  <si>
    <t>Trade Ally Network [net of (revenue) + cost]</t>
  </si>
  <si>
    <t xml:space="preserve">Energy Advisors </t>
  </si>
  <si>
    <t xml:space="preserve">Customer Digital Experience </t>
  </si>
  <si>
    <t xml:space="preserve">Strategic Planning </t>
  </si>
  <si>
    <t xml:space="preserve">Program Evaluation </t>
  </si>
  <si>
    <t xml:space="preserve">(Line bh) Add up the sum of [Data &amp; Systems Services + Program Evaluation + BECAR + Verification] purple cells </t>
  </si>
  <si>
    <t xml:space="preserve">2020/05   </t>
  </si>
  <si>
    <t>Sch120 Unbilled-4/2020</t>
  </si>
  <si>
    <t>Sch120 Billed-5/2020</t>
  </si>
  <si>
    <t>Sch120 Unbilled-5/2020</t>
  </si>
  <si>
    <t>Year 2021</t>
  </si>
  <si>
    <t>February 2020</t>
  </si>
  <si>
    <t>March 2020</t>
  </si>
  <si>
    <t>April 2020</t>
  </si>
  <si>
    <t>002/2020</t>
  </si>
  <si>
    <t>003/2020</t>
  </si>
  <si>
    <t>004/2020</t>
  </si>
  <si>
    <t>005/2020</t>
  </si>
  <si>
    <t>006/2020</t>
  </si>
  <si>
    <t>007/2020</t>
  </si>
  <si>
    <t>008/2020</t>
  </si>
  <si>
    <t>009/2020</t>
  </si>
  <si>
    <t>010/2020</t>
  </si>
  <si>
    <t>011/2020</t>
  </si>
  <si>
    <t>012/2020</t>
  </si>
  <si>
    <t>001/2021</t>
  </si>
  <si>
    <t>Pam on 2-11-2021</t>
  </si>
  <si>
    <t>May 20-Jan 21</t>
  </si>
  <si>
    <t>Eff 5-1-20</t>
  </si>
  <si>
    <t>Sum of Feb-21</t>
  </si>
  <si>
    <t>Sum of Mar-21</t>
  </si>
  <si>
    <t>Sum of Apr-21</t>
  </si>
  <si>
    <t>Source:  F2020, Delivered kWH</t>
  </si>
  <si>
    <t xml:space="preserve">PUGET SOUND ENERGY </t>
  </si>
  <si>
    <t>ELECTRIC RESULTS OF OPERATIONS</t>
  </si>
  <si>
    <t>As Used in UE-190529 and UG-190530</t>
  </si>
  <si>
    <t>F20 Final Electric Load Forecast - CETA Conservation</t>
  </si>
  <si>
    <t xml:space="preserve">This was not on </t>
  </si>
  <si>
    <t>Pam's schedule</t>
  </si>
  <si>
    <t>Pam's file from 2/11/21</t>
  </si>
  <si>
    <t>2020 Total</t>
  </si>
  <si>
    <t>Total 2020 Expenditures to use in True-Up calculation</t>
  </si>
  <si>
    <t xml:space="preserve">2020 Electric Actual Spend </t>
  </si>
  <si>
    <t>Less 449's Actual 2020</t>
  </si>
  <si>
    <t>Collections - 12ME April 2021</t>
  </si>
  <si>
    <t>May 2020 through January 2021 - Actuals</t>
  </si>
  <si>
    <t>February 2021 through April 2021 - Estimated</t>
  </si>
  <si>
    <r>
      <t>Updated 2021</t>
    </r>
    <r>
      <rPr>
        <b/>
        <i/>
        <sz val="20"/>
        <color rgb="FF00B050"/>
        <rFont val="Arial"/>
        <family val="2"/>
      </rPr>
      <t xml:space="preserve"> - ACP</t>
    </r>
  </si>
  <si>
    <t>Information in this tab is from UE-190905 - file "190905-PSE-2021-ACP-Exhibit-1-Savings-and-Budgets(11-13-2020).xlsm" tab "Portfolio--2021 Specific" filed on November 13, 2020.</t>
  </si>
  <si>
    <t xml:space="preserve">Single Family Existing Subtotal  </t>
  </si>
  <si>
    <t>-</t>
  </si>
  <si>
    <t>Effective May 2021</t>
  </si>
  <si>
    <t>True up of 2020/2021 - (Note 2)</t>
  </si>
  <si>
    <t>Conversion Factor (2019 GRC)</t>
  </si>
  <si>
    <t>(Note 2) The true up for collections through April 2021 does not relate to Schedule 449 customers participating in conservation programs under Schedule 258.</t>
  </si>
  <si>
    <t>(Note 1) The amount reflected in column b is based on expected expenditures for Sch 449 customers for the 2021 budget year as included in UE-190905 - file "190905-PSE-2021-ACP-Exhibit-1-Savings-and-Budgets(11-13-2020).xlsm" tab "Portfolio--2021 Specific" filed on November 13, 2020 and may not necessarily reflect the revenue requirement to be set in rates for Sch 449 customers.  The amount to collect from these customers will be determined in the Cost of Service workpapers.</t>
  </si>
  <si>
    <t>The information above this line is from last year's Sch 120 filing in UE-200142; file "200142-Advice-202-05-PSE-WP-COS.xlsx" tab "Proforma - Proposed vs. ex-120 "</t>
  </si>
  <si>
    <t>Proposed
Schedule 120
Effective
5-1-20</t>
  </si>
  <si>
    <t>REVENUE
(Including 5-1-20
Sch 120 revenue)</t>
  </si>
  <si>
    <t>2020 Class Allocation</t>
  </si>
  <si>
    <t>2019 Under / (Over) Allocation</t>
  </si>
  <si>
    <t>Special Contract</t>
  </si>
  <si>
    <t>SC</t>
  </si>
  <si>
    <t>Tab is from UE-200142</t>
  </si>
  <si>
    <t>True-Up of Amounts for Current Reporting Period (May 2020 through April 2021 with February through April 2021 re-forecasted)</t>
  </si>
  <si>
    <t>2020 - 2021 True up</t>
  </si>
  <si>
    <t>May 2020 through April 2021 (2/21 - 4/21 forecasted)</t>
  </si>
  <si>
    <t>USE THIS</t>
  </si>
  <si>
    <t>2020 budgeted expenditures set in rates versus actual expenditures made - Non-258</t>
  </si>
  <si>
    <t>2020 budgeted expenditures set in rates versus actual expenditures made - 40, 46 and 49 under 258</t>
  </si>
  <si>
    <t xml:space="preserve"> 4430 - Lodging Direct Install EES - E</t>
  </si>
  <si>
    <t xml:space="preserve">  4430 - HEA Behavioral Pilot Prgrm - Elec</t>
  </si>
  <si>
    <t xml:space="preserve">  4430 - Single Fam AMI Pilot Prgrm - Elec</t>
  </si>
  <si>
    <t xml:space="preserve">  4430 - Retail Choice Pilot Prgrm - Elec</t>
  </si>
  <si>
    <t xml:space="preserve">  4430 - Mod Incm Resid Pilot Prgrm - Elec</t>
  </si>
  <si>
    <t>4440 - E250 Data Center Efficiency-Elec</t>
  </si>
  <si>
    <t>4440 - Industrial Energy Mgmt - Electric</t>
  </si>
  <si>
    <t>2019 - 2020 True up of Estimated collections</t>
  </si>
  <si>
    <t>2020 Conservation Costs Related Revenue Requirement</t>
  </si>
  <si>
    <t>True up of 2020/2021 Related Revenue Requirement</t>
  </si>
  <si>
    <t>in the prior 2019/2020 filing and current 2020/2021 filing</t>
  </si>
  <si>
    <t>2019/2020 Revenue Requirement from UE-200142</t>
  </si>
  <si>
    <t>Current year - Receivable for Under-collection of 2020 program costs collected through April 2021 (Feb - Apr 2021 are estimates)</t>
  </si>
  <si>
    <t>Prior year - Receivable for Under-collection of 2020 program costs collected through April 2020</t>
  </si>
  <si>
    <t>Current year - payable for over-collecting Feb - Apr 2020 revenues</t>
  </si>
  <si>
    <t>Prior year - payable for over-collecting Feb - Apr 2019 revenues</t>
  </si>
  <si>
    <t>Plus projected expenditures 2021 vs. 2020</t>
  </si>
  <si>
    <t>2021 Non-449 Budgeted Expenditures</t>
  </si>
  <si>
    <t>2021 (Current filing) 2020 (Prior filing) Non-449 Actual Expenditures</t>
  </si>
  <si>
    <t>2021 (Current filing) 2020 (Prior filing) Non-449 Budgeted Expenditures</t>
  </si>
  <si>
    <t>2020/2021 Revenue Requirement from UE-21XXXX</t>
  </si>
  <si>
    <t>2020/2021 Electric Conservation Rider Filing</t>
  </si>
  <si>
    <t>2021 Conservation Costs (12  Months) - Non-449/459 customers only</t>
  </si>
  <si>
    <t>2021 Conservation Budget (12 Months) (Note 1)</t>
  </si>
  <si>
    <t>estimated collections for Feb - Apr 2020 used</t>
  </si>
  <si>
    <t>for 2019/2020 true up in UE-200142</t>
  </si>
  <si>
    <t>Source:  F2020, Delivered Transporation kWH</t>
  </si>
  <si>
    <t>Total 2020 Spending to Include in Calculation of the True Up to Electric Schedule 120</t>
  </si>
  <si>
    <t>Collections actual vs. estimated in 19-20 true-up included in UE-200142</t>
  </si>
  <si>
    <t>This file contains conservation two main pieces of information related to Electric Schedule 120 (non-449 customers only).</t>
  </si>
  <si>
    <t>Jan-Dec 2021 vs. Jan-Dec 2020</t>
  </si>
  <si>
    <t>Variance between estimated and actual loads for May through April</t>
  </si>
  <si>
    <t>in the 2021 filing vs. the 2020 filing</t>
  </si>
  <si>
    <t xml:space="preserve">Variance between estimated and actual loads for Feb to Apr from </t>
  </si>
  <si>
    <t>each prior year filing in the 2021 filing vs. the 2020 filing</t>
  </si>
  <si>
    <t>Budget vs. Actual for Jan-Dec 2020 vs. Bdgt to Actual Jan-Dec 2019</t>
  </si>
  <si>
    <t>May 2020 through April 2021</t>
  </si>
  <si>
    <t>February 2020 through April 2020</t>
  </si>
  <si>
    <t>January through December 2020</t>
  </si>
  <si>
    <t>"Spending Variances" which consists of the difference between</t>
  </si>
  <si>
    <t>Schedule 258</t>
  </si>
  <si>
    <t>All Else</t>
  </si>
  <si>
    <t>Total Budget</t>
  </si>
  <si>
    <t>Summary</t>
  </si>
  <si>
    <t>2020 - 2021 true up</t>
  </si>
  <si>
    <t>Difference between estimated collections used in UE-200142 and actual collections</t>
  </si>
  <si>
    <t>F2019
Delivered kWh
05/20 to 04/21</t>
  </si>
  <si>
    <t>Projected
Revenue
05/20 to 04/21
[Note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</si>
</sst>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00000_);\(#,##0.000000\)"/>
    <numFmt numFmtId="167" formatCode="0.0%"/>
    <numFmt numFmtId="168" formatCode="_(&quot;$&quot;* #,##0.000000_);_(&quot;$&quot;* \(#,##0.000000\);_(&quot;$&quot;* &quot;-&quot;??_);_(@_)"/>
    <numFmt numFmtId="169" formatCode="0.0000\ \¢"/>
    <numFmt numFmtId="170" formatCode="[$-409]mmmm\ d\,\ yyyy;@"/>
    <numFmt numFmtId="171" formatCode="0.000000"/>
    <numFmt numFmtId="172" formatCode="0.0000%"/>
    <numFmt numFmtId="173" formatCode="[$-409]m/d/yy\ h:mm\ AM/PM;@"/>
    <numFmt numFmtId="174" formatCode="###.0\ &quot;aMW&quot;"/>
    <numFmt numFmtId="175" formatCode="#,###\ &quot;MWh&quot;"/>
    <numFmt numFmtId="176" formatCode="##.0\ &quot;FTEs&quot;"/>
    <numFmt numFmtId="177" formatCode="_(&quot;$&quot;* #,##0.0000_);_(&quot;$&quot;* \(#,##0.0000\);_(&quot;$&quot;* &quot;-&quot;????_);_(@_)"/>
    <numFmt numFmtId="178" formatCode="[$-409]d\-mmm\-yyyy;@"/>
    <numFmt numFmtId="179" formatCode="_(&quot;$&quot;* #,##0.0_);_(&quot;$&quot;* \(#,##0.0\);_(&quot;$&quot;* &quot;-&quot;??_);_(@_)"/>
    <numFmt numFmtId="180" formatCode="_(* #,##0.000000_);_(* \(#,##0.000000\);_(* &quot;-&quot;??????_);_(@_)"/>
    <numFmt numFmtId="181" formatCode="0.000%"/>
    <numFmt numFmtId="182" formatCode="&quot;$&quot;#,##0.000000_);\(&quot;$&quot;#,##0.000000\)"/>
  </numFmts>
  <fonts count="10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sz val="11"/>
      <name val="Calibri"/>
      <family val="2"/>
      <scheme val="minor"/>
    </font>
    <font>
      <sz val="10"/>
      <color indexed="12"/>
      <name val="Arial"/>
      <family val="2"/>
    </font>
    <font>
      <sz val="11"/>
      <name val="Calibri"/>
      <family val="2"/>
    </font>
    <font>
      <sz val="9"/>
      <name val="Arial"/>
      <family val="2"/>
    </font>
    <font>
      <b/>
      <u/>
      <sz val="11"/>
      <color theme="1"/>
      <name val="Calibri"/>
      <family val="2"/>
      <scheme val="minor"/>
    </font>
    <font>
      <b/>
      <sz val="11"/>
      <name val="Arial"/>
      <family val="2"/>
    </font>
    <font>
      <b/>
      <sz val="9"/>
      <name val="Arial"/>
      <family val="2"/>
    </font>
    <font>
      <sz val="11"/>
      <color rgb="FFFF0000"/>
      <name val="Calibri"/>
      <family val="2"/>
      <scheme val="minor"/>
    </font>
    <font>
      <sz val="16"/>
      <color theme="1"/>
      <name val="Calibri"/>
      <family val="2"/>
    </font>
    <font>
      <b/>
      <sz val="10"/>
      <color theme="1"/>
      <name val="Calibri"/>
      <family val="2"/>
    </font>
    <font>
      <sz val="10"/>
      <name val="Times New Roman"/>
      <family val="1"/>
    </font>
    <font>
      <b/>
      <sz val="10"/>
      <name val="Times New Roman"/>
      <family val="1"/>
    </font>
    <font>
      <sz val="10"/>
      <color indexed="8"/>
      <name val="Arial"/>
      <family val="2"/>
    </font>
    <font>
      <sz val="10"/>
      <color theme="1"/>
      <name val="Arial"/>
      <family val="2"/>
    </font>
    <font>
      <sz val="8"/>
      <name val="Arial"/>
      <family val="2"/>
    </font>
    <font>
      <b/>
      <sz val="12"/>
      <name val="Arial"/>
      <family val="2"/>
    </font>
    <font>
      <b/>
      <sz val="8"/>
      <name val="Arial"/>
      <family val="2"/>
    </font>
    <font>
      <b/>
      <sz val="10"/>
      <color indexed="8"/>
      <name val="Arial"/>
      <family val="2"/>
    </font>
    <font>
      <b/>
      <sz val="12"/>
      <color indexed="8"/>
      <name val="Arial"/>
      <family val="2"/>
    </font>
    <font>
      <b/>
      <u/>
      <sz val="11"/>
      <name val="Calibri"/>
      <family val="2"/>
      <scheme val="minor"/>
    </font>
    <font>
      <b/>
      <sz val="14"/>
      <color rgb="FF0000FF"/>
      <name val="Arial"/>
      <family val="2"/>
    </font>
    <font>
      <sz val="12"/>
      <name val="Arial"/>
      <family val="2"/>
    </font>
    <font>
      <u/>
      <sz val="8"/>
      <name val="Arial"/>
      <family val="2"/>
    </font>
    <font>
      <b/>
      <sz val="12"/>
      <color indexed="9"/>
      <name val="Arial"/>
      <family val="2"/>
    </font>
    <font>
      <sz val="8"/>
      <color theme="1"/>
      <name val="Arial"/>
      <family val="2"/>
    </font>
    <font>
      <i/>
      <sz val="10"/>
      <color rgb="FF0430AC"/>
      <name val="Arial"/>
      <family val="2"/>
    </font>
    <font>
      <i/>
      <sz val="8"/>
      <color rgb="FF0430AC"/>
      <name val="Arial"/>
      <family val="2"/>
    </font>
    <font>
      <i/>
      <sz val="10"/>
      <color indexed="10"/>
      <name val="Arial"/>
      <family val="2"/>
    </font>
    <font>
      <u val="singleAccounting"/>
      <sz val="10"/>
      <color indexed="8"/>
      <name val="Arial"/>
      <family val="2"/>
    </font>
    <font>
      <b/>
      <sz val="8"/>
      <color indexed="9"/>
      <name val="Arial"/>
      <family val="2"/>
    </font>
    <font>
      <i/>
      <sz val="9"/>
      <color rgb="FF0430AC"/>
      <name val="Arial"/>
      <family val="2"/>
    </font>
    <font>
      <sz val="10"/>
      <color rgb="FF0430AC"/>
      <name val="Arial"/>
      <family val="2"/>
    </font>
    <font>
      <i/>
      <sz val="9"/>
      <color theme="1"/>
      <name val="Arial"/>
      <family val="2"/>
    </font>
    <font>
      <b/>
      <sz val="11"/>
      <color theme="0"/>
      <name val="Arial"/>
      <family val="2"/>
    </font>
    <font>
      <b/>
      <sz val="10"/>
      <color indexed="12"/>
      <name val="Arial"/>
      <family val="2"/>
    </font>
    <font>
      <b/>
      <sz val="10"/>
      <color theme="0"/>
      <name val="Arial"/>
      <family val="2"/>
    </font>
    <font>
      <sz val="10"/>
      <color rgb="FFFF0000"/>
      <name val="Arial"/>
      <family val="2"/>
    </font>
    <font>
      <b/>
      <sz val="12"/>
      <color theme="0"/>
      <name val="Arial"/>
      <family val="2"/>
    </font>
    <font>
      <sz val="10"/>
      <name val="Courier"/>
      <family val="3"/>
    </font>
    <font>
      <sz val="10"/>
      <name val="Arial"/>
      <family val="2"/>
    </font>
    <font>
      <u/>
      <sz val="11"/>
      <color theme="10"/>
      <name val="Calibri"/>
      <family val="2"/>
      <scheme val="minor"/>
    </font>
    <font>
      <b/>
      <sz val="10"/>
      <color theme="1"/>
      <name val="Arial"/>
      <family val="2"/>
    </font>
    <font>
      <b/>
      <i/>
      <sz val="20"/>
      <color rgb="FF0070C0"/>
      <name val="Arial"/>
      <family val="2"/>
    </font>
    <font>
      <sz val="12"/>
      <color indexed="10"/>
      <name val="Arial"/>
      <family val="2"/>
    </font>
    <font>
      <b/>
      <sz val="12"/>
      <color indexed="10"/>
      <name val="Arial"/>
      <family val="2"/>
    </font>
    <font>
      <i/>
      <sz val="10"/>
      <color rgb="FF0070C0"/>
      <name val="Arial"/>
      <family val="2"/>
    </font>
    <font>
      <sz val="10"/>
      <color rgb="FF0070C0"/>
      <name val="Arial"/>
      <family val="2"/>
    </font>
    <font>
      <b/>
      <sz val="10"/>
      <color rgb="FFFF0000"/>
      <name val="Arial"/>
      <family val="2"/>
    </font>
    <font>
      <b/>
      <sz val="11"/>
      <name val="Calibri"/>
      <family val="2"/>
      <scheme val="minor"/>
    </font>
    <font>
      <b/>
      <sz val="14"/>
      <color rgb="FFFF0000"/>
      <name val="Arial"/>
      <family val="2"/>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color rgb="FFFF0000"/>
      <name val="Times New Roman"/>
      <family val="1"/>
    </font>
    <font>
      <b/>
      <sz val="10"/>
      <color rgb="FF0000FF"/>
      <name val="Arial"/>
      <family val="2"/>
    </font>
    <font>
      <b/>
      <sz val="9"/>
      <color rgb="FF0000FF"/>
      <name val="Arial"/>
      <family val="2"/>
    </font>
    <font>
      <b/>
      <sz val="10"/>
      <color rgb="FF0000FF"/>
      <name val="Times New Roman"/>
      <family val="1"/>
    </font>
    <font>
      <sz val="11"/>
      <color theme="1"/>
      <name val="Times New Roman"/>
      <family val="2"/>
    </font>
    <font>
      <sz val="9"/>
      <color theme="1"/>
      <name val="Arial"/>
      <family val="2"/>
    </font>
    <font>
      <i/>
      <sz val="9"/>
      <name val="Arial"/>
      <family val="2"/>
    </font>
    <font>
      <i/>
      <sz val="9"/>
      <color rgb="FF339966"/>
      <name val="Arial"/>
      <family val="2"/>
    </font>
    <font>
      <sz val="9"/>
      <color indexed="63"/>
      <name val="Arial"/>
      <family val="2"/>
    </font>
    <font>
      <i/>
      <sz val="8"/>
      <color theme="1"/>
      <name val="Arial"/>
      <family val="2"/>
    </font>
    <font>
      <sz val="10"/>
      <color theme="0"/>
      <name val="Arial"/>
      <family val="2"/>
    </font>
    <font>
      <u/>
      <sz val="10"/>
      <color theme="10"/>
      <name val="Calibri"/>
      <family val="2"/>
    </font>
    <font>
      <b/>
      <u/>
      <sz val="10"/>
      <color theme="0"/>
      <name val="Calibri"/>
      <family val="2"/>
    </font>
    <font>
      <b/>
      <i/>
      <sz val="10"/>
      <color theme="0"/>
      <name val="Arial"/>
      <family val="2"/>
    </font>
    <font>
      <sz val="8"/>
      <color rgb="FFFF0000"/>
      <name val="Arial"/>
      <family val="2"/>
    </font>
    <font>
      <b/>
      <sz val="8"/>
      <color indexed="81"/>
      <name val="Tahoma"/>
      <family val="2"/>
    </font>
    <font>
      <sz val="8"/>
      <color indexed="81"/>
      <name val="Tahoma"/>
      <family val="2"/>
    </font>
    <font>
      <b/>
      <i/>
      <sz val="10"/>
      <color theme="1"/>
      <name val="Tahoma"/>
      <family val="2"/>
    </font>
    <font>
      <b/>
      <i/>
      <sz val="20"/>
      <color rgb="FF00B050"/>
      <name val="Arial"/>
      <family val="2"/>
    </font>
    <font>
      <u/>
      <sz val="9"/>
      <color indexed="12"/>
      <name val="Calibri"/>
      <family val="2"/>
    </font>
    <font>
      <sz val="10"/>
      <color theme="1"/>
      <name val="Tahoma"/>
      <family val="2"/>
    </font>
    <font>
      <b/>
      <sz val="10"/>
      <color theme="1"/>
      <name val="Tahoma"/>
      <family val="2"/>
    </font>
    <font>
      <i/>
      <sz val="10"/>
      <color rgb="FF0070C0"/>
      <name val="Tahoma"/>
      <family val="2"/>
    </font>
    <font>
      <sz val="10"/>
      <color rgb="FF0070C0"/>
      <name val="Tahoma"/>
      <family val="2"/>
    </font>
    <font>
      <i/>
      <sz val="10"/>
      <color theme="1"/>
      <name val="Tahoma"/>
      <family val="2"/>
    </font>
    <font>
      <b/>
      <sz val="10"/>
      <color theme="0"/>
      <name val="Tahoma"/>
      <family val="2"/>
    </font>
    <font>
      <vertAlign val="superscript"/>
      <sz val="9"/>
      <name val="Tahoma"/>
      <family val="2"/>
    </font>
    <font>
      <sz val="8"/>
      <name val="Helv"/>
    </font>
    <font>
      <b/>
      <sz val="9"/>
      <color indexed="81"/>
      <name val="Tahoma"/>
      <family val="2"/>
    </font>
    <font>
      <sz val="9"/>
      <color indexed="81"/>
      <name val="Tahoma"/>
      <family val="2"/>
    </font>
    <font>
      <b/>
      <sz val="10"/>
      <color theme="1"/>
      <name val="Times New Roman"/>
      <family val="1"/>
    </font>
    <font>
      <sz val="24"/>
      <name val="Calibri"/>
      <family val="2"/>
    </font>
    <font>
      <sz val="10"/>
      <color theme="1"/>
      <name val="Calibri"/>
      <family val="2"/>
    </font>
    <font>
      <sz val="11"/>
      <color theme="1"/>
      <name val="Calibri"/>
      <family val="2"/>
    </font>
    <font>
      <sz val="10"/>
      <color rgb="FF000000"/>
      <name val="Arial"/>
      <family val="2"/>
    </font>
  </fonts>
  <fills count="63">
    <fill>
      <patternFill patternType="none"/>
    </fill>
    <fill>
      <patternFill patternType="gray125"/>
    </fill>
    <fill>
      <patternFill patternType="solid">
        <fgColor indexed="22"/>
        <bgColor indexed="64"/>
      </patternFill>
    </fill>
    <fill>
      <patternFill patternType="solid">
        <fgColor rgb="FF506DE8"/>
        <bgColor indexed="64"/>
      </patternFill>
    </fill>
    <fill>
      <patternFill patternType="solid">
        <fgColor rgb="FFEE79F7"/>
        <bgColor indexed="64"/>
      </patternFill>
    </fill>
    <fill>
      <patternFill patternType="solid">
        <fgColor rgb="FFFD6035"/>
        <bgColor indexed="64"/>
      </patternFill>
    </fill>
    <fill>
      <patternFill patternType="solid">
        <fgColor rgb="FFFFE811"/>
        <bgColor indexed="64"/>
      </patternFill>
    </fill>
    <fill>
      <patternFill patternType="solid">
        <fgColor rgb="FFA7A7FF"/>
        <bgColor indexed="64"/>
      </patternFill>
    </fill>
    <fill>
      <patternFill patternType="solid">
        <fgColor rgb="FFABC785"/>
        <bgColor indexed="64"/>
      </patternFill>
    </fill>
    <fill>
      <patternFill patternType="solid">
        <fgColor rgb="FF006A71"/>
        <bgColor indexed="64"/>
      </patternFill>
    </fill>
    <fill>
      <patternFill patternType="solid">
        <fgColor rgb="FFC1B071"/>
        <bgColor indexed="64"/>
      </patternFill>
    </fill>
    <fill>
      <patternFill patternType="solid">
        <fgColor rgb="FFB2541A"/>
        <bgColor indexed="64"/>
      </patternFill>
    </fill>
    <fill>
      <patternFill patternType="solid">
        <fgColor rgb="FF538ED5"/>
        <bgColor indexed="64"/>
      </patternFill>
    </fill>
    <fill>
      <patternFill patternType="solid">
        <fgColor theme="6"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E09"/>
        <bgColor indexed="64"/>
      </patternFill>
    </fill>
    <fill>
      <patternFill patternType="solid">
        <fgColor rgb="FFFFEE00"/>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CCFFCC"/>
        <bgColor indexed="64"/>
      </patternFill>
    </fill>
    <fill>
      <patternFill patternType="solid">
        <fgColor rgb="FFFF0000"/>
        <bgColor indexed="64"/>
      </patternFill>
    </fill>
    <fill>
      <patternFill patternType="solid">
        <fgColor indexed="9"/>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rgb="FFFFC000"/>
        <bgColor indexed="64"/>
      </patternFill>
    </fill>
    <fill>
      <patternFill patternType="solid">
        <fgColor rgb="FFEE79F7"/>
        <bgColor rgb="FF000000"/>
      </patternFill>
    </fill>
  </fills>
  <borders count="105">
    <border>
      <left/>
      <right/>
      <top/>
      <bottom/>
      <diagonal/>
    </border>
    <border>
      <left/>
      <right/>
      <top/>
      <bottom style="thin">
        <color indexed="64"/>
      </bottom>
      <diagonal/>
    </border>
    <border>
      <left/>
      <right/>
      <top style="thin">
        <color indexed="64"/>
      </top>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theme="4" tint="0.39997558519241921"/>
      </bottom>
      <diagonal/>
    </border>
    <border>
      <left/>
      <right/>
      <top style="thin">
        <color theme="4" tint="0.39997558519241921"/>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top style="hair">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DashDotDot">
        <color theme="0" tint="-0.499984740745262"/>
      </bottom>
      <diagonal/>
    </border>
    <border>
      <left style="thin">
        <color indexed="64"/>
      </left>
      <right/>
      <top style="thin">
        <color indexed="64"/>
      </top>
      <bottom/>
      <diagonal/>
    </border>
    <border>
      <left style="thin">
        <color indexed="64"/>
      </left>
      <right/>
      <top/>
      <bottom/>
      <diagonal/>
    </border>
    <border>
      <left style="medium">
        <color auto="1"/>
      </left>
      <right style="thin">
        <color auto="1"/>
      </right>
      <top style="medium">
        <color auto="1"/>
      </top>
      <bottom style="thin">
        <color auto="1"/>
      </bottom>
      <diagonal/>
    </border>
    <border>
      <left style="double">
        <color auto="1"/>
      </left>
      <right style="double">
        <color auto="1"/>
      </right>
      <top/>
      <bottom style="hair">
        <color auto="1"/>
      </bottom>
      <diagonal/>
    </border>
    <border>
      <left style="double">
        <color auto="1"/>
      </left>
      <right style="double">
        <color auto="1"/>
      </right>
      <top/>
      <bottom style="thin">
        <color auto="1"/>
      </bottom>
      <diagonal/>
    </border>
    <border>
      <left style="medium">
        <color auto="1"/>
      </left>
      <right/>
      <top style="thin">
        <color indexed="64"/>
      </top>
      <bottom style="double">
        <color indexed="64"/>
      </bottom>
      <diagonal/>
    </border>
    <border>
      <left style="double">
        <color auto="1"/>
      </left>
      <right style="double">
        <color auto="1"/>
      </right>
      <top style="thin">
        <color indexed="64"/>
      </top>
      <bottom style="double">
        <color indexed="64"/>
      </bottom>
      <diagonal/>
    </border>
    <border>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s>
  <cellStyleXfs count="69">
    <xf numFmtId="0" fontId="0" fillId="0" borderId="0"/>
    <xf numFmtId="43" fontId="1" fillId="0" borderId="0" applyFont="0" applyFill="0" applyBorder="0" applyAlignment="0" applyProtection="0"/>
    <xf numFmtId="44" fontId="1" fillId="0" borderId="0" applyFont="0" applyFill="0" applyBorder="0" applyAlignment="0" applyProtection="0"/>
    <xf numFmtId="39" fontId="43" fillId="0" borderId="0"/>
    <xf numFmtId="0" fontId="3" fillId="0" borderId="0"/>
    <xf numFmtId="9" fontId="3" fillId="0" borderId="0" applyFont="0" applyFill="0" applyBorder="0" applyAlignment="0" applyProtection="0"/>
    <xf numFmtId="39" fontId="43" fillId="0" borderId="0"/>
    <xf numFmtId="9" fontId="1" fillId="0" borderId="0" applyFont="0" applyFill="0" applyBorder="0" applyAlignment="0" applyProtection="0"/>
    <xf numFmtId="0" fontId="45" fillId="0" borderId="0" applyNumberFormat="0" applyFill="0" applyBorder="0" applyAlignment="0" applyProtection="0"/>
    <xf numFmtId="177" fontId="3" fillId="0" borderId="0">
      <alignment horizontal="left" wrapText="1"/>
    </xf>
    <xf numFmtId="0" fontId="56" fillId="0" borderId="0" applyNumberFormat="0" applyFill="0" applyBorder="0" applyAlignment="0" applyProtection="0"/>
    <xf numFmtId="0" fontId="57" fillId="0" borderId="82" applyNumberFormat="0" applyFill="0" applyAlignment="0" applyProtection="0"/>
    <xf numFmtId="0" fontId="58" fillId="0" borderId="83" applyNumberFormat="0" applyFill="0" applyAlignment="0" applyProtection="0"/>
    <xf numFmtId="0" fontId="59" fillId="0" borderId="84" applyNumberFormat="0" applyFill="0" applyAlignment="0" applyProtection="0"/>
    <xf numFmtId="0" fontId="59" fillId="0" borderId="0" applyNumberFormat="0" applyFill="0" applyBorder="0" applyAlignment="0" applyProtection="0"/>
    <xf numFmtId="0" fontId="60" fillId="17" borderId="0" applyNumberFormat="0" applyBorder="0" applyAlignment="0" applyProtection="0"/>
    <xf numFmtId="0" fontId="61" fillId="18" borderId="0" applyNumberFormat="0" applyBorder="0" applyAlignment="0" applyProtection="0"/>
    <xf numFmtId="0" fontId="62" fillId="19" borderId="0" applyNumberFormat="0" applyBorder="0" applyAlignment="0" applyProtection="0"/>
    <xf numFmtId="0" fontId="63" fillId="20" borderId="85" applyNumberFormat="0" applyAlignment="0" applyProtection="0"/>
    <xf numFmtId="0" fontId="64" fillId="21" borderId="86" applyNumberFormat="0" applyAlignment="0" applyProtection="0"/>
    <xf numFmtId="0" fontId="65" fillId="21" borderId="85" applyNumberFormat="0" applyAlignment="0" applyProtection="0"/>
    <xf numFmtId="0" fontId="66" fillId="0" borderId="87" applyNumberFormat="0" applyFill="0" applyAlignment="0" applyProtection="0"/>
    <xf numFmtId="0" fontId="67" fillId="22" borderId="88" applyNumberFormat="0" applyAlignment="0" applyProtection="0"/>
    <xf numFmtId="0" fontId="12" fillId="0" borderId="0" applyNumberFormat="0" applyFill="0" applyBorder="0" applyAlignment="0" applyProtection="0"/>
    <xf numFmtId="0" fontId="1" fillId="23" borderId="89" applyNumberFormat="0" applyFont="0" applyAlignment="0" applyProtection="0"/>
    <xf numFmtId="0" fontId="68" fillId="0" borderId="0" applyNumberFormat="0" applyFill="0" applyBorder="0" applyAlignment="0" applyProtection="0"/>
    <xf numFmtId="0" fontId="2" fillId="0" borderId="90" applyNumberFormat="0" applyFill="0" applyAlignment="0" applyProtection="0"/>
    <xf numFmtId="0" fontId="69"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9" fillId="35" borderId="0" applyNumberFormat="0" applyBorder="0" applyAlignment="0" applyProtection="0"/>
    <xf numFmtId="0" fontId="69"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69" fillId="39" borderId="0" applyNumberFormat="0" applyBorder="0" applyAlignment="0" applyProtection="0"/>
    <xf numFmtId="0" fontId="69"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69" fillId="43" borderId="0" applyNumberFormat="0" applyBorder="0" applyAlignment="0" applyProtection="0"/>
    <xf numFmtId="0" fontId="69"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69" fillId="47" borderId="0" applyNumberFormat="0" applyBorder="0" applyAlignment="0" applyProtection="0"/>
    <xf numFmtId="0" fontId="74" fillId="0" borderId="0"/>
    <xf numFmtId="44" fontId="74" fillId="0" borderId="0" applyFont="0" applyFill="0" applyBorder="0" applyAlignment="0" applyProtection="0"/>
    <xf numFmtId="0" fontId="3"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0" fontId="81" fillId="0" borderId="0" applyNumberFormat="0" applyFill="0" applyBorder="0" applyAlignment="0" applyProtection="0">
      <alignment vertical="top"/>
      <protection locked="0"/>
    </xf>
    <xf numFmtId="0" fontId="1" fillId="0" borderId="0"/>
    <xf numFmtId="0" fontId="81"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44" fontId="3"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97" fillId="0" borderId="0" applyFont="0" applyFill="0" applyBorder="0" applyAlignment="0" applyProtection="0"/>
    <xf numFmtId="43" fontId="102" fillId="0" borderId="0" applyFont="0" applyFill="0" applyBorder="0" applyAlignment="0" applyProtection="0"/>
  </cellStyleXfs>
  <cellXfs count="1207">
    <xf numFmtId="0" fontId="0" fillId="0" borderId="0" xfId="0"/>
    <xf numFmtId="165" fontId="3" fillId="0" borderId="28" xfId="0" applyNumberFormat="1" applyFont="1" applyFill="1" applyBorder="1" applyAlignment="1">
      <alignment horizontal="center"/>
    </xf>
    <xf numFmtId="0" fontId="0" fillId="0" borderId="73" xfId="0" applyBorder="1"/>
    <xf numFmtId="0" fontId="4" fillId="0" borderId="1" xfId="0" applyFont="1" applyFill="1" applyBorder="1" applyAlignment="1">
      <alignment horizontal="centerContinuous"/>
    </xf>
    <xf numFmtId="0" fontId="4" fillId="0" borderId="0" xfId="0" applyFont="1" applyFill="1" applyBorder="1" applyAlignment="1">
      <alignment horizontal="center"/>
    </xf>
    <xf numFmtId="0" fontId="4" fillId="0" borderId="0" xfId="0" applyFont="1" applyFill="1" applyAlignment="1">
      <alignment horizontal="center"/>
    </xf>
    <xf numFmtId="0" fontId="3" fillId="0" borderId="0" xfId="0" applyFont="1" applyFill="1" applyAlignment="1">
      <alignment horizontal="left" indent="1"/>
    </xf>
    <xf numFmtId="0" fontId="3" fillId="0" borderId="0" xfId="0" applyFont="1" applyFill="1"/>
    <xf numFmtId="0" fontId="3" fillId="0" borderId="4" xfId="0" applyFont="1" applyFill="1" applyBorder="1"/>
    <xf numFmtId="0" fontId="3" fillId="0" borderId="5" xfId="0" applyFont="1" applyFill="1" applyBorder="1" applyAlignment="1">
      <alignment horizontal="center"/>
    </xf>
    <xf numFmtId="0" fontId="4" fillId="0" borderId="5" xfId="0" applyFont="1" applyFill="1" applyBorder="1"/>
    <xf numFmtId="0" fontId="3" fillId="0" borderId="5" xfId="0" applyFont="1" applyFill="1" applyBorder="1" applyAlignment="1">
      <alignment horizontal="centerContinuous"/>
    </xf>
    <xf numFmtId="0" fontId="3" fillId="0" borderId="6" xfId="0" applyFont="1" applyFill="1" applyBorder="1"/>
    <xf numFmtId="0" fontId="3" fillId="0" borderId="7" xfId="0" applyFont="1" applyFill="1" applyBorder="1"/>
    <xf numFmtId="0" fontId="3" fillId="0" borderId="0" xfId="0" applyFont="1" applyFill="1" applyBorder="1" applyAlignment="1">
      <alignment horizontal="centerContinuous"/>
    </xf>
    <xf numFmtId="0" fontId="3" fillId="0" borderId="8" xfId="0" applyFont="1" applyFill="1" applyBorder="1"/>
    <xf numFmtId="0" fontId="3" fillId="0" borderId="7" xfId="0" applyFont="1" applyFill="1" applyBorder="1" applyAlignment="1">
      <alignment horizontal="center"/>
    </xf>
    <xf numFmtId="0" fontId="3" fillId="0" borderId="0" xfId="0" quotePrefix="1" applyFont="1" applyFill="1" applyBorder="1" applyAlignment="1">
      <alignment horizontal="left"/>
    </xf>
    <xf numFmtId="0" fontId="3" fillId="0" borderId="0" xfId="0" quotePrefix="1" applyFont="1" applyFill="1" applyBorder="1" applyAlignment="1">
      <alignment horizontal="center"/>
    </xf>
    <xf numFmtId="0" fontId="3" fillId="0" borderId="0" xfId="0" applyFont="1" applyFill="1" applyBorder="1" applyAlignment="1">
      <alignment horizontal="left"/>
    </xf>
    <xf numFmtId="165" fontId="3" fillId="0" borderId="0" xfId="0" quotePrefix="1" applyNumberFormat="1" applyFont="1" applyFill="1" applyBorder="1" applyAlignment="1">
      <alignment horizontal="right"/>
    </xf>
    <xf numFmtId="165" fontId="3" fillId="0" borderId="8" xfId="0" applyNumberFormat="1" applyFont="1" applyFill="1" applyBorder="1"/>
    <xf numFmtId="0" fontId="3" fillId="0" borderId="9" xfId="0" applyFont="1" applyFill="1" applyBorder="1"/>
    <xf numFmtId="164" fontId="3" fillId="0" borderId="1" xfId="0" applyNumberFormat="1" applyFont="1" applyFill="1" applyBorder="1"/>
    <xf numFmtId="164" fontId="3" fillId="0" borderId="10" xfId="0" applyNumberFormat="1" applyFont="1" applyFill="1" applyBorder="1"/>
    <xf numFmtId="0" fontId="3" fillId="0" borderId="11" xfId="0" applyFont="1" applyFill="1" applyBorder="1" applyAlignment="1">
      <alignment horizontal="center"/>
    </xf>
    <xf numFmtId="0" fontId="3" fillId="0" borderId="12" xfId="0" applyFont="1" applyFill="1" applyBorder="1" applyAlignment="1">
      <alignment horizontal="center"/>
    </xf>
    <xf numFmtId="0" fontId="3" fillId="0" borderId="12" xfId="0" applyFont="1" applyFill="1" applyBorder="1"/>
    <xf numFmtId="0" fontId="3" fillId="0" borderId="13" xfId="0" applyFont="1" applyFill="1" applyBorder="1"/>
    <xf numFmtId="0" fontId="3" fillId="0" borderId="4" xfId="0" applyFont="1" applyFill="1" applyBorder="1" applyAlignment="1">
      <alignment horizontal="center"/>
    </xf>
    <xf numFmtId="0" fontId="3" fillId="0" borderId="5" xfId="0" applyFont="1" applyFill="1" applyBorder="1"/>
    <xf numFmtId="165" fontId="3" fillId="0" borderId="0" xfId="0" applyNumberFormat="1" applyFont="1" applyFill="1" applyBorder="1"/>
    <xf numFmtId="0" fontId="3" fillId="0" borderId="0" xfId="0" applyFont="1" applyFill="1" applyBorder="1" applyAlignment="1">
      <alignment horizontal="left" indent="2"/>
    </xf>
    <xf numFmtId="164" fontId="3" fillId="0" borderId="8" xfId="0" applyNumberFormat="1" applyFont="1" applyFill="1" applyBorder="1"/>
    <xf numFmtId="0" fontId="3" fillId="0" borderId="11" xfId="0" quotePrefix="1" applyFont="1" applyFill="1" applyBorder="1" applyAlignment="1"/>
    <xf numFmtId="0" fontId="3" fillId="0" borderId="12" xfId="0" applyFont="1" applyFill="1" applyBorder="1" applyAlignment="1"/>
    <xf numFmtId="0" fontId="3" fillId="0" borderId="13" xfId="0" applyFont="1" applyFill="1" applyBorder="1" applyAlignment="1"/>
    <xf numFmtId="0" fontId="3" fillId="0" borderId="0" xfId="0" applyFont="1" applyFill="1" applyAlignment="1"/>
    <xf numFmtId="0" fontId="3" fillId="0" borderId="0" xfId="0" applyFont="1" applyFill="1" applyAlignment="1">
      <alignment horizontal="centerContinuous"/>
    </xf>
    <xf numFmtId="0" fontId="3" fillId="0" borderId="0" xfId="0" quotePrefix="1" applyFont="1" applyFill="1" applyAlignment="1">
      <alignment horizontal="centerContinuous"/>
    </xf>
    <xf numFmtId="0" fontId="3" fillId="0" borderId="1" xfId="0" applyFont="1" applyFill="1" applyBorder="1" applyAlignment="1">
      <alignment horizontal="center" wrapText="1"/>
    </xf>
    <xf numFmtId="0" fontId="3" fillId="0" borderId="0" xfId="0" applyFont="1" applyFill="1" applyAlignment="1">
      <alignment horizontal="center" wrapText="1"/>
    </xf>
    <xf numFmtId="0" fontId="3" fillId="0" borderId="0" xfId="0" applyFont="1" applyFill="1" applyBorder="1" applyAlignment="1">
      <alignment horizontal="center"/>
    </xf>
    <xf numFmtId="166" fontId="3" fillId="0" borderId="0" xfId="0" applyNumberFormat="1" applyFont="1" applyFill="1" applyBorder="1"/>
    <xf numFmtId="0" fontId="3" fillId="0" borderId="2" xfId="0" applyFont="1" applyFill="1" applyBorder="1" applyAlignment="1">
      <alignment horizontal="center"/>
    </xf>
    <xf numFmtId="0" fontId="3" fillId="0" borderId="2" xfId="0" applyFont="1" applyFill="1" applyBorder="1"/>
    <xf numFmtId="164" fontId="3" fillId="0" borderId="3" xfId="0" applyNumberFormat="1" applyFont="1" applyFill="1" applyBorder="1"/>
    <xf numFmtId="164" fontId="3" fillId="0" borderId="0" xfId="0" applyNumberFormat="1" applyFont="1" applyFill="1"/>
    <xf numFmtId="0" fontId="3" fillId="0" borderId="0" xfId="0" applyFont="1" applyFill="1" applyBorder="1"/>
    <xf numFmtId="164" fontId="8" fillId="0" borderId="0" xfId="0" applyNumberFormat="1" applyFont="1" applyFill="1" applyBorder="1"/>
    <xf numFmtId="164" fontId="3" fillId="0" borderId="0" xfId="0" applyNumberFormat="1" applyFont="1" applyFill="1" applyBorder="1"/>
    <xf numFmtId="39" fontId="3" fillId="0" borderId="0" xfId="0" applyNumberFormat="1" applyFont="1" applyFill="1" applyAlignment="1" applyProtection="1">
      <alignment horizontal="left"/>
    </xf>
    <xf numFmtId="0" fontId="4" fillId="0" borderId="1" xfId="0" applyFont="1" applyFill="1" applyBorder="1" applyAlignment="1">
      <alignment horizontal="center"/>
    </xf>
    <xf numFmtId="0" fontId="4" fillId="0" borderId="0" xfId="0" applyFont="1" applyFill="1"/>
    <xf numFmtId="0" fontId="4" fillId="0" borderId="0" xfId="0" applyFont="1" applyFill="1" applyAlignment="1">
      <alignment horizontal="left"/>
    </xf>
    <xf numFmtId="14" fontId="3" fillId="0" borderId="0" xfId="0" applyNumberFormat="1" applyFont="1" applyFill="1" applyAlignment="1">
      <alignment horizontal="left"/>
    </xf>
    <xf numFmtId="165" fontId="3" fillId="0" borderId="0" xfId="0" applyNumberFormat="1" applyFont="1" applyFill="1"/>
    <xf numFmtId="0" fontId="3" fillId="0" borderId="0" xfId="0" applyFont="1" applyFill="1" applyAlignment="1">
      <alignment horizontal="left"/>
    </xf>
    <xf numFmtId="164" fontId="3" fillId="0" borderId="22" xfId="0" applyNumberFormat="1" applyFont="1" applyFill="1" applyBorder="1"/>
    <xf numFmtId="165" fontId="3" fillId="0" borderId="0" xfId="0" quotePrefix="1" applyNumberFormat="1" applyFont="1" applyFill="1" applyAlignment="1">
      <alignment horizontal="right"/>
    </xf>
    <xf numFmtId="169" fontId="3" fillId="0" borderId="0" xfId="0" applyNumberFormat="1" applyFont="1" applyFill="1" applyBorder="1" applyAlignment="1">
      <alignment horizontal="center"/>
    </xf>
    <xf numFmtId="42" fontId="3" fillId="0" borderId="0" xfId="0" applyNumberFormat="1" applyFont="1" applyFill="1"/>
    <xf numFmtId="3" fontId="3" fillId="0" borderId="0" xfId="0" applyNumberFormat="1" applyFont="1" applyFill="1" applyAlignment="1">
      <alignment horizontal="center"/>
    </xf>
    <xf numFmtId="165" fontId="3" fillId="0" borderId="0" xfId="0" applyNumberFormat="1" applyFont="1" applyFill="1" applyAlignment="1">
      <alignment horizontal="right"/>
    </xf>
    <xf numFmtId="0" fontId="0" fillId="0" borderId="0" xfId="0" applyBorder="1"/>
    <xf numFmtId="0" fontId="0" fillId="0" borderId="8" xfId="0" applyFill="1" applyBorder="1"/>
    <xf numFmtId="0" fontId="0" fillId="0" borderId="0" xfId="0" applyFill="1" applyBorder="1" applyAlignment="1">
      <alignment horizontal="center"/>
    </xf>
    <xf numFmtId="0" fontId="0" fillId="0" borderId="0" xfId="0" applyFill="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0" fillId="0" borderId="0" xfId="0" applyFill="1" applyBorder="1"/>
    <xf numFmtId="0" fontId="0" fillId="0" borderId="7" xfId="0" applyFill="1" applyBorder="1"/>
    <xf numFmtId="0" fontId="0" fillId="0" borderId="0" xfId="0" applyFill="1"/>
    <xf numFmtId="0" fontId="3" fillId="0" borderId="0" xfId="0" applyFont="1" applyBorder="1"/>
    <xf numFmtId="0" fontId="3" fillId="0" borderId="0" xfId="0" applyFont="1"/>
    <xf numFmtId="0" fontId="4" fillId="0" borderId="25" xfId="0" applyFont="1" applyFill="1" applyBorder="1" applyAlignment="1">
      <alignment horizontal="centerContinuous"/>
    </xf>
    <xf numFmtId="0" fontId="3" fillId="0" borderId="26" xfId="0" applyFont="1" applyFill="1" applyBorder="1" applyAlignment="1">
      <alignment horizontal="centerContinuous"/>
    </xf>
    <xf numFmtId="0" fontId="3" fillId="0" borderId="27" xfId="0" applyFont="1" applyFill="1" applyBorder="1" applyAlignment="1">
      <alignment horizontal="centerContinuous"/>
    </xf>
    <xf numFmtId="0" fontId="4" fillId="0" borderId="23" xfId="0" applyFont="1" applyFill="1" applyBorder="1" applyAlignment="1">
      <alignment horizontal="center"/>
    </xf>
    <xf numFmtId="165" fontId="3" fillId="0" borderId="2" xfId="0" applyNumberFormat="1" applyFont="1" applyFill="1" applyBorder="1"/>
    <xf numFmtId="165" fontId="3" fillId="0" borderId="29" xfId="0" applyNumberFormat="1" applyFont="1" applyFill="1" applyBorder="1"/>
    <xf numFmtId="0" fontId="3" fillId="0" borderId="0" xfId="0" quotePrefix="1" applyFont="1" applyFill="1" applyAlignment="1">
      <alignment horizontal="left" indent="1"/>
    </xf>
    <xf numFmtId="164" fontId="3" fillId="0" borderId="32" xfId="0" applyNumberFormat="1" applyFont="1" applyFill="1" applyBorder="1"/>
    <xf numFmtId="164" fontId="3" fillId="0" borderId="33" xfId="0" applyNumberFormat="1" applyFont="1" applyFill="1" applyBorder="1"/>
    <xf numFmtId="43" fontId="3" fillId="0" borderId="0" xfId="0" applyNumberFormat="1" applyFont="1" applyFill="1"/>
    <xf numFmtId="44" fontId="1" fillId="0" borderId="0" xfId="0" applyNumberFormat="1" applyFont="1" applyFill="1"/>
    <xf numFmtId="0" fontId="5" fillId="0" borderId="0" xfId="0" applyFont="1" applyFill="1"/>
    <xf numFmtId="0" fontId="5" fillId="0" borderId="0" xfId="0" applyFont="1" applyFill="1" applyAlignment="1">
      <alignment horizontal="center"/>
    </xf>
    <xf numFmtId="0" fontId="5" fillId="0" borderId="1" xfId="0" applyFont="1" applyFill="1" applyBorder="1" applyAlignment="1">
      <alignment horizontal="center"/>
    </xf>
    <xf numFmtId="166" fontId="5" fillId="0" borderId="0" xfId="0" applyNumberFormat="1" applyFont="1" applyFill="1" applyBorder="1"/>
    <xf numFmtId="0" fontId="5" fillId="0" borderId="2" xfId="0" applyFont="1" applyFill="1" applyBorder="1"/>
    <xf numFmtId="0" fontId="24" fillId="0" borderId="0" xfId="0" applyFont="1" applyFill="1" applyAlignment="1"/>
    <xf numFmtId="0" fontId="5" fillId="0" borderId="0" xfId="0" applyFont="1" applyFill="1" applyBorder="1"/>
    <xf numFmtId="0" fontId="5" fillId="0" borderId="0" xfId="0" applyFont="1" applyFill="1" applyAlignment="1">
      <alignment horizontal="left" wrapText="1" indent="2"/>
    </xf>
    <xf numFmtId="0" fontId="5" fillId="0" borderId="0" xfId="0" applyFont="1" applyFill="1" applyAlignment="1">
      <alignment horizontal="left" indent="2"/>
    </xf>
    <xf numFmtId="43" fontId="5" fillId="0" borderId="0" xfId="0" applyNumberFormat="1" applyFont="1" applyFill="1"/>
    <xf numFmtId="0" fontId="5" fillId="0" borderId="0" xfId="0" applyFont="1" applyFill="1" applyAlignment="1">
      <alignment horizontal="left" indent="1"/>
    </xf>
    <xf numFmtId="165" fontId="5" fillId="0" borderId="0" xfId="0" applyNumberFormat="1" applyFont="1" applyFill="1" applyBorder="1"/>
    <xf numFmtId="165" fontId="5" fillId="0" borderId="0" xfId="0" applyNumberFormat="1" applyFont="1" applyFill="1"/>
    <xf numFmtId="165" fontId="5" fillId="0" borderId="2" xfId="0" applyNumberFormat="1" applyFont="1" applyFill="1" applyBorder="1"/>
    <xf numFmtId="43" fontId="5" fillId="0" borderId="2" xfId="0" applyNumberFormat="1" applyFont="1" applyFill="1" applyBorder="1"/>
    <xf numFmtId="164" fontId="5" fillId="0" borderId="3" xfId="0" applyNumberFormat="1" applyFont="1" applyFill="1" applyBorder="1"/>
    <xf numFmtId="165" fontId="18" fillId="0" borderId="0" xfId="0" applyNumberFormat="1" applyFont="1" applyFill="1" applyBorder="1"/>
    <xf numFmtId="164" fontId="18" fillId="0" borderId="1" xfId="0" applyNumberFormat="1" applyFont="1" applyFill="1" applyBorder="1"/>
    <xf numFmtId="164" fontId="18" fillId="0" borderId="0" xfId="0" applyNumberFormat="1" applyFont="1" applyFill="1" applyBorder="1"/>
    <xf numFmtId="164" fontId="18" fillId="0" borderId="0" xfId="0" applyNumberFormat="1" applyFont="1" applyFill="1"/>
    <xf numFmtId="165" fontId="18" fillId="0" borderId="0" xfId="0" applyNumberFormat="1" applyFont="1" applyFill="1"/>
    <xf numFmtId="165" fontId="18" fillId="0" borderId="2" xfId="0" applyNumberFormat="1" applyFont="1" applyFill="1" applyBorder="1"/>
    <xf numFmtId="10" fontId="18" fillId="0" borderId="0" xfId="0" applyNumberFormat="1" applyFont="1" applyFill="1"/>
    <xf numFmtId="164" fontId="18" fillId="0" borderId="3" xfId="0" applyNumberFormat="1" applyFont="1" applyFill="1" applyBorder="1"/>
    <xf numFmtId="0" fontId="41" fillId="0" borderId="0" xfId="0" applyFont="1" applyFill="1" applyAlignment="1">
      <alignment horizontal="centerContinuous"/>
    </xf>
    <xf numFmtId="0" fontId="41" fillId="0" borderId="0" xfId="0" applyFont="1" applyFill="1" applyAlignment="1">
      <alignment horizontal="left"/>
    </xf>
    <xf numFmtId="0" fontId="0" fillId="0" borderId="0" xfId="0" applyAlignment="1">
      <alignment horizontal="center"/>
    </xf>
    <xf numFmtId="0" fontId="0" fillId="0" borderId="1" xfId="0" applyBorder="1" applyAlignment="1">
      <alignment horizontal="center"/>
    </xf>
    <xf numFmtId="0" fontId="0" fillId="0" borderId="0" xfId="0" applyBorder="1" applyAlignment="1">
      <alignment horizontal="center"/>
    </xf>
    <xf numFmtId="0" fontId="0" fillId="0" borderId="8" xfId="0" applyBorder="1"/>
    <xf numFmtId="0" fontId="20" fillId="0" borderId="0" xfId="0" applyFont="1" applyBorder="1" applyAlignment="1">
      <alignment horizontal="center" vertical="center" wrapText="1"/>
    </xf>
    <xf numFmtId="0" fontId="19" fillId="0" borderId="0" xfId="0" applyFont="1" applyBorder="1" applyAlignment="1">
      <alignment vertical="center"/>
    </xf>
    <xf numFmtId="0" fontId="20" fillId="0" borderId="0" xfId="0" applyFont="1" applyBorder="1" applyAlignment="1">
      <alignment vertical="center" wrapText="1"/>
    </xf>
    <xf numFmtId="0" fontId="20" fillId="0" borderId="8" xfId="0" applyFont="1" applyBorder="1" applyAlignment="1">
      <alignment horizontal="center" vertical="center" wrapText="1"/>
    </xf>
    <xf numFmtId="3" fontId="20" fillId="3" borderId="35" xfId="0" applyNumberFormat="1" applyFont="1" applyFill="1" applyBorder="1" applyAlignment="1">
      <alignment horizontal="center"/>
    </xf>
    <xf numFmtId="3" fontId="20" fillId="3" borderId="36" xfId="0" applyNumberFormat="1" applyFont="1" applyFill="1" applyBorder="1" applyAlignment="1">
      <alignment horizontal="center"/>
    </xf>
    <xf numFmtId="0" fontId="28" fillId="3" borderId="37" xfId="0" applyFont="1" applyFill="1" applyBorder="1"/>
    <xf numFmtId="3" fontId="20" fillId="3" borderId="37" xfId="0" applyNumberFormat="1" applyFont="1" applyFill="1" applyBorder="1" applyProtection="1"/>
    <xf numFmtId="42" fontId="20" fillId="3" borderId="37" xfId="0" applyNumberFormat="1" applyFont="1" applyFill="1" applyBorder="1" applyProtection="1"/>
    <xf numFmtId="3" fontId="20" fillId="3" borderId="38" xfId="0" applyNumberFormat="1" applyFont="1" applyFill="1" applyBorder="1" applyProtection="1"/>
    <xf numFmtId="0" fontId="0" fillId="0" borderId="39" xfId="0" applyBorder="1" applyAlignment="1">
      <alignment horizontal="center"/>
    </xf>
    <xf numFmtId="0" fontId="0" fillId="0" borderId="40" xfId="0" applyBorder="1"/>
    <xf numFmtId="0" fontId="0" fillId="0" borderId="41" xfId="0" applyFill="1" applyBorder="1"/>
    <xf numFmtId="0" fontId="0" fillId="0" borderId="39" xfId="0" applyFill="1" applyBorder="1"/>
    <xf numFmtId="0" fontId="0" fillId="0" borderId="45" xfId="0" applyBorder="1" applyAlignment="1">
      <alignment horizontal="center"/>
    </xf>
    <xf numFmtId="0" fontId="0" fillId="0" borderId="46" xfId="0" applyFill="1" applyBorder="1"/>
    <xf numFmtId="0" fontId="0" fillId="0" borderId="47" xfId="0" applyFont="1" applyFill="1" applyBorder="1"/>
    <xf numFmtId="0" fontId="0" fillId="0" borderId="45" xfId="0" applyFont="1" applyFill="1" applyBorder="1"/>
    <xf numFmtId="0" fontId="30" fillId="0" borderId="8" xfId="0" applyFont="1" applyBorder="1"/>
    <xf numFmtId="0" fontId="30" fillId="0" borderId="47" xfId="0" applyFont="1" applyBorder="1" applyAlignment="1">
      <alignment horizontal="center"/>
    </xf>
    <xf numFmtId="0" fontId="30" fillId="0" borderId="46" xfId="0" applyFont="1" applyFill="1" applyBorder="1"/>
    <xf numFmtId="0" fontId="30" fillId="0" borderId="45" xfId="0" applyFont="1" applyFill="1" applyBorder="1"/>
    <xf numFmtId="0" fontId="30" fillId="0" borderId="49" xfId="0" applyFont="1" applyFill="1" applyBorder="1"/>
    <xf numFmtId="0" fontId="30" fillId="0" borderId="0" xfId="0" applyFont="1"/>
    <xf numFmtId="0" fontId="0" fillId="0" borderId="40" xfId="0" applyFill="1" applyBorder="1"/>
    <xf numFmtId="0" fontId="0" fillId="0" borderId="47" xfId="0" applyFill="1" applyBorder="1"/>
    <xf numFmtId="0" fontId="0" fillId="0" borderId="45" xfId="0" applyFill="1" applyBorder="1"/>
    <xf numFmtId="0" fontId="29" fillId="0" borderId="26" xfId="0" applyFont="1" applyBorder="1" applyAlignment="1">
      <alignment horizontal="center"/>
    </xf>
    <xf numFmtId="0" fontId="0" fillId="0" borderId="26" xfId="0" applyBorder="1" applyAlignment="1">
      <alignment horizontal="center"/>
    </xf>
    <xf numFmtId="0" fontId="4" fillId="0" borderId="26" xfId="0" applyFont="1" applyBorder="1"/>
    <xf numFmtId="42" fontId="22" fillId="4" borderId="26" xfId="0" applyNumberFormat="1" applyFont="1" applyFill="1" applyBorder="1" applyProtection="1"/>
    <xf numFmtId="0" fontId="29" fillId="0" borderId="0" xfId="0" applyFont="1" applyBorder="1" applyAlignment="1">
      <alignment horizontal="center"/>
    </xf>
    <xf numFmtId="0" fontId="32" fillId="0" borderId="0" xfId="0" applyFont="1" applyBorder="1"/>
    <xf numFmtId="42" fontId="32" fillId="0" borderId="0" xfId="0" applyNumberFormat="1" applyFont="1" applyBorder="1" applyProtection="1"/>
    <xf numFmtId="3" fontId="32" fillId="0" borderId="0" xfId="0" applyNumberFormat="1" applyFont="1" applyBorder="1" applyProtection="1"/>
    <xf numFmtId="42" fontId="17" fillId="0" borderId="8" xfId="0" applyNumberFormat="1" applyFont="1" applyFill="1" applyBorder="1" applyProtection="1"/>
    <xf numFmtId="42" fontId="22" fillId="0" borderId="44" xfId="0" applyNumberFormat="1" applyFont="1" applyBorder="1" applyProtection="1"/>
    <xf numFmtId="0" fontId="29" fillId="0" borderId="48" xfId="0" applyFont="1" applyBorder="1" applyAlignment="1">
      <alignment horizontal="center"/>
    </xf>
    <xf numFmtId="49" fontId="0" fillId="0" borderId="45" xfId="0" applyNumberFormat="1" applyFont="1" applyFill="1" applyBorder="1"/>
    <xf numFmtId="42" fontId="6" fillId="0" borderId="49" xfId="0" applyNumberFormat="1" applyFont="1" applyFill="1" applyBorder="1"/>
    <xf numFmtId="42" fontId="0" fillId="0" borderId="47" xfId="0" applyNumberFormat="1" applyFont="1" applyFill="1" applyBorder="1" applyProtection="1"/>
    <xf numFmtId="0" fontId="0" fillId="0" borderId="34" xfId="0" applyFill="1" applyBorder="1"/>
    <xf numFmtId="0" fontId="0" fillId="0" borderId="52" xfId="0" applyFill="1" applyBorder="1"/>
    <xf numFmtId="42" fontId="17" fillId="0" borderId="57" xfId="0" applyNumberFormat="1" applyFont="1" applyBorder="1" applyProtection="1"/>
    <xf numFmtId="0" fontId="0" fillId="0" borderId="1" xfId="0" applyBorder="1"/>
    <xf numFmtId="42" fontId="17" fillId="0" borderId="1" xfId="0" applyNumberFormat="1" applyFont="1" applyBorder="1" applyProtection="1"/>
    <xf numFmtId="42" fontId="22" fillId="7" borderId="26" xfId="0" applyNumberFormat="1" applyFont="1" applyFill="1" applyBorder="1" applyProtection="1"/>
    <xf numFmtId="0" fontId="0" fillId="0" borderId="55" xfId="0" applyFill="1" applyBorder="1"/>
    <xf numFmtId="42" fontId="33" fillId="0" borderId="57" xfId="0" applyNumberFormat="1" applyFont="1" applyBorder="1" applyProtection="1"/>
    <xf numFmtId="42" fontId="17" fillId="0" borderId="47" xfId="0" applyNumberFormat="1" applyFont="1" applyBorder="1" applyProtection="1"/>
    <xf numFmtId="0" fontId="0" fillId="0" borderId="60" xfId="0" applyFill="1" applyBorder="1"/>
    <xf numFmtId="0" fontId="0" fillId="0" borderId="1" xfId="0" applyFill="1" applyBorder="1"/>
    <xf numFmtId="0" fontId="0" fillId="0" borderId="59" xfId="0" applyFill="1" applyBorder="1"/>
    <xf numFmtId="42" fontId="33" fillId="0" borderId="1" xfId="0" applyNumberFormat="1" applyFont="1" applyBorder="1" applyProtection="1"/>
    <xf numFmtId="42" fontId="22" fillId="0" borderId="26" xfId="0" applyNumberFormat="1" applyFont="1" applyFill="1" applyBorder="1" applyProtection="1"/>
    <xf numFmtId="42" fontId="17" fillId="0" borderId="0" xfId="0" applyNumberFormat="1" applyFont="1" applyBorder="1" applyProtection="1"/>
    <xf numFmtId="3" fontId="17" fillId="0" borderId="0" xfId="0" applyNumberFormat="1" applyFont="1" applyBorder="1" applyProtection="1"/>
    <xf numFmtId="0" fontId="29" fillId="0" borderId="1" xfId="0" applyFont="1" applyBorder="1" applyAlignment="1">
      <alignment horizontal="center"/>
    </xf>
    <xf numFmtId="3" fontId="17" fillId="0" borderId="1" xfId="0" applyNumberFormat="1" applyFont="1" applyBorder="1" applyProtection="1"/>
    <xf numFmtId="42" fontId="17" fillId="0" borderId="10" xfId="0" applyNumberFormat="1" applyFont="1" applyBorder="1" applyProtection="1"/>
    <xf numFmtId="0" fontId="0" fillId="0" borderId="8" xfId="0" applyFont="1" applyBorder="1"/>
    <xf numFmtId="3" fontId="0" fillId="0" borderId="47" xfId="0" applyNumberFormat="1" applyFont="1" applyFill="1" applyBorder="1" applyProtection="1"/>
    <xf numFmtId="0" fontId="0" fillId="0" borderId="0" xfId="0" applyFont="1"/>
    <xf numFmtId="0" fontId="35" fillId="0" borderId="8" xfId="0" applyFont="1" applyBorder="1"/>
    <xf numFmtId="0" fontId="35" fillId="0" borderId="45" xfId="0" applyFont="1" applyFill="1" applyBorder="1"/>
    <xf numFmtId="0" fontId="35" fillId="0" borderId="49" xfId="0" applyFont="1" applyFill="1" applyBorder="1"/>
    <xf numFmtId="37" fontId="35" fillId="0" borderId="46" xfId="0" applyNumberFormat="1" applyFont="1" applyFill="1" applyBorder="1" applyProtection="1"/>
    <xf numFmtId="0" fontId="35" fillId="0" borderId="0" xfId="0" applyFont="1"/>
    <xf numFmtId="0" fontId="0" fillId="0" borderId="47" xfId="0" applyFont="1" applyBorder="1" applyAlignment="1">
      <alignment horizontal="center"/>
    </xf>
    <xf numFmtId="3" fontId="0" fillId="0" borderId="46" xfId="0" applyNumberFormat="1" applyFont="1" applyFill="1" applyBorder="1" applyProtection="1"/>
    <xf numFmtId="0" fontId="36" fillId="0" borderId="8" xfId="0" applyFont="1" applyBorder="1"/>
    <xf numFmtId="0" fontId="36" fillId="0" borderId="49" xfId="0" applyFont="1" applyFill="1" applyBorder="1"/>
    <xf numFmtId="3" fontId="36" fillId="0" borderId="46" xfId="0" applyNumberFormat="1" applyFont="1" applyFill="1" applyBorder="1" applyProtection="1"/>
    <xf numFmtId="0" fontId="36" fillId="0" borderId="0" xfId="0" applyFont="1"/>
    <xf numFmtId="0" fontId="37" fillId="0" borderId="45" xfId="0" applyFont="1" applyFill="1" applyBorder="1"/>
    <xf numFmtId="0" fontId="0" fillId="0" borderId="49" xfId="0" applyFont="1" applyFill="1" applyBorder="1"/>
    <xf numFmtId="0" fontId="0" fillId="0" borderId="0" xfId="0" applyFont="1" applyFill="1" applyBorder="1"/>
    <xf numFmtId="3" fontId="0" fillId="0" borderId="0" xfId="0" applyNumberFormat="1" applyFont="1" applyFill="1" applyBorder="1" applyProtection="1"/>
    <xf numFmtId="37" fontId="22" fillId="0" borderId="26" xfId="0" applyNumberFormat="1" applyFont="1" applyFill="1" applyBorder="1" applyProtection="1"/>
    <xf numFmtId="3" fontId="22" fillId="0" borderId="26" xfId="0" applyNumberFormat="1" applyFont="1" applyFill="1" applyBorder="1" applyProtection="1"/>
    <xf numFmtId="0" fontId="21" fillId="10" borderId="50" xfId="0" applyFont="1" applyFill="1" applyBorder="1" applyAlignment="1">
      <alignment horizontal="center"/>
    </xf>
    <xf numFmtId="0" fontId="20" fillId="10" borderId="26" xfId="0" applyFont="1" applyFill="1" applyBorder="1" applyAlignment="1">
      <alignment horizontal="center"/>
    </xf>
    <xf numFmtId="0" fontId="28" fillId="10" borderId="26" xfId="0" applyFont="1" applyFill="1" applyBorder="1"/>
    <xf numFmtId="3" fontId="23" fillId="10" borderId="26" xfId="0" applyNumberFormat="1" applyFont="1" applyFill="1" applyBorder="1" applyProtection="1"/>
    <xf numFmtId="3" fontId="23" fillId="10" borderId="44" xfId="0" applyNumberFormat="1" applyFont="1" applyFill="1" applyBorder="1" applyProtection="1"/>
    <xf numFmtId="0" fontId="0" fillId="0" borderId="62" xfId="0" applyFill="1" applyBorder="1"/>
    <xf numFmtId="0" fontId="0" fillId="0" borderId="49" xfId="0" applyFill="1" applyBorder="1"/>
    <xf numFmtId="0" fontId="0" fillId="0" borderId="65" xfId="0" applyFill="1" applyBorder="1"/>
    <xf numFmtId="0" fontId="0" fillId="0" borderId="63" xfId="0" applyFill="1" applyBorder="1"/>
    <xf numFmtId="0" fontId="19" fillId="2" borderId="1" xfId="0" applyFont="1" applyFill="1" applyBorder="1" applyAlignment="1">
      <alignment horizontal="center"/>
    </xf>
    <xf numFmtId="0" fontId="10" fillId="2" borderId="1" xfId="0" applyFont="1" applyFill="1" applyBorder="1" applyAlignment="1">
      <alignment horizontal="left"/>
    </xf>
    <xf numFmtId="0" fontId="10" fillId="2" borderId="1" xfId="0" applyFont="1" applyFill="1" applyBorder="1" applyAlignment="1">
      <alignment horizontal="right"/>
    </xf>
    <xf numFmtId="3" fontId="22" fillId="2" borderId="1" xfId="0" applyNumberFormat="1" applyFont="1" applyFill="1" applyBorder="1" applyProtection="1"/>
    <xf numFmtId="42" fontId="22" fillId="7" borderId="1" xfId="0" applyNumberFormat="1" applyFont="1" applyFill="1" applyBorder="1" applyProtection="1"/>
    <xf numFmtId="42" fontId="22" fillId="2" borderId="10" xfId="0" applyNumberFormat="1" applyFont="1" applyFill="1" applyBorder="1" applyProtection="1"/>
    <xf numFmtId="174" fontId="22" fillId="0" borderId="1" xfId="0" applyNumberFormat="1" applyFont="1" applyBorder="1" applyProtection="1"/>
    <xf numFmtId="3" fontId="21" fillId="11" borderId="26" xfId="0" applyNumberFormat="1" applyFont="1" applyFill="1" applyBorder="1" applyAlignment="1">
      <alignment horizontal="center"/>
    </xf>
    <xf numFmtId="3" fontId="20" fillId="11" borderId="26" xfId="0" applyNumberFormat="1" applyFont="1" applyFill="1" applyBorder="1" applyAlignment="1">
      <alignment horizontal="center"/>
    </xf>
    <xf numFmtId="0" fontId="42" fillId="11" borderId="26" xfId="0" applyFont="1" applyFill="1" applyBorder="1"/>
    <xf numFmtId="0" fontId="20" fillId="11" borderId="26" xfId="0" applyFont="1" applyFill="1" applyBorder="1"/>
    <xf numFmtId="3" fontId="23" fillId="11" borderId="26" xfId="0" applyNumberFormat="1" applyFont="1" applyFill="1" applyBorder="1" applyProtection="1"/>
    <xf numFmtId="3" fontId="23" fillId="11" borderId="44" xfId="0" applyNumberFormat="1" applyFont="1" applyFill="1" applyBorder="1" applyProtection="1"/>
    <xf numFmtId="0" fontId="29" fillId="0" borderId="0" xfId="0" applyFont="1" applyAlignment="1">
      <alignment horizontal="center"/>
    </xf>
    <xf numFmtId="0" fontId="0" fillId="0" borderId="0" xfId="0" applyBorder="1" applyAlignment="1">
      <alignment horizontal="center" vertical="center"/>
    </xf>
    <xf numFmtId="0" fontId="38" fillId="12" borderId="67" xfId="0" applyFont="1" applyFill="1" applyBorder="1" applyAlignment="1">
      <alignment vertical="center"/>
    </xf>
    <xf numFmtId="0" fontId="38" fillId="12" borderId="68" xfId="0" applyFont="1" applyFill="1" applyBorder="1" applyAlignment="1">
      <alignment vertical="center"/>
    </xf>
    <xf numFmtId="0" fontId="38" fillId="12" borderId="2" xfId="0" applyFont="1" applyFill="1" applyBorder="1" applyAlignment="1">
      <alignment vertical="center"/>
    </xf>
    <xf numFmtId="175" fontId="40" fillId="12" borderId="2" xfId="0" applyNumberFormat="1" applyFont="1" applyFill="1" applyBorder="1"/>
    <xf numFmtId="42" fontId="40" fillId="12" borderId="2" xfId="0" applyNumberFormat="1" applyFont="1" applyFill="1" applyBorder="1" applyAlignment="1" applyProtection="1">
      <alignment vertical="center"/>
    </xf>
    <xf numFmtId="3" fontId="40" fillId="12" borderId="2" xfId="0" applyNumberFormat="1" applyFont="1" applyFill="1" applyBorder="1" applyAlignment="1" applyProtection="1">
      <alignment vertical="center"/>
    </xf>
    <xf numFmtId="42" fontId="40" fillId="12" borderId="68" xfId="0" applyNumberFormat="1" applyFont="1" applyFill="1" applyBorder="1" applyAlignment="1" applyProtection="1">
      <alignment vertical="center"/>
    </xf>
    <xf numFmtId="0" fontId="38" fillId="12" borderId="60" xfId="0" applyFont="1" applyFill="1" applyBorder="1" applyAlignment="1">
      <alignment vertical="center"/>
    </xf>
    <xf numFmtId="0" fontId="38" fillId="12" borderId="1" xfId="0" applyFont="1" applyFill="1" applyBorder="1" applyAlignment="1">
      <alignment vertical="center"/>
    </xf>
    <xf numFmtId="174" fontId="40" fillId="12" borderId="1" xfId="0" applyNumberFormat="1" applyFont="1" applyFill="1" applyBorder="1" applyAlignment="1" applyProtection="1">
      <alignment vertical="center"/>
    </xf>
    <xf numFmtId="42" fontId="40" fillId="12" borderId="1" xfId="0" applyNumberFormat="1" applyFont="1" applyFill="1" applyBorder="1" applyAlignment="1" applyProtection="1">
      <alignment vertical="center"/>
    </xf>
    <xf numFmtId="3" fontId="40" fillId="12" borderId="1" xfId="0" applyNumberFormat="1" applyFont="1" applyFill="1" applyBorder="1" applyAlignment="1" applyProtection="1">
      <alignment vertical="center"/>
    </xf>
    <xf numFmtId="42" fontId="40" fillId="12" borderId="59" xfId="0" applyNumberFormat="1" applyFont="1" applyFill="1" applyBorder="1" applyAlignment="1" applyProtection="1">
      <alignment vertical="center"/>
    </xf>
    <xf numFmtId="0" fontId="29" fillId="0" borderId="0" xfId="0" applyFont="1" applyFill="1" applyAlignment="1">
      <alignment horizontal="center"/>
    </xf>
    <xf numFmtId="0" fontId="0" fillId="0" borderId="0" xfId="0" applyFill="1" applyBorder="1" applyAlignment="1">
      <alignment vertical="center"/>
    </xf>
    <xf numFmtId="0" fontId="10" fillId="0" borderId="0" xfId="0" applyFont="1" applyFill="1" applyBorder="1" applyAlignment="1">
      <alignment vertical="center"/>
    </xf>
    <xf numFmtId="174" fontId="4" fillId="0" borderId="0" xfId="0" applyNumberFormat="1" applyFont="1" applyFill="1" applyBorder="1" applyAlignment="1" applyProtection="1">
      <alignment vertical="center"/>
    </xf>
    <xf numFmtId="42" fontId="4" fillId="0" borderId="0" xfId="0" applyNumberFormat="1" applyFont="1" applyFill="1" applyBorder="1" applyAlignment="1" applyProtection="1">
      <alignment vertical="center"/>
    </xf>
    <xf numFmtId="3" fontId="4" fillId="0" borderId="0" xfId="0" applyNumberFormat="1" applyFont="1" applyFill="1" applyBorder="1" applyAlignment="1" applyProtection="1">
      <alignment vertical="center"/>
    </xf>
    <xf numFmtId="176" fontId="39" fillId="0" borderId="0" xfId="0" applyNumberFormat="1" applyFont="1" applyFill="1" applyBorder="1" applyAlignment="1" applyProtection="1">
      <alignment vertical="center"/>
    </xf>
    <xf numFmtId="0" fontId="0" fillId="7" borderId="25" xfId="0" applyFill="1" applyBorder="1" applyAlignment="1">
      <alignment horizontal="left"/>
    </xf>
    <xf numFmtId="0" fontId="0" fillId="7" borderId="26" xfId="0" applyFill="1" applyBorder="1" applyAlignment="1">
      <alignment horizontal="left"/>
    </xf>
    <xf numFmtId="0" fontId="0" fillId="7" borderId="26" xfId="0" applyFill="1" applyBorder="1" applyAlignment="1">
      <alignment horizontal="center"/>
    </xf>
    <xf numFmtId="3" fontId="0" fillId="0" borderId="26" xfId="0" applyNumberFormat="1" applyBorder="1" applyProtection="1"/>
    <xf numFmtId="0" fontId="0" fillId="0" borderId="0" xfId="0" applyProtection="1"/>
    <xf numFmtId="42" fontId="0" fillId="0" borderId="0" xfId="0" applyNumberFormat="1" applyAlignment="1" applyProtection="1">
      <alignment horizontal="center"/>
    </xf>
    <xf numFmtId="0" fontId="0" fillId="0" borderId="1" xfId="0" applyBorder="1" applyProtection="1"/>
    <xf numFmtId="3" fontId="0" fillId="0" borderId="2" xfId="0" applyNumberFormat="1" applyBorder="1" applyAlignment="1" applyProtection="1">
      <alignment vertical="center"/>
    </xf>
    <xf numFmtId="0" fontId="0" fillId="4" borderId="60" xfId="0" applyFill="1" applyBorder="1" applyAlignment="1">
      <alignment horizontal="left"/>
    </xf>
    <xf numFmtId="0" fontId="0" fillId="4" borderId="1" xfId="0" applyFill="1" applyBorder="1" applyAlignment="1">
      <alignment horizontal="center"/>
    </xf>
    <xf numFmtId="3" fontId="0" fillId="0" borderId="1" xfId="0" applyNumberFormat="1" applyBorder="1" applyProtection="1"/>
    <xf numFmtId="0" fontId="0" fillId="0" borderId="0" xfId="0" applyAlignment="1">
      <alignment vertical="top"/>
    </xf>
    <xf numFmtId="0" fontId="0" fillId="2" borderId="23" xfId="0" applyFill="1" applyBorder="1" applyAlignment="1">
      <alignment vertical="top"/>
    </xf>
    <xf numFmtId="0" fontId="0" fillId="0" borderId="0" xfId="0"/>
    <xf numFmtId="164" fontId="0" fillId="0" borderId="0" xfId="0" applyNumberFormat="1"/>
    <xf numFmtId="165" fontId="0" fillId="0" borderId="0" xfId="0" applyNumberFormat="1" applyFont="1" applyFill="1" applyBorder="1"/>
    <xf numFmtId="41" fontId="0" fillId="0" borderId="0" xfId="0" applyNumberFormat="1" applyAlignment="1">
      <alignment horizontal="right" vertical="top"/>
    </xf>
    <xf numFmtId="164" fontId="1" fillId="0" borderId="0" xfId="0" applyNumberFormat="1" applyFont="1" applyFill="1"/>
    <xf numFmtId="165" fontId="1" fillId="0" borderId="0" xfId="0" applyNumberFormat="1" applyFont="1" applyFill="1"/>
    <xf numFmtId="0" fontId="11" fillId="15" borderId="75" xfId="0" applyFont="1" applyFill="1" applyBorder="1" applyAlignment="1">
      <alignment horizontal="center"/>
    </xf>
    <xf numFmtId="164" fontId="11" fillId="0" borderId="76" xfId="2" applyNumberFormat="1" applyFont="1" applyFill="1" applyBorder="1" applyAlignment="1">
      <alignment horizontal="center"/>
    </xf>
    <xf numFmtId="0" fontId="8" fillId="0" borderId="78" xfId="0" applyFont="1" applyFill="1" applyBorder="1" applyAlignment="1">
      <alignment horizontal="center"/>
    </xf>
    <xf numFmtId="0" fontId="8" fillId="0" borderId="47" xfId="0" applyNumberFormat="1" applyFont="1" applyFill="1" applyBorder="1" applyAlignment="1">
      <alignment horizontal="left"/>
    </xf>
    <xf numFmtId="0" fontId="8" fillId="0" borderId="77" xfId="0" applyFont="1" applyFill="1" applyBorder="1" applyAlignment="1">
      <alignment horizontal="center"/>
    </xf>
    <xf numFmtId="0" fontId="8" fillId="0" borderId="41" xfId="0" applyNumberFormat="1" applyFont="1" applyFill="1" applyBorder="1" applyAlignment="1">
      <alignment horizontal="left"/>
    </xf>
    <xf numFmtId="39" fontId="10" fillId="0" borderId="0" xfId="3" applyFont="1" applyFill="1" applyAlignment="1" applyProtection="1">
      <alignment horizontal="centerContinuous"/>
    </xf>
    <xf numFmtId="0" fontId="3" fillId="0" borderId="0" xfId="4" applyFill="1" applyProtection="1"/>
    <xf numFmtId="39" fontId="3" fillId="0" borderId="0" xfId="3" applyFont="1" applyFill="1" applyProtection="1"/>
    <xf numFmtId="39" fontId="4" fillId="0" borderId="0" xfId="3" applyNumberFormat="1" applyFont="1" applyFill="1" applyProtection="1"/>
    <xf numFmtId="39" fontId="3" fillId="0" borderId="0" xfId="3" applyNumberFormat="1" applyFont="1" applyFill="1" applyProtection="1"/>
    <xf numFmtId="39" fontId="3" fillId="0" borderId="0" xfId="3" applyNumberFormat="1" applyFont="1" applyFill="1" applyAlignment="1" applyProtection="1">
      <alignment horizontal="left"/>
    </xf>
    <xf numFmtId="39" fontId="3" fillId="0" borderId="0" xfId="3" applyNumberFormat="1" applyFont="1" applyFill="1" applyAlignment="1" applyProtection="1">
      <alignment horizontal="center"/>
    </xf>
    <xf numFmtId="39" fontId="4" fillId="0" borderId="0" xfId="3" applyNumberFormat="1" applyFont="1" applyFill="1" applyAlignment="1" applyProtection="1">
      <alignment horizontal="left"/>
    </xf>
    <xf numFmtId="0" fontId="3" fillId="0" borderId="1" xfId="3" quotePrefix="1" applyNumberFormat="1" applyFont="1" applyFill="1" applyBorder="1" applyAlignment="1" applyProtection="1">
      <alignment horizontal="center"/>
    </xf>
    <xf numFmtId="39" fontId="8" fillId="0" borderId="0" xfId="3" applyNumberFormat="1" applyFont="1" applyFill="1" applyProtection="1"/>
    <xf numFmtId="39" fontId="8" fillId="0" borderId="0" xfId="3" applyNumberFormat="1" applyFont="1" applyFill="1" applyAlignment="1" applyProtection="1">
      <alignment horizontal="fill"/>
    </xf>
    <xf numFmtId="39" fontId="8" fillId="0" borderId="0" xfId="3" applyFont="1" applyFill="1" applyProtection="1"/>
    <xf numFmtId="39" fontId="8" fillId="0" borderId="0" xfId="3" applyNumberFormat="1" applyFont="1" applyFill="1" applyAlignment="1" applyProtection="1">
      <alignment horizontal="left"/>
    </xf>
    <xf numFmtId="43" fontId="8" fillId="0" borderId="2" xfId="3" applyNumberFormat="1" applyFont="1" applyFill="1" applyBorder="1" applyAlignment="1" applyProtection="1">
      <alignment horizontal="right"/>
    </xf>
    <xf numFmtId="39" fontId="8" fillId="0" borderId="0" xfId="3" applyNumberFormat="1" applyFont="1" applyFill="1" applyAlignment="1" applyProtection="1">
      <alignment horizontal="left" indent="1"/>
    </xf>
    <xf numFmtId="39" fontId="8" fillId="0" borderId="0" xfId="3" applyFont="1" applyFill="1" applyBorder="1" applyAlignment="1" applyProtection="1">
      <alignment horizontal="left" indent="1"/>
    </xf>
    <xf numFmtId="39" fontId="8" fillId="0" borderId="0" xfId="3" applyFont="1" applyFill="1" applyBorder="1" applyAlignment="1" applyProtection="1">
      <alignment horizontal="left"/>
    </xf>
    <xf numFmtId="44" fontId="8" fillId="0" borderId="0" xfId="3" applyNumberFormat="1" applyFont="1" applyFill="1" applyBorder="1" applyAlignment="1" applyProtection="1">
      <alignment horizontal="right"/>
    </xf>
    <xf numFmtId="39" fontId="8" fillId="0" borderId="0" xfId="3" applyFont="1" applyFill="1" applyAlignment="1" applyProtection="1">
      <alignment horizontal="left" indent="1"/>
    </xf>
    <xf numFmtId="39" fontId="8" fillId="0" borderId="0" xfId="3" applyFont="1" applyFill="1" applyAlignment="1" applyProtection="1">
      <alignment horizontal="left"/>
    </xf>
    <xf numFmtId="44" fontId="3" fillId="0" borderId="0" xfId="3" applyNumberFormat="1" applyFont="1" applyFill="1" applyBorder="1" applyAlignment="1" applyProtection="1">
      <alignment horizontal="right"/>
    </xf>
    <xf numFmtId="39" fontId="8" fillId="0" borderId="0" xfId="6" applyFont="1" applyFill="1" applyAlignment="1" applyProtection="1">
      <alignment horizontal="left"/>
    </xf>
    <xf numFmtId="0" fontId="44" fillId="0" borderId="0" xfId="0" applyFont="1"/>
    <xf numFmtId="0" fontId="0" fillId="16" borderId="23" xfId="0" applyFont="1" applyFill="1" applyBorder="1"/>
    <xf numFmtId="41" fontId="0" fillId="0" borderId="0" xfId="0" applyNumberFormat="1" applyFont="1" applyAlignment="1">
      <alignment horizontal="right"/>
    </xf>
    <xf numFmtId="41" fontId="44" fillId="0" borderId="0" xfId="0" applyNumberFormat="1" applyFont="1"/>
    <xf numFmtId="0" fontId="3" fillId="0" borderId="0" xfId="9" applyNumberFormat="1" applyAlignment="1"/>
    <xf numFmtId="0" fontId="48" fillId="0" borderId="74" xfId="0" applyFont="1" applyFill="1" applyBorder="1" applyAlignment="1">
      <alignment horizontal="left"/>
    </xf>
    <xf numFmtId="3" fontId="0" fillId="0" borderId="74" xfId="0" applyNumberFormat="1" applyFill="1" applyBorder="1"/>
    <xf numFmtId="0" fontId="4" fillId="0" borderId="74" xfId="0" applyFont="1" applyFill="1" applyBorder="1"/>
    <xf numFmtId="0" fontId="45" fillId="0" borderId="0" xfId="8" applyBorder="1" applyAlignment="1" applyProtection="1">
      <alignment horizontal="center" vertical="center" wrapText="1"/>
    </xf>
    <xf numFmtId="164" fontId="0" fillId="0" borderId="43" xfId="2" applyNumberFormat="1" applyFont="1" applyFill="1" applyBorder="1" applyProtection="1"/>
    <xf numFmtId="0" fontId="0" fillId="0" borderId="79" xfId="0" applyBorder="1" applyAlignment="1">
      <alignment horizontal="center"/>
    </xf>
    <xf numFmtId="0" fontId="0" fillId="0" borderId="61" xfId="0" applyFill="1" applyBorder="1"/>
    <xf numFmtId="174" fontId="22" fillId="0" borderId="0" xfId="2" applyNumberFormat="1" applyFont="1" applyFill="1" applyBorder="1" applyProtection="1"/>
    <xf numFmtId="0" fontId="50" fillId="0" borderId="45" xfId="0" applyFont="1" applyFill="1" applyBorder="1"/>
    <xf numFmtId="167" fontId="0" fillId="0" borderId="0" xfId="7" applyNumberFormat="1" applyFont="1"/>
    <xf numFmtId="167" fontId="36" fillId="0" borderId="0" xfId="7" applyNumberFormat="1" applyFont="1"/>
    <xf numFmtId="0" fontId="0" fillId="0" borderId="62" xfId="0" applyFont="1" applyFill="1" applyBorder="1"/>
    <xf numFmtId="167" fontId="35" fillId="0" borderId="0" xfId="7" applyNumberFormat="1" applyFont="1"/>
    <xf numFmtId="0" fontId="35" fillId="0" borderId="40" xfId="0" applyFont="1" applyBorder="1"/>
    <xf numFmtId="42" fontId="17" fillId="0" borderId="44" xfId="0" applyNumberFormat="1" applyFont="1" applyBorder="1" applyProtection="1"/>
    <xf numFmtId="0" fontId="0" fillId="0" borderId="74" xfId="0" applyBorder="1" applyAlignment="1">
      <alignment horizontal="center"/>
    </xf>
    <xf numFmtId="0" fontId="4" fillId="0" borderId="74" xfId="0" applyFont="1" applyBorder="1"/>
    <xf numFmtId="3" fontId="22" fillId="0" borderId="74" xfId="0" applyNumberFormat="1" applyFont="1" applyFill="1" applyBorder="1" applyProtection="1"/>
    <xf numFmtId="42" fontId="22" fillId="0" borderId="74" xfId="0" applyNumberFormat="1" applyFont="1" applyFill="1" applyBorder="1" applyProtection="1"/>
    <xf numFmtId="164" fontId="22" fillId="0" borderId="70" xfId="2" applyNumberFormat="1" applyFont="1" applyFill="1" applyBorder="1" applyProtection="1"/>
    <xf numFmtId="167" fontId="0" fillId="7" borderId="26" xfId="7" applyNumberFormat="1" applyFont="1" applyFill="1" applyBorder="1" applyAlignment="1" applyProtection="1">
      <alignment horizontal="center"/>
    </xf>
    <xf numFmtId="167" fontId="0" fillId="7" borderId="27" xfId="7" applyNumberFormat="1" applyFont="1" applyFill="1" applyBorder="1" applyAlignment="1" applyProtection="1">
      <alignment horizontal="center"/>
    </xf>
    <xf numFmtId="167" fontId="0" fillId="4" borderId="26" xfId="7" applyNumberFormat="1" applyFont="1" applyFill="1" applyBorder="1" applyAlignment="1" applyProtection="1">
      <alignment horizontal="center" vertical="center"/>
    </xf>
    <xf numFmtId="164" fontId="0" fillId="4" borderId="1" xfId="2" applyNumberFormat="1" applyFont="1" applyFill="1" applyBorder="1" applyAlignment="1" applyProtection="1">
      <alignment horizontal="center"/>
    </xf>
    <xf numFmtId="10" fontId="0" fillId="0" borderId="0" xfId="7" applyNumberFormat="1" applyFont="1"/>
    <xf numFmtId="0" fontId="3" fillId="0" borderId="0" xfId="0" applyFont="1" applyFill="1" applyAlignment="1">
      <alignment horizontal="center"/>
    </xf>
    <xf numFmtId="0" fontId="7" fillId="0" borderId="0" xfId="0" applyFont="1" applyFill="1" applyAlignment="1">
      <alignment horizontal="left" wrapText="1"/>
    </xf>
    <xf numFmtId="0" fontId="4" fillId="0" borderId="0" xfId="0" applyFont="1" applyFill="1" applyBorder="1"/>
    <xf numFmtId="0" fontId="52" fillId="0" borderId="0" xfId="0" applyFont="1" applyFill="1" applyAlignment="1">
      <alignment horizontal="left"/>
    </xf>
    <xf numFmtId="0" fontId="54" fillId="0" borderId="0" xfId="0" applyFont="1" applyFill="1"/>
    <xf numFmtId="165" fontId="53" fillId="0" borderId="0" xfId="0" applyNumberFormat="1" applyFont="1" applyFill="1" applyBorder="1"/>
    <xf numFmtId="164" fontId="53" fillId="0" borderId="0" xfId="0" applyNumberFormat="1" applyFont="1" applyFill="1"/>
    <xf numFmtId="43" fontId="53" fillId="0" borderId="2" xfId="0" applyNumberFormat="1" applyFont="1" applyFill="1" applyBorder="1"/>
    <xf numFmtId="44" fontId="53" fillId="0" borderId="2" xfId="0" applyNumberFormat="1" applyFont="1" applyFill="1" applyBorder="1"/>
    <xf numFmtId="164" fontId="53" fillId="0" borderId="3" xfId="0" applyNumberFormat="1" applyFont="1" applyFill="1" applyBorder="1"/>
    <xf numFmtId="165" fontId="0" fillId="0" borderId="2" xfId="0" applyNumberFormat="1" applyFont="1" applyFill="1" applyBorder="1"/>
    <xf numFmtId="165" fontId="3" fillId="0" borderId="2" xfId="0" quotePrefix="1" applyNumberFormat="1" applyFont="1" applyFill="1" applyBorder="1" applyAlignment="1">
      <alignment horizontal="right"/>
    </xf>
    <xf numFmtId="165" fontId="3" fillId="0" borderId="9" xfId="0" applyNumberFormat="1" applyFont="1" applyFill="1" applyBorder="1"/>
    <xf numFmtId="0" fontId="5" fillId="0" borderId="0" xfId="0" applyFont="1" applyFill="1" applyAlignment="1">
      <alignment horizontal="right"/>
    </xf>
    <xf numFmtId="0" fontId="0" fillId="0" borderId="71" xfId="0" applyBorder="1"/>
    <xf numFmtId="0" fontId="0" fillId="0" borderId="74" xfId="0" applyBorder="1"/>
    <xf numFmtId="0" fontId="2" fillId="0" borderId="0" xfId="0" applyFont="1"/>
    <xf numFmtId="0" fontId="0" fillId="0" borderId="72" xfId="0" applyFill="1" applyBorder="1"/>
    <xf numFmtId="0" fontId="2" fillId="0" borderId="7" xfId="0" applyFont="1" applyBorder="1"/>
    <xf numFmtId="164" fontId="2" fillId="0" borderId="8" xfId="0" applyNumberFormat="1" applyFont="1" applyFill="1" applyBorder="1"/>
    <xf numFmtId="41" fontId="2" fillId="0" borderId="8" xfId="0" applyNumberFormat="1" applyFont="1" applyFill="1" applyBorder="1"/>
    <xf numFmtId="164" fontId="2" fillId="0" borderId="81" xfId="0" applyNumberFormat="1" applyFont="1" applyFill="1" applyBorder="1"/>
    <xf numFmtId="0" fontId="2" fillId="0" borderId="7" xfId="0" applyFont="1" applyBorder="1" applyAlignment="1">
      <alignment horizontal="left" indent="1"/>
    </xf>
    <xf numFmtId="0" fontId="2" fillId="0" borderId="7" xfId="0" applyFont="1" applyBorder="1" applyAlignment="1">
      <alignment horizontal="left"/>
    </xf>
    <xf numFmtId="0" fontId="2" fillId="0" borderId="69" xfId="0" applyFont="1" applyBorder="1" applyAlignment="1">
      <alignment horizontal="left"/>
    </xf>
    <xf numFmtId="164" fontId="2" fillId="0" borderId="70" xfId="0" applyNumberFormat="1" applyFont="1" applyFill="1" applyBorder="1"/>
    <xf numFmtId="0" fontId="2" fillId="0" borderId="0" xfId="0" applyFont="1" applyBorder="1" applyAlignment="1">
      <alignment horizontal="left"/>
    </xf>
    <xf numFmtId="164" fontId="55" fillId="0" borderId="0" xfId="0" applyNumberFormat="1" applyFont="1" applyFill="1" applyBorder="1"/>
    <xf numFmtId="0" fontId="55" fillId="0" borderId="0" xfId="0" applyFont="1"/>
    <xf numFmtId="0" fontId="2" fillId="0" borderId="0" xfId="0" applyFont="1" applyAlignment="1">
      <alignment horizontal="left"/>
    </xf>
    <xf numFmtId="41" fontId="0" fillId="14" borderId="23" xfId="0" applyNumberFormat="1" applyFont="1" applyFill="1" applyBorder="1" applyAlignment="1">
      <alignment horizontal="right"/>
    </xf>
    <xf numFmtId="0" fontId="3" fillId="16" borderId="23" xfId="4" applyFont="1" applyFill="1" applyBorder="1"/>
    <xf numFmtId="0" fontId="3" fillId="48" borderId="23" xfId="4" applyFont="1" applyFill="1" applyBorder="1"/>
    <xf numFmtId="0" fontId="3" fillId="49" borderId="23" xfId="4" applyFont="1" applyFill="1" applyBorder="1"/>
    <xf numFmtId="0" fontId="53" fillId="0" borderId="0" xfId="0" applyFont="1" applyFill="1"/>
    <xf numFmtId="0" fontId="53" fillId="0" borderId="0" xfId="0" applyFont="1" applyFill="1" applyAlignment="1">
      <alignment horizontal="center"/>
    </xf>
    <xf numFmtId="0" fontId="53" fillId="0" borderId="1" xfId="0" applyFont="1" applyFill="1" applyBorder="1" applyAlignment="1">
      <alignment horizontal="center"/>
    </xf>
    <xf numFmtId="0" fontId="53" fillId="0" borderId="1" xfId="0" applyFont="1" applyFill="1" applyBorder="1" applyAlignment="1">
      <alignment horizontal="centerContinuous"/>
    </xf>
    <xf numFmtId="0" fontId="0" fillId="0" borderId="0" xfId="0" applyFill="1" applyAlignment="1">
      <alignment vertical="top"/>
    </xf>
    <xf numFmtId="41" fontId="0" fillId="0" borderId="0" xfId="0" applyNumberFormat="1" applyFill="1" applyAlignment="1">
      <alignment horizontal="right" vertical="top"/>
    </xf>
    <xf numFmtId="42" fontId="0" fillId="0" borderId="0" xfId="0" applyNumberFormat="1"/>
    <xf numFmtId="0" fontId="0" fillId="0" borderId="0" xfId="0" applyAlignment="1">
      <alignment horizontal="right"/>
    </xf>
    <xf numFmtId="42" fontId="0" fillId="0" borderId="22" xfId="0" applyNumberFormat="1" applyBorder="1"/>
    <xf numFmtId="39" fontId="10" fillId="0" borderId="0" xfId="3" applyFont="1" applyFill="1" applyAlignment="1" applyProtection="1">
      <alignment horizontal="center"/>
    </xf>
    <xf numFmtId="0" fontId="3" fillId="0" borderId="0" xfId="4" applyFill="1" applyAlignment="1" applyProtection="1">
      <alignment horizontal="center"/>
    </xf>
    <xf numFmtId="39" fontId="71" fillId="0" borderId="0" xfId="3" applyFont="1" applyFill="1" applyAlignment="1" applyProtection="1"/>
    <xf numFmtId="0" fontId="71" fillId="0" borderId="0" xfId="4" applyFont="1" applyFill="1" applyAlignment="1" applyProtection="1">
      <alignment horizontal="center"/>
    </xf>
    <xf numFmtId="44" fontId="72" fillId="0" borderId="0" xfId="3" applyNumberFormat="1" applyFont="1" applyFill="1" applyAlignment="1" applyProtection="1">
      <alignment horizontal="right"/>
    </xf>
    <xf numFmtId="0" fontId="3" fillId="0" borderId="0" xfId="4"/>
    <xf numFmtId="0" fontId="70" fillId="0" borderId="0" xfId="0" quotePrefix="1" applyNumberFormat="1" applyFont="1" applyFill="1" applyBorder="1" applyAlignment="1">
      <alignment horizontal="right"/>
    </xf>
    <xf numFmtId="0" fontId="16" fillId="0" borderId="0" xfId="4" applyNumberFormat="1" applyFont="1" applyFill="1" applyAlignment="1" applyProtection="1">
      <alignment horizontal="centerContinuous"/>
      <protection locked="0"/>
    </xf>
    <xf numFmtId="0" fontId="16" fillId="0" borderId="0" xfId="4" applyNumberFormat="1" applyFont="1" applyFill="1" applyAlignment="1">
      <alignment horizontal="centerContinuous"/>
    </xf>
    <xf numFmtId="0" fontId="73" fillId="0" borderId="0" xfId="4" applyNumberFormat="1" applyFont="1" applyFill="1" applyAlignment="1">
      <alignment horizontal="centerContinuous"/>
    </xf>
    <xf numFmtId="0" fontId="70" fillId="0" borderId="0" xfId="0" applyNumberFormat="1" applyFont="1" applyFill="1" applyAlignment="1">
      <alignment horizontal="centerContinuous"/>
    </xf>
    <xf numFmtId="0" fontId="15" fillId="0" borderId="0" xfId="0" applyNumberFormat="1" applyFont="1" applyFill="1" applyAlignment="1">
      <alignment horizontal="centerContinuous"/>
    </xf>
    <xf numFmtId="0" fontId="15" fillId="0" borderId="0" xfId="0" applyNumberFormat="1" applyFont="1" applyFill="1" applyBorder="1" applyAlignment="1">
      <alignment horizontal="centerContinuous"/>
    </xf>
    <xf numFmtId="0" fontId="0" fillId="0" borderId="0" xfId="0" applyFill="1" applyAlignment="1">
      <alignment horizontal="centerContinuous" wrapText="1"/>
    </xf>
    <xf numFmtId="0" fontId="16" fillId="0" borderId="0" xfId="4" applyNumberFormat="1" applyFont="1" applyFill="1" applyAlignment="1"/>
    <xf numFmtId="0" fontId="16" fillId="0" borderId="0" xfId="4" applyNumberFormat="1" applyFont="1" applyFill="1" applyAlignment="1">
      <alignment horizontal="center"/>
    </xf>
    <xf numFmtId="0" fontId="16" fillId="0" borderId="1" xfId="4" applyNumberFormat="1" applyFont="1" applyFill="1" applyBorder="1" applyAlignment="1">
      <alignment horizontal="center"/>
    </xf>
    <xf numFmtId="0" fontId="16" fillId="0" borderId="1" xfId="4" applyNumberFormat="1" applyFont="1" applyFill="1" applyBorder="1" applyAlignment="1" applyProtection="1">
      <protection locked="0"/>
    </xf>
    <xf numFmtId="0" fontId="16" fillId="0" borderId="1" xfId="4" applyNumberFormat="1" applyFont="1" applyFill="1" applyBorder="1" applyAlignment="1"/>
    <xf numFmtId="0" fontId="16" fillId="0" borderId="1" xfId="4" applyNumberFormat="1" applyFont="1" applyFill="1" applyBorder="1" applyAlignment="1">
      <alignment horizontal="right"/>
    </xf>
    <xf numFmtId="0" fontId="15" fillId="0" borderId="0" xfId="4" applyNumberFormat="1" applyFont="1" applyFill="1" applyAlignment="1"/>
    <xf numFmtId="0" fontId="15" fillId="0" borderId="0" xfId="4" quotePrefix="1" applyNumberFormat="1" applyFont="1" applyFill="1" applyAlignment="1">
      <alignment horizontal="center"/>
    </xf>
    <xf numFmtId="0" fontId="15" fillId="0" borderId="0" xfId="4" applyNumberFormat="1" applyFont="1" applyFill="1" applyAlignment="1">
      <alignment horizontal="center"/>
    </xf>
    <xf numFmtId="0" fontId="15" fillId="0" borderId="0" xfId="4" applyNumberFormat="1" applyFont="1" applyFill="1" applyAlignment="1">
      <alignment horizontal="left"/>
    </xf>
    <xf numFmtId="171" fontId="15" fillId="0" borderId="0" xfId="4" applyNumberFormat="1" applyFont="1" applyFill="1" applyAlignment="1"/>
    <xf numFmtId="0" fontId="1" fillId="0" borderId="0" xfId="4" applyNumberFormat="1" applyFont="1" applyFill="1" applyAlignment="1"/>
    <xf numFmtId="172" fontId="15" fillId="0" borderId="0" xfId="4" applyNumberFormat="1" applyFont="1" applyFill="1" applyAlignment="1"/>
    <xf numFmtId="171" fontId="15" fillId="0" borderId="0" xfId="4" applyNumberFormat="1" applyFont="1" applyFill="1" applyBorder="1" applyAlignment="1"/>
    <xf numFmtId="42" fontId="0" fillId="0" borderId="0" xfId="2" applyNumberFormat="1" applyFont="1"/>
    <xf numFmtId="37" fontId="12" fillId="0" borderId="0" xfId="0" applyNumberFormat="1" applyFont="1"/>
    <xf numFmtId="0" fontId="0" fillId="0" borderId="0" xfId="0" applyAlignment="1">
      <alignment horizontal="centerContinuous"/>
    </xf>
    <xf numFmtId="0" fontId="0" fillId="50" borderId="0" xfId="0" applyFill="1"/>
    <xf numFmtId="0" fontId="0" fillId="51" borderId="0" xfId="0" applyFill="1"/>
    <xf numFmtId="0" fontId="0" fillId="52" borderId="0" xfId="0" applyFill="1"/>
    <xf numFmtId="37" fontId="3" fillId="0" borderId="0" xfId="0" applyNumberFormat="1" applyFont="1" applyFill="1" applyBorder="1"/>
    <xf numFmtId="165" fontId="41" fillId="0" borderId="0" xfId="0" applyNumberFormat="1" applyFont="1" applyFill="1" applyBorder="1"/>
    <xf numFmtId="0" fontId="41" fillId="0" borderId="0" xfId="0" applyFont="1" applyFill="1"/>
    <xf numFmtId="42" fontId="41" fillId="0" borderId="0" xfId="0" applyNumberFormat="1" applyFont="1" applyFill="1" applyBorder="1"/>
    <xf numFmtId="0" fontId="11" fillId="15" borderId="94" xfId="0" applyFont="1" applyFill="1" applyBorder="1" applyAlignment="1">
      <alignment horizontal="center"/>
    </xf>
    <xf numFmtId="0" fontId="8" fillId="0" borderId="41" xfId="0" applyFont="1" applyFill="1" applyBorder="1" applyAlignment="1">
      <alignment horizontal="center"/>
    </xf>
    <xf numFmtId="164" fontId="8" fillId="0" borderId="95" xfId="2" applyNumberFormat="1" applyFont="1" applyFill="1" applyBorder="1"/>
    <xf numFmtId="0" fontId="8" fillId="0" borderId="47" xfId="0" applyFont="1" applyFill="1" applyBorder="1" applyAlignment="1">
      <alignment horizontal="center"/>
    </xf>
    <xf numFmtId="0" fontId="75" fillId="0" borderId="47" xfId="0" applyFont="1" applyBorder="1" applyAlignment="1">
      <alignment horizontal="left"/>
    </xf>
    <xf numFmtId="0" fontId="8" fillId="0" borderId="47" xfId="0" applyFont="1" applyFill="1" applyBorder="1"/>
    <xf numFmtId="0" fontId="8" fillId="0" borderId="47" xfId="0" applyNumberFormat="1" applyFont="1" applyFill="1" applyBorder="1" applyAlignment="1"/>
    <xf numFmtId="0" fontId="76" fillId="0" borderId="78" xfId="0" applyFont="1" applyFill="1" applyBorder="1" applyAlignment="1">
      <alignment horizontal="center"/>
    </xf>
    <xf numFmtId="0" fontId="76" fillId="0" borderId="47" xfId="0" applyNumberFormat="1" applyFont="1" applyFill="1" applyBorder="1" applyAlignment="1">
      <alignment horizontal="left"/>
    </xf>
    <xf numFmtId="0" fontId="76" fillId="0" borderId="47" xfId="0" applyFont="1" applyFill="1" applyBorder="1" applyAlignment="1">
      <alignment horizontal="center"/>
    </xf>
    <xf numFmtId="164" fontId="8" fillId="0" borderId="78" xfId="2" applyNumberFormat="1" applyFont="1" applyFill="1" applyBorder="1" applyAlignment="1">
      <alignment horizontal="center"/>
    </xf>
    <xf numFmtId="0" fontId="8" fillId="0" borderId="47" xfId="2" applyNumberFormat="1" applyFont="1" applyFill="1" applyBorder="1" applyAlignment="1"/>
    <xf numFmtId="0" fontId="8" fillId="0" borderId="47" xfId="2" applyNumberFormat="1" applyFont="1" applyFill="1" applyBorder="1" applyAlignment="1">
      <alignment horizontal="center"/>
    </xf>
    <xf numFmtId="0" fontId="77" fillId="0" borderId="78" xfId="0" applyFont="1" applyFill="1" applyBorder="1" applyAlignment="1">
      <alignment horizontal="center"/>
    </xf>
    <xf numFmtId="0" fontId="78" fillId="0" borderId="47" xfId="0" applyNumberFormat="1" applyFont="1" applyFill="1" applyBorder="1" applyAlignment="1"/>
    <xf numFmtId="0" fontId="78" fillId="0" borderId="47" xfId="0" applyFont="1" applyFill="1" applyBorder="1" applyAlignment="1">
      <alignment horizontal="center"/>
    </xf>
    <xf numFmtId="0" fontId="8" fillId="0" borderId="47" xfId="0" applyFont="1" applyFill="1" applyBorder="1" applyAlignment="1">
      <alignment horizontal="left"/>
    </xf>
    <xf numFmtId="0" fontId="8" fillId="0" borderId="47" xfId="2" applyNumberFormat="1" applyFont="1" applyFill="1" applyBorder="1" applyAlignment="1">
      <alignment horizontal="left"/>
    </xf>
    <xf numFmtId="0" fontId="75" fillId="0" borderId="47" xfId="0" applyFont="1" applyBorder="1"/>
    <xf numFmtId="0" fontId="76" fillId="0" borderId="47" xfId="0" applyNumberFormat="1" applyFont="1" applyFill="1" applyBorder="1" applyAlignment="1"/>
    <xf numFmtId="0" fontId="8" fillId="0" borderId="78" xfId="0" applyFont="1" applyFill="1" applyBorder="1" applyAlignment="1" applyProtection="1">
      <alignment horizontal="center"/>
      <protection locked="0"/>
    </xf>
    <xf numFmtId="0" fontId="8" fillId="0" borderId="47" xfId="0" applyNumberFormat="1" applyFont="1" applyFill="1" applyBorder="1" applyAlignment="1" applyProtection="1">
      <protection locked="0"/>
    </xf>
    <xf numFmtId="0" fontId="8" fillId="0" borderId="78" xfId="0" applyFont="1" applyFill="1" applyBorder="1" applyAlignment="1" applyProtection="1">
      <alignment horizontal="center" vertical="top" wrapText="1"/>
      <protection locked="0"/>
    </xf>
    <xf numFmtId="0" fontId="8" fillId="0" borderId="47" xfId="0" applyNumberFormat="1" applyFont="1" applyFill="1" applyBorder="1" applyAlignment="1" applyProtection="1">
      <alignment vertical="top"/>
      <protection locked="0"/>
    </xf>
    <xf numFmtId="0" fontId="8" fillId="0" borderId="47" xfId="2" applyNumberFormat="1" applyFont="1" applyFill="1" applyBorder="1" applyAlignment="1" applyProtection="1">
      <protection locked="0"/>
    </xf>
    <xf numFmtId="0" fontId="11" fillId="0" borderId="78" xfId="0" applyFont="1" applyFill="1" applyBorder="1" applyAlignment="1" applyProtection="1">
      <alignment horizontal="center"/>
      <protection locked="0"/>
    </xf>
    <xf numFmtId="0" fontId="8" fillId="0" borderId="78" xfId="0" applyFont="1" applyFill="1" applyBorder="1"/>
    <xf numFmtId="0" fontId="11" fillId="0" borderId="80" xfId="0" applyFont="1" applyFill="1" applyBorder="1" applyAlignment="1">
      <alignment horizontal="center"/>
    </xf>
    <xf numFmtId="0" fontId="11" fillId="0" borderId="1" xfId="0" applyNumberFormat="1" applyFont="1" applyFill="1" applyBorder="1" applyAlignment="1"/>
    <xf numFmtId="0" fontId="11" fillId="0" borderId="1" xfId="0" applyFont="1" applyFill="1" applyBorder="1" applyAlignment="1">
      <alignment horizontal="center"/>
    </xf>
    <xf numFmtId="164" fontId="8" fillId="0" borderId="96" xfId="2" applyNumberFormat="1" applyFont="1" applyFill="1" applyBorder="1"/>
    <xf numFmtId="0" fontId="11" fillId="0" borderId="97" xfId="0" applyFont="1" applyFill="1" applyBorder="1" applyAlignment="1">
      <alignment horizontal="center"/>
    </xf>
    <xf numFmtId="0" fontId="11" fillId="0" borderId="22" xfId="0" applyFont="1" applyFill="1" applyBorder="1"/>
    <xf numFmtId="164" fontId="11" fillId="0" borderId="98" xfId="0" applyNumberFormat="1" applyFont="1" applyFill="1" applyBorder="1"/>
    <xf numFmtId="0" fontId="4" fillId="53" borderId="0" xfId="0" applyFont="1" applyFill="1"/>
    <xf numFmtId="164" fontId="8" fillId="53" borderId="78" xfId="2" applyNumberFormat="1" applyFont="1" applyFill="1" applyBorder="1" applyAlignment="1">
      <alignment horizontal="center"/>
    </xf>
    <xf numFmtId="0" fontId="8" fillId="53" borderId="47" xfId="2" applyNumberFormat="1" applyFont="1" applyFill="1" applyBorder="1" applyAlignment="1">
      <alignment horizontal="left"/>
    </xf>
    <xf numFmtId="0" fontId="8" fillId="53" borderId="47" xfId="0" applyFont="1" applyFill="1" applyBorder="1" applyAlignment="1">
      <alignment horizontal="center"/>
    </xf>
    <xf numFmtId="164" fontId="8" fillId="53" borderId="95" xfId="2" applyNumberFormat="1" applyFont="1" applyFill="1" applyBorder="1"/>
    <xf numFmtId="0" fontId="3" fillId="0" borderId="0" xfId="0" applyFont="1" applyFill="1" applyAlignment="1">
      <alignment horizontal="center"/>
    </xf>
    <xf numFmtId="0" fontId="18" fillId="0" borderId="0" xfId="54"/>
    <xf numFmtId="0" fontId="18" fillId="0" borderId="0" xfId="54" applyAlignment="1">
      <alignment horizontal="center"/>
    </xf>
    <xf numFmtId="10" fontId="0" fillId="0" borderId="0" xfId="55" applyNumberFormat="1" applyFont="1"/>
    <xf numFmtId="0" fontId="29" fillId="0" borderId="0" xfId="54" applyFont="1" applyAlignment="1">
      <alignment horizontal="center"/>
    </xf>
    <xf numFmtId="164" fontId="0" fillId="4" borderId="59" xfId="56" applyNumberFormat="1" applyFont="1" applyFill="1" applyBorder="1" applyAlignment="1" applyProtection="1">
      <alignment horizontal="center"/>
    </xf>
    <xf numFmtId="164" fontId="0" fillId="4" borderId="60" xfId="56" applyNumberFormat="1" applyFont="1" applyFill="1" applyBorder="1" applyAlignment="1" applyProtection="1">
      <alignment horizontal="center"/>
    </xf>
    <xf numFmtId="0" fontId="18" fillId="0" borderId="0" xfId="54" applyProtection="1"/>
    <xf numFmtId="164" fontId="0" fillId="4" borderId="1" xfId="56" applyNumberFormat="1" applyFont="1" applyFill="1" applyBorder="1" applyAlignment="1" applyProtection="1">
      <alignment horizontal="center"/>
    </xf>
    <xf numFmtId="3" fontId="18" fillId="0" borderId="1" xfId="54" applyNumberFormat="1" applyBorder="1" applyProtection="1"/>
    <xf numFmtId="0" fontId="18" fillId="4" borderId="1" xfId="54" applyFill="1" applyBorder="1" applyAlignment="1">
      <alignment horizontal="center"/>
    </xf>
    <xf numFmtId="0" fontId="18" fillId="4" borderId="60" xfId="54" applyFill="1" applyBorder="1" applyAlignment="1">
      <alignment horizontal="left"/>
    </xf>
    <xf numFmtId="167" fontId="0" fillId="4" borderId="25" xfId="55" applyNumberFormat="1" applyFont="1" applyFill="1" applyBorder="1" applyAlignment="1" applyProtection="1">
      <alignment horizontal="center" vertical="center"/>
    </xf>
    <xf numFmtId="167" fontId="0" fillId="4" borderId="26" xfId="55" applyNumberFormat="1" applyFont="1" applyFill="1" applyBorder="1" applyAlignment="1" applyProtection="1">
      <alignment horizontal="center" vertical="center"/>
    </xf>
    <xf numFmtId="3" fontId="18" fillId="0" borderId="2" xfId="54" applyNumberFormat="1" applyBorder="1" applyAlignment="1" applyProtection="1">
      <alignment vertical="center"/>
    </xf>
    <xf numFmtId="42" fontId="18" fillId="0" borderId="99" xfId="54" applyNumberFormat="1" applyBorder="1" applyAlignment="1" applyProtection="1">
      <alignment horizontal="center"/>
    </xf>
    <xf numFmtId="42" fontId="18" fillId="0" borderId="93" xfId="54" applyNumberFormat="1" applyBorder="1" applyAlignment="1" applyProtection="1">
      <alignment horizontal="center"/>
    </xf>
    <xf numFmtId="42" fontId="18" fillId="0" borderId="0" xfId="54" applyNumberFormat="1" applyAlignment="1" applyProtection="1">
      <alignment horizontal="center"/>
    </xf>
    <xf numFmtId="0" fontId="18" fillId="0" borderId="1" xfId="54" applyBorder="1" applyProtection="1"/>
    <xf numFmtId="0" fontId="18" fillId="0" borderId="1" xfId="54" applyBorder="1"/>
    <xf numFmtId="0" fontId="29" fillId="0" borderId="0" xfId="54" applyFont="1" applyFill="1" applyAlignment="1">
      <alignment horizontal="center"/>
    </xf>
    <xf numFmtId="167" fontId="0" fillId="7" borderId="27" xfId="55" applyNumberFormat="1" applyFont="1" applyFill="1" applyBorder="1" applyAlignment="1" applyProtection="1">
      <alignment horizontal="center"/>
    </xf>
    <xf numFmtId="167" fontId="0" fillId="7" borderId="25" xfId="55" applyNumberFormat="1" applyFont="1" applyFill="1" applyBorder="1" applyAlignment="1" applyProtection="1">
      <alignment horizontal="center"/>
    </xf>
    <xf numFmtId="3" fontId="18" fillId="0" borderId="26" xfId="54" applyNumberFormat="1" applyBorder="1" applyProtection="1"/>
    <xf numFmtId="167" fontId="0" fillId="7" borderId="26" xfId="55" applyNumberFormat="1" applyFont="1" applyFill="1" applyBorder="1" applyAlignment="1" applyProtection="1">
      <alignment horizontal="center"/>
    </xf>
    <xf numFmtId="0" fontId="18" fillId="7" borderId="26" xfId="54" applyFill="1" applyBorder="1" applyAlignment="1">
      <alignment horizontal="center"/>
    </xf>
    <xf numFmtId="0" fontId="18" fillId="7" borderId="26" xfId="54" applyFill="1" applyBorder="1" applyAlignment="1">
      <alignment horizontal="left"/>
    </xf>
    <xf numFmtId="0" fontId="18" fillId="7" borderId="25" xfId="54" applyFill="1" applyBorder="1" applyAlignment="1">
      <alignment horizontal="left"/>
    </xf>
    <xf numFmtId="42" fontId="4" fillId="0" borderId="99" xfId="54" applyNumberFormat="1" applyFont="1" applyFill="1" applyBorder="1" applyAlignment="1" applyProtection="1">
      <alignment vertical="center"/>
    </xf>
    <xf numFmtId="42" fontId="4" fillId="0" borderId="93" xfId="54" applyNumberFormat="1" applyFont="1" applyFill="1" applyBorder="1" applyAlignment="1" applyProtection="1">
      <alignment vertical="center"/>
    </xf>
    <xf numFmtId="176" fontId="39" fillId="0" borderId="0" xfId="54" applyNumberFormat="1" applyFont="1" applyFill="1" applyBorder="1" applyAlignment="1" applyProtection="1">
      <alignment vertical="center"/>
    </xf>
    <xf numFmtId="42" fontId="4" fillId="0" borderId="0" xfId="54" applyNumberFormat="1" applyFont="1" applyFill="1" applyBorder="1" applyAlignment="1" applyProtection="1">
      <alignment vertical="center"/>
    </xf>
    <xf numFmtId="3" fontId="4" fillId="0" borderId="0" xfId="54" applyNumberFormat="1" applyFont="1" applyFill="1" applyBorder="1" applyAlignment="1" applyProtection="1">
      <alignment vertical="center"/>
    </xf>
    <xf numFmtId="174" fontId="4" fillId="0" borderId="0" xfId="54" applyNumberFormat="1" applyFont="1" applyFill="1" applyBorder="1" applyAlignment="1" applyProtection="1">
      <alignment vertical="center"/>
    </xf>
    <xf numFmtId="0" fontId="10" fillId="0" borderId="0" xfId="54" applyFont="1" applyFill="1" applyBorder="1" applyAlignment="1">
      <alignment vertical="center"/>
    </xf>
    <xf numFmtId="0" fontId="18" fillId="0" borderId="0" xfId="54" applyFill="1" applyBorder="1" applyAlignment="1">
      <alignment vertical="center"/>
    </xf>
    <xf numFmtId="42" fontId="40" fillId="12" borderId="59" xfId="54" applyNumberFormat="1" applyFont="1" applyFill="1" applyBorder="1" applyAlignment="1" applyProtection="1">
      <alignment vertical="center"/>
    </xf>
    <xf numFmtId="42" fontId="40" fillId="12" borderId="60" xfId="54" applyNumberFormat="1" applyFont="1" applyFill="1" applyBorder="1" applyAlignment="1" applyProtection="1">
      <alignment vertical="center"/>
    </xf>
    <xf numFmtId="0" fontId="18" fillId="0" borderId="0" xfId="54" applyBorder="1"/>
    <xf numFmtId="42" fontId="40" fillId="12" borderId="1" xfId="54" applyNumberFormat="1" applyFont="1" applyFill="1" applyBorder="1" applyAlignment="1" applyProtection="1">
      <alignment vertical="center"/>
    </xf>
    <xf numFmtId="3" fontId="40" fillId="12" borderId="1" xfId="54" applyNumberFormat="1" applyFont="1" applyFill="1" applyBorder="1" applyAlignment="1" applyProtection="1">
      <alignment vertical="center"/>
    </xf>
    <xf numFmtId="174" fontId="40" fillId="12" borderId="1" xfId="54" applyNumberFormat="1" applyFont="1" applyFill="1" applyBorder="1" applyAlignment="1" applyProtection="1">
      <alignment vertical="center"/>
    </xf>
    <xf numFmtId="0" fontId="38" fillId="12" borderId="1" xfId="54" applyFont="1" applyFill="1" applyBorder="1" applyAlignment="1">
      <alignment vertical="center"/>
    </xf>
    <xf numFmtId="0" fontId="38" fillId="12" borderId="60" xfId="54" applyFont="1" applyFill="1" applyBorder="1" applyAlignment="1">
      <alignment vertical="center"/>
    </xf>
    <xf numFmtId="0" fontId="18" fillId="0" borderId="0" xfId="54" applyBorder="1" applyAlignment="1">
      <alignment horizontal="center" vertical="center"/>
    </xf>
    <xf numFmtId="42" fontId="40" fillId="54" borderId="100" xfId="54" applyNumberFormat="1" applyFont="1" applyFill="1" applyBorder="1" applyAlignment="1" applyProtection="1">
      <alignment vertical="center"/>
    </xf>
    <xf numFmtId="42" fontId="40" fillId="54" borderId="101" xfId="54" applyNumberFormat="1" applyFont="1" applyFill="1" applyBorder="1" applyAlignment="1" applyProtection="1">
      <alignment vertical="center"/>
    </xf>
    <xf numFmtId="42" fontId="40" fillId="12" borderId="68" xfId="54" applyNumberFormat="1" applyFont="1" applyFill="1" applyBorder="1" applyAlignment="1" applyProtection="1">
      <alignment vertical="center"/>
    </xf>
    <xf numFmtId="42" fontId="40" fillId="12" borderId="2" xfId="54" applyNumberFormat="1" applyFont="1" applyFill="1" applyBorder="1" applyAlignment="1" applyProtection="1">
      <alignment vertical="center"/>
    </xf>
    <xf numFmtId="3" fontId="40" fillId="12" borderId="2" xfId="54" applyNumberFormat="1" applyFont="1" applyFill="1" applyBorder="1" applyAlignment="1" applyProtection="1">
      <alignment vertical="center"/>
    </xf>
    <xf numFmtId="175" fontId="40" fillId="12" borderId="2" xfId="54" applyNumberFormat="1" applyFont="1" applyFill="1" applyBorder="1"/>
    <xf numFmtId="0" fontId="38" fillId="12" borderId="2" xfId="54" applyFont="1" applyFill="1" applyBorder="1" applyAlignment="1">
      <alignment vertical="center"/>
    </xf>
    <xf numFmtId="0" fontId="38" fillId="12" borderId="68" xfId="54" applyFont="1" applyFill="1" applyBorder="1" applyAlignment="1">
      <alignment vertical="center"/>
    </xf>
    <xf numFmtId="0" fontId="38" fillId="12" borderId="93" xfId="54" applyFont="1" applyFill="1" applyBorder="1" applyAlignment="1">
      <alignment vertical="center"/>
    </xf>
    <xf numFmtId="42" fontId="17" fillId="0" borderId="99" xfId="54" applyNumberFormat="1" applyFont="1" applyBorder="1" applyProtection="1"/>
    <xf numFmtId="42" fontId="17" fillId="0" borderId="93" xfId="54" applyNumberFormat="1" applyFont="1" applyBorder="1" applyProtection="1"/>
    <xf numFmtId="42" fontId="17" fillId="0" borderId="1" xfId="54" applyNumberFormat="1" applyFont="1" applyBorder="1" applyProtection="1"/>
    <xf numFmtId="3" fontId="17" fillId="0" borderId="1" xfId="54" applyNumberFormat="1" applyFont="1" applyBorder="1" applyProtection="1"/>
    <xf numFmtId="0" fontId="18" fillId="0" borderId="0" xfId="54" applyBorder="1" applyAlignment="1">
      <alignment horizontal="center"/>
    </xf>
    <xf numFmtId="42" fontId="80" fillId="54" borderId="100" xfId="54" applyNumberFormat="1" applyFont="1" applyFill="1" applyBorder="1" applyProtection="1"/>
    <xf numFmtId="42" fontId="80" fillId="54" borderId="102" xfId="54" applyNumberFormat="1" applyFont="1" applyFill="1" applyBorder="1" applyProtection="1"/>
    <xf numFmtId="0" fontId="80" fillId="54" borderId="103" xfId="54" applyFont="1" applyFill="1" applyBorder="1"/>
    <xf numFmtId="42" fontId="80" fillId="54" borderId="103" xfId="54" applyNumberFormat="1" applyFont="1" applyFill="1" applyBorder="1" applyProtection="1"/>
    <xf numFmtId="3" fontId="80" fillId="54" borderId="103" xfId="54" applyNumberFormat="1" applyFont="1" applyFill="1" applyBorder="1" applyProtection="1"/>
    <xf numFmtId="174" fontId="40" fillId="54" borderId="103" xfId="54" applyNumberFormat="1" applyFont="1" applyFill="1" applyBorder="1" applyProtection="1"/>
    <xf numFmtId="0" fontId="80" fillId="54" borderId="101" xfId="54" applyFont="1" applyFill="1" applyBorder="1"/>
    <xf numFmtId="0" fontId="18" fillId="0" borderId="73" xfId="54" applyBorder="1"/>
    <xf numFmtId="42" fontId="22" fillId="0" borderId="99" xfId="54" applyNumberFormat="1" applyFont="1" applyFill="1" applyBorder="1" applyProtection="1"/>
    <xf numFmtId="42" fontId="22" fillId="0" borderId="93" xfId="54" applyNumberFormat="1" applyFont="1" applyFill="1" applyBorder="1" applyProtection="1"/>
    <xf numFmtId="164" fontId="22" fillId="0" borderId="8" xfId="56" applyNumberFormat="1" applyFont="1" applyFill="1" applyBorder="1" applyProtection="1"/>
    <xf numFmtId="42" fontId="22" fillId="0" borderId="0" xfId="54" applyNumberFormat="1" applyFont="1" applyFill="1" applyBorder="1" applyProtection="1"/>
    <xf numFmtId="3" fontId="22" fillId="0" borderId="0" xfId="54" applyNumberFormat="1" applyFont="1" applyFill="1" applyBorder="1" applyProtection="1"/>
    <xf numFmtId="0" fontId="4" fillId="0" borderId="0" xfId="54" applyFont="1" applyBorder="1"/>
    <xf numFmtId="0" fontId="18" fillId="0" borderId="74" xfId="54" applyBorder="1" applyAlignment="1">
      <alignment horizontal="center"/>
    </xf>
    <xf numFmtId="0" fontId="18" fillId="0" borderId="8" xfId="54" applyBorder="1"/>
    <xf numFmtId="42" fontId="22" fillId="0" borderId="27" xfId="54" applyNumberFormat="1" applyFont="1" applyFill="1" applyBorder="1" applyProtection="1"/>
    <xf numFmtId="42" fontId="22" fillId="0" borderId="25" xfId="54" applyNumberFormat="1" applyFont="1" applyFill="1" applyBorder="1" applyProtection="1"/>
    <xf numFmtId="164" fontId="22" fillId="0" borderId="44" xfId="56" applyNumberFormat="1" applyFont="1" applyFill="1" applyBorder="1" applyProtection="1"/>
    <xf numFmtId="42" fontId="22" fillId="0" borderId="26" xfId="54" applyNumberFormat="1" applyFont="1" applyFill="1" applyBorder="1" applyProtection="1"/>
    <xf numFmtId="3" fontId="22" fillId="0" borderId="26" xfId="54" applyNumberFormat="1" applyFont="1" applyFill="1" applyBorder="1" applyProtection="1"/>
    <xf numFmtId="0" fontId="4" fillId="0" borderId="25" xfId="54" applyFont="1" applyBorder="1"/>
    <xf numFmtId="0" fontId="4" fillId="0" borderId="23" xfId="54" applyFont="1" applyBorder="1"/>
    <xf numFmtId="0" fontId="4" fillId="0" borderId="27" xfId="54" applyFont="1" applyBorder="1"/>
    <xf numFmtId="0" fontId="18" fillId="0" borderId="26" xfId="54" applyBorder="1" applyAlignment="1">
      <alignment horizontal="center"/>
    </xf>
    <xf numFmtId="0" fontId="29" fillId="0" borderId="26" xfId="54" applyFont="1" applyBorder="1" applyAlignment="1">
      <alignment horizontal="center"/>
    </xf>
    <xf numFmtId="42" fontId="17" fillId="0" borderId="68" xfId="54" applyNumberFormat="1" applyFont="1" applyBorder="1" applyProtection="1"/>
    <xf numFmtId="42" fontId="17" fillId="0" borderId="92" xfId="54" applyNumberFormat="1" applyFont="1" applyBorder="1" applyProtection="1"/>
    <xf numFmtId="164" fontId="17" fillId="0" borderId="9" xfId="56" applyNumberFormat="1" applyFont="1" applyFill="1" applyBorder="1" applyProtection="1"/>
    <xf numFmtId="42" fontId="18" fillId="0" borderId="2" xfId="54" applyNumberFormat="1" applyFill="1" applyBorder="1" applyProtection="1"/>
    <xf numFmtId="3" fontId="17" fillId="0" borderId="2" xfId="54" applyNumberFormat="1" applyFont="1" applyBorder="1" applyProtection="1"/>
    <xf numFmtId="42" fontId="17" fillId="0" borderId="2" xfId="54" applyNumberFormat="1" applyFont="1" applyBorder="1" applyProtection="1"/>
    <xf numFmtId="0" fontId="18" fillId="0" borderId="27" xfId="54" applyBorder="1"/>
    <xf numFmtId="0" fontId="18" fillId="0" borderId="2" xfId="54" applyBorder="1"/>
    <xf numFmtId="0" fontId="18" fillId="0" borderId="25" xfId="54" applyBorder="1"/>
    <xf numFmtId="0" fontId="18" fillId="0" borderId="2" xfId="54" applyBorder="1" applyAlignment="1">
      <alignment horizontal="center"/>
    </xf>
    <xf numFmtId="0" fontId="29" fillId="0" borderId="50" xfId="54" applyFont="1" applyBorder="1" applyAlignment="1">
      <alignment horizontal="center"/>
    </xf>
    <xf numFmtId="42" fontId="17" fillId="0" borderId="54" xfId="54" applyNumberFormat="1" applyFont="1" applyBorder="1" applyProtection="1"/>
    <xf numFmtId="42" fontId="17" fillId="0" borderId="56" xfId="54" applyNumberFormat="1" applyFont="1" applyBorder="1" applyProtection="1"/>
    <xf numFmtId="164" fontId="17" fillId="0" borderId="58" xfId="56" applyNumberFormat="1" applyFont="1" applyFill="1" applyBorder="1" applyProtection="1"/>
    <xf numFmtId="42" fontId="18" fillId="0" borderId="57" xfId="54" applyNumberFormat="1" applyFill="1" applyBorder="1" applyProtection="1"/>
    <xf numFmtId="3" fontId="17" fillId="0" borderId="57" xfId="54" applyNumberFormat="1" applyFont="1" applyBorder="1" applyProtection="1"/>
    <xf numFmtId="42" fontId="17" fillId="0" borderId="57" xfId="54" applyNumberFormat="1" applyFont="1" applyBorder="1" applyProtection="1"/>
    <xf numFmtId="3" fontId="17" fillId="0" borderId="56" xfId="54" applyNumberFormat="1" applyFont="1" applyBorder="1" applyProtection="1"/>
    <xf numFmtId="0" fontId="18" fillId="0" borderId="54" xfId="54" applyBorder="1"/>
    <xf numFmtId="0" fontId="18" fillId="0" borderId="56" xfId="54" applyBorder="1"/>
    <xf numFmtId="0" fontId="18" fillId="0" borderId="55" xfId="54" applyBorder="1"/>
    <xf numFmtId="0" fontId="18" fillId="0" borderId="54" xfId="54" applyBorder="1" applyAlignment="1">
      <alignment horizontal="center"/>
    </xf>
    <xf numFmtId="0" fontId="29" fillId="0" borderId="66" xfId="54" applyFont="1" applyBorder="1" applyAlignment="1">
      <alignment horizontal="center"/>
    </xf>
    <xf numFmtId="3" fontId="23" fillId="11" borderId="27" xfId="54" applyNumberFormat="1" applyFont="1" applyFill="1" applyBorder="1" applyProtection="1"/>
    <xf numFmtId="3" fontId="23" fillId="11" borderId="25" xfId="54" applyNumberFormat="1" applyFont="1" applyFill="1" applyBorder="1" applyProtection="1"/>
    <xf numFmtId="3" fontId="23" fillId="11" borderId="44" xfId="54" applyNumberFormat="1" applyFont="1" applyFill="1" applyBorder="1" applyProtection="1"/>
    <xf numFmtId="3" fontId="23" fillId="11" borderId="26" xfId="54" applyNumberFormat="1" applyFont="1" applyFill="1" applyBorder="1" applyProtection="1"/>
    <xf numFmtId="0" fontId="20" fillId="11" borderId="26" xfId="54" applyFont="1" applyFill="1" applyBorder="1"/>
    <xf numFmtId="0" fontId="42" fillId="11" borderId="26" xfId="54" applyFont="1" applyFill="1" applyBorder="1"/>
    <xf numFmtId="3" fontId="20" fillId="11" borderId="26" xfId="54" applyNumberFormat="1" applyFont="1" applyFill="1" applyBorder="1" applyAlignment="1">
      <alignment horizontal="center"/>
    </xf>
    <xf numFmtId="3" fontId="21" fillId="11" borderId="26" xfId="54" applyNumberFormat="1" applyFont="1" applyFill="1" applyBorder="1" applyAlignment="1">
      <alignment horizontal="center"/>
    </xf>
    <xf numFmtId="42" fontId="17" fillId="0" borderId="59" xfId="54" applyNumberFormat="1" applyFont="1" applyBorder="1" applyProtection="1"/>
    <xf numFmtId="42" fontId="17" fillId="0" borderId="60" xfId="54" applyNumberFormat="1" applyFont="1" applyBorder="1" applyProtection="1"/>
    <xf numFmtId="42" fontId="17" fillId="0" borderId="10" xfId="54" applyNumberFormat="1" applyFont="1" applyBorder="1" applyProtection="1"/>
    <xf numFmtId="174" fontId="22" fillId="0" borderId="1" xfId="54" applyNumberFormat="1" applyFont="1" applyBorder="1" applyProtection="1"/>
    <xf numFmtId="0" fontId="18" fillId="0" borderId="1" xfId="54" applyBorder="1" applyAlignment="1">
      <alignment horizontal="center"/>
    </xf>
    <xf numFmtId="0" fontId="29" fillId="0" borderId="1" xfId="54" applyFont="1" applyBorder="1" applyAlignment="1">
      <alignment horizontal="center"/>
    </xf>
    <xf numFmtId="42" fontId="22" fillId="7" borderId="59" xfId="54" applyNumberFormat="1" applyFont="1" applyFill="1" applyBorder="1" applyProtection="1"/>
    <xf numFmtId="42" fontId="22" fillId="7" borderId="60" xfId="54" applyNumberFormat="1" applyFont="1" applyFill="1" applyBorder="1" applyProtection="1"/>
    <xf numFmtId="42" fontId="22" fillId="2" borderId="10" xfId="54" applyNumberFormat="1" applyFont="1" applyFill="1" applyBorder="1" applyProtection="1"/>
    <xf numFmtId="42" fontId="22" fillId="7" borderId="1" xfId="54" applyNumberFormat="1" applyFont="1" applyFill="1" applyBorder="1" applyProtection="1"/>
    <xf numFmtId="3" fontId="22" fillId="2" borderId="1" xfId="54" applyNumberFormat="1" applyFont="1" applyFill="1" applyBorder="1" applyProtection="1"/>
    <xf numFmtId="0" fontId="10" fillId="2" borderId="1" xfId="54" applyFont="1" applyFill="1" applyBorder="1" applyAlignment="1">
      <alignment horizontal="right"/>
    </xf>
    <xf numFmtId="0" fontId="10" fillId="2" borderId="1" xfId="54" applyFont="1" applyFill="1" applyBorder="1" applyAlignment="1">
      <alignment horizontal="left"/>
    </xf>
    <xf numFmtId="0" fontId="19" fillId="2" borderId="1" xfId="54" applyFont="1" applyFill="1" applyBorder="1" applyAlignment="1">
      <alignment horizontal="center"/>
    </xf>
    <xf numFmtId="42" fontId="17" fillId="0" borderId="44" xfId="54" applyNumberFormat="1" applyFont="1" applyBorder="1" applyProtection="1"/>
    <xf numFmtId="37" fontId="22" fillId="0" borderId="26" xfId="54" applyNumberFormat="1" applyFont="1" applyFill="1" applyBorder="1" applyProtection="1"/>
    <xf numFmtId="0" fontId="4" fillId="0" borderId="26" xfId="54" applyFont="1" applyBorder="1"/>
    <xf numFmtId="42" fontId="18" fillId="4" borderId="63" xfId="54" applyNumberFormat="1" applyFont="1" applyFill="1" applyBorder="1" applyProtection="1"/>
    <xf numFmtId="42" fontId="18" fillId="4" borderId="65" xfId="54" applyNumberFormat="1" applyFont="1" applyFill="1" applyBorder="1" applyProtection="1"/>
    <xf numFmtId="164" fontId="17" fillId="0" borderId="42" xfId="56" applyNumberFormat="1" applyFont="1" applyFill="1" applyBorder="1" applyProtection="1"/>
    <xf numFmtId="42" fontId="18" fillId="4" borderId="41" xfId="54" applyNumberFormat="1" applyFont="1" applyFill="1" applyBorder="1" applyProtection="1"/>
    <xf numFmtId="3" fontId="18" fillId="0" borderId="34" xfId="54" applyNumberFormat="1" applyFont="1" applyBorder="1" applyProtection="1"/>
    <xf numFmtId="42" fontId="18" fillId="4" borderId="34" xfId="54" applyNumberFormat="1" applyFont="1" applyFill="1" applyBorder="1" applyProtection="1"/>
    <xf numFmtId="3" fontId="17" fillId="0" borderId="65" xfId="54" applyNumberFormat="1" applyFont="1" applyBorder="1" applyProtection="1"/>
    <xf numFmtId="0" fontId="18" fillId="0" borderId="63" xfId="54" applyFill="1" applyBorder="1"/>
    <xf numFmtId="0" fontId="18" fillId="0" borderId="65" xfId="54" applyFill="1" applyBorder="1"/>
    <xf numFmtId="0" fontId="18" fillId="0" borderId="64" xfId="54" applyFill="1" applyBorder="1"/>
    <xf numFmtId="0" fontId="18" fillId="0" borderId="63" xfId="54" applyBorder="1" applyAlignment="1">
      <alignment horizontal="center"/>
    </xf>
    <xf numFmtId="0" fontId="29" fillId="0" borderId="45" xfId="54" applyFont="1" applyBorder="1" applyAlignment="1">
      <alignment horizontal="center"/>
    </xf>
    <xf numFmtId="42" fontId="18" fillId="4" borderId="45" xfId="54" applyNumberFormat="1" applyFont="1" applyFill="1" applyBorder="1" applyProtection="1"/>
    <xf numFmtId="42" fontId="18" fillId="4" borderId="46" xfId="54" applyNumberFormat="1" applyFont="1" applyFill="1" applyBorder="1" applyProtection="1"/>
    <xf numFmtId="3" fontId="18" fillId="0" borderId="47" xfId="54" applyNumberFormat="1" applyFont="1" applyBorder="1" applyProtection="1"/>
    <xf numFmtId="42" fontId="18" fillId="4" borderId="47" xfId="54" applyNumberFormat="1" applyFont="1" applyFill="1" applyBorder="1" applyProtection="1"/>
    <xf numFmtId="3" fontId="17" fillId="0" borderId="46" xfId="54" applyNumberFormat="1" applyFont="1" applyBorder="1" applyProtection="1"/>
    <xf numFmtId="0" fontId="18" fillId="0" borderId="49" xfId="54" applyFill="1" applyBorder="1"/>
    <xf numFmtId="0" fontId="18" fillId="0" borderId="45" xfId="54" applyBorder="1" applyAlignment="1">
      <alignment horizontal="center"/>
    </xf>
    <xf numFmtId="0" fontId="29" fillId="0" borderId="39" xfId="54" applyFont="1" applyBorder="1" applyAlignment="1">
      <alignment horizontal="center"/>
    </xf>
    <xf numFmtId="42" fontId="18" fillId="0" borderId="63" xfId="54" applyNumberFormat="1" applyFont="1" applyFill="1" applyBorder="1" applyProtection="1"/>
    <xf numFmtId="42" fontId="18" fillId="0" borderId="65" xfId="54" applyNumberFormat="1" applyFont="1" applyFill="1" applyBorder="1" applyProtection="1"/>
    <xf numFmtId="42" fontId="18" fillId="0" borderId="47" xfId="54" applyNumberFormat="1" applyFont="1" applyFill="1" applyBorder="1" applyProtection="1"/>
    <xf numFmtId="3" fontId="18" fillId="0" borderId="47" xfId="54" applyNumberFormat="1" applyFont="1" applyFill="1" applyBorder="1" applyProtection="1"/>
    <xf numFmtId="42" fontId="18" fillId="0" borderId="34" xfId="54" applyNumberFormat="1" applyFont="1" applyFill="1" applyBorder="1" applyProtection="1"/>
    <xf numFmtId="3" fontId="33" fillId="0" borderId="46" xfId="54" applyNumberFormat="1" applyFont="1" applyBorder="1" applyProtection="1"/>
    <xf numFmtId="42" fontId="18" fillId="0" borderId="45" xfId="54" applyNumberFormat="1" applyFont="1" applyFill="1" applyBorder="1" applyProtection="1"/>
    <xf numFmtId="42" fontId="18" fillId="0" borderId="46" xfId="54" applyNumberFormat="1" applyFont="1" applyFill="1" applyBorder="1" applyProtection="1"/>
    <xf numFmtId="42" fontId="18" fillId="0" borderId="41" xfId="54" applyNumberFormat="1" applyFont="1" applyFill="1" applyBorder="1" applyProtection="1"/>
    <xf numFmtId="42" fontId="18" fillId="0" borderId="39" xfId="54" applyNumberFormat="1" applyFont="1" applyFill="1" applyBorder="1" applyProtection="1"/>
    <xf numFmtId="42" fontId="18" fillId="0" borderId="40" xfId="54" applyNumberFormat="1" applyFont="1" applyFill="1" applyBorder="1" applyProtection="1"/>
    <xf numFmtId="3" fontId="18" fillId="0" borderId="41" xfId="54" applyNumberFormat="1" applyFont="1" applyFill="1" applyBorder="1" applyProtection="1"/>
    <xf numFmtId="3" fontId="17" fillId="0" borderId="40" xfId="54" applyNumberFormat="1" applyFont="1" applyBorder="1" applyProtection="1"/>
    <xf numFmtId="0" fontId="18" fillId="0" borderId="62" xfId="54" applyFill="1" applyBorder="1"/>
    <xf numFmtId="0" fontId="18" fillId="0" borderId="39" xfId="54" applyBorder="1" applyAlignment="1">
      <alignment horizontal="center"/>
    </xf>
    <xf numFmtId="3" fontId="23" fillId="10" borderId="27" xfId="54" applyNumberFormat="1" applyFont="1" applyFill="1" applyBorder="1" applyProtection="1"/>
    <xf numFmtId="3" fontId="23" fillId="10" borderId="25" xfId="54" applyNumberFormat="1" applyFont="1" applyFill="1" applyBorder="1" applyProtection="1"/>
    <xf numFmtId="3" fontId="23" fillId="10" borderId="44" xfId="54" applyNumberFormat="1" applyFont="1" applyFill="1" applyBorder="1" applyProtection="1"/>
    <xf numFmtId="3" fontId="23" fillId="10" borderId="26" xfId="54" applyNumberFormat="1" applyFont="1" applyFill="1" applyBorder="1" applyProtection="1"/>
    <xf numFmtId="0" fontId="28" fillId="10" borderId="26" xfId="54" applyFont="1" applyFill="1" applyBorder="1"/>
    <xf numFmtId="0" fontId="20" fillId="10" borderId="26" xfId="54" applyFont="1" applyFill="1" applyBorder="1" applyAlignment="1">
      <alignment horizontal="center"/>
    </xf>
    <xf numFmtId="0" fontId="21" fillId="10" borderId="50" xfId="54" applyFont="1" applyFill="1" applyBorder="1" applyAlignment="1">
      <alignment horizontal="center"/>
    </xf>
    <xf numFmtId="42" fontId="17" fillId="0" borderId="0" xfId="54" applyNumberFormat="1" applyFont="1" applyBorder="1" applyProtection="1"/>
    <xf numFmtId="3" fontId="17" fillId="0" borderId="0" xfId="54" applyNumberFormat="1" applyFont="1" applyBorder="1" applyProtection="1"/>
    <xf numFmtId="0" fontId="3" fillId="0" borderId="0" xfId="54" applyFont="1" applyBorder="1"/>
    <xf numFmtId="0" fontId="29" fillId="0" borderId="0" xfId="54" applyFont="1" applyBorder="1" applyAlignment="1">
      <alignment horizontal="center"/>
    </xf>
    <xf numFmtId="42" fontId="22" fillId="7" borderId="27" xfId="54" applyNumberFormat="1" applyFont="1" applyFill="1" applyBorder="1" applyProtection="1"/>
    <xf numFmtId="42" fontId="22" fillId="7" borderId="25" xfId="54" applyNumberFormat="1" applyFont="1" applyFill="1" applyBorder="1" applyProtection="1"/>
    <xf numFmtId="164" fontId="46" fillId="0" borderId="9" xfId="56" applyNumberFormat="1" applyFont="1" applyFill="1" applyBorder="1" applyProtection="1"/>
    <xf numFmtId="42" fontId="22" fillId="7" borderId="26" xfId="54" applyNumberFormat="1" applyFont="1" applyFill="1" applyBorder="1" applyProtection="1"/>
    <xf numFmtId="0" fontId="35" fillId="0" borderId="0" xfId="54" applyFont="1"/>
    <xf numFmtId="167" fontId="35" fillId="0" borderId="0" xfId="55" applyNumberFormat="1" applyFont="1"/>
    <xf numFmtId="164" fontId="0" fillId="0" borderId="43" xfId="56" applyNumberFormat="1" applyFont="1" applyFill="1" applyBorder="1" applyProtection="1"/>
    <xf numFmtId="37" fontId="35" fillId="0" borderId="46" xfId="54" applyNumberFormat="1" applyFont="1" applyFill="1" applyBorder="1" applyProtection="1"/>
    <xf numFmtId="0" fontId="18" fillId="0" borderId="49" xfId="54" applyFont="1" applyFill="1" applyBorder="1"/>
    <xf numFmtId="0" fontId="35" fillId="0" borderId="49" xfId="54" applyFont="1" applyBorder="1"/>
    <xf numFmtId="0" fontId="35" fillId="0" borderId="47" xfId="54" applyFont="1" applyBorder="1" applyAlignment="1">
      <alignment horizontal="center"/>
    </xf>
    <xf numFmtId="0" fontId="29" fillId="0" borderId="48" xfId="54" applyFont="1" applyBorder="1" applyAlignment="1">
      <alignment horizontal="center"/>
    </xf>
    <xf numFmtId="0" fontId="35" fillId="0" borderId="8" xfId="54" applyFont="1" applyBorder="1"/>
    <xf numFmtId="0" fontId="35" fillId="0" borderId="45" xfId="54" applyFont="1" applyFill="1" applyBorder="1"/>
    <xf numFmtId="0" fontId="35" fillId="0" borderId="47" xfId="54" applyFont="1" applyBorder="1"/>
    <xf numFmtId="0" fontId="18" fillId="0" borderId="46" xfId="54" applyFont="1" applyFill="1" applyBorder="1"/>
    <xf numFmtId="0" fontId="36" fillId="0" borderId="0" xfId="54" applyFont="1"/>
    <xf numFmtId="167" fontId="36" fillId="0" borderId="0" xfId="55" applyNumberFormat="1" applyFont="1"/>
    <xf numFmtId="3" fontId="36" fillId="0" borderId="46" xfId="54" applyNumberFormat="1" applyFont="1" applyFill="1" applyBorder="1" applyProtection="1"/>
    <xf numFmtId="0" fontId="36" fillId="0" borderId="49" xfId="54" applyFont="1" applyFill="1" applyBorder="1"/>
    <xf numFmtId="0" fontId="36" fillId="0" borderId="47" xfId="54" applyFont="1" applyBorder="1" applyAlignment="1">
      <alignment horizontal="center"/>
    </xf>
    <xf numFmtId="0" fontId="36" fillId="0" borderId="8" xfId="54" applyFont="1" applyBorder="1"/>
    <xf numFmtId="42" fontId="40" fillId="54" borderId="24" xfId="54" applyNumberFormat="1" applyFont="1" applyFill="1" applyBorder="1" applyProtection="1"/>
    <xf numFmtId="0" fontId="36" fillId="0" borderId="49" xfId="54" applyFont="1" applyBorder="1"/>
    <xf numFmtId="0" fontId="18" fillId="0" borderId="0" xfId="54" applyFont="1"/>
    <xf numFmtId="167" fontId="0" fillId="0" borderId="0" xfId="55" applyNumberFormat="1" applyFont="1"/>
    <xf numFmtId="3" fontId="18" fillId="0" borderId="46" xfId="54" applyNumberFormat="1" applyFont="1" applyFill="1" applyBorder="1" applyProtection="1"/>
    <xf numFmtId="0" fontId="18" fillId="0" borderId="47" xfId="54" applyFont="1" applyBorder="1" applyAlignment="1">
      <alignment horizontal="center"/>
    </xf>
    <xf numFmtId="0" fontId="18" fillId="0" borderId="8" xfId="54" applyFont="1" applyBorder="1"/>
    <xf numFmtId="0" fontId="35" fillId="0" borderId="49" xfId="54" applyFont="1" applyFill="1" applyBorder="1"/>
    <xf numFmtId="0" fontId="36" fillId="0" borderId="46" xfId="54" applyFont="1" applyBorder="1"/>
    <xf numFmtId="42" fontId="18" fillId="0" borderId="99" xfId="54" applyNumberFormat="1" applyFont="1" applyFill="1" applyBorder="1" applyProtection="1"/>
    <xf numFmtId="42" fontId="18" fillId="0" borderId="93" xfId="54" applyNumberFormat="1" applyFont="1" applyFill="1" applyBorder="1" applyProtection="1"/>
    <xf numFmtId="42" fontId="18" fillId="0" borderId="0" xfId="54" applyNumberFormat="1" applyFont="1" applyFill="1" applyBorder="1" applyProtection="1"/>
    <xf numFmtId="3" fontId="18" fillId="0" borderId="0" xfId="54" applyNumberFormat="1" applyFont="1" applyFill="1" applyBorder="1" applyProtection="1"/>
    <xf numFmtId="0" fontId="18" fillId="0" borderId="45" xfId="54" applyFont="1" applyFill="1" applyBorder="1"/>
    <xf numFmtId="0" fontId="18" fillId="0" borderId="0" xfId="54" applyFont="1" applyFill="1" applyBorder="1"/>
    <xf numFmtId="0" fontId="18" fillId="0" borderId="0" xfId="54" applyFont="1" applyFill="1"/>
    <xf numFmtId="0" fontId="18" fillId="0" borderId="49" xfId="54" applyFont="1" applyBorder="1" applyAlignment="1">
      <alignment horizontal="center"/>
    </xf>
    <xf numFmtId="0" fontId="18" fillId="0" borderId="62" xfId="54" applyFont="1" applyFill="1" applyBorder="1"/>
    <xf numFmtId="0" fontId="18" fillId="0" borderId="46" xfId="54" applyFont="1" applyBorder="1" applyAlignment="1">
      <alignment horizontal="center"/>
    </xf>
    <xf numFmtId="0" fontId="29" fillId="0" borderId="51" xfId="54" applyFont="1" applyBorder="1" applyAlignment="1">
      <alignment horizontal="center"/>
    </xf>
    <xf numFmtId="0" fontId="37" fillId="0" borderId="45" xfId="54" applyFont="1" applyFill="1" applyBorder="1"/>
    <xf numFmtId="0" fontId="18" fillId="0" borderId="47" xfId="54" applyFont="1" applyFill="1" applyBorder="1"/>
    <xf numFmtId="0" fontId="18" fillId="0" borderId="46" xfId="54" applyFill="1" applyBorder="1"/>
    <xf numFmtId="3" fontId="28" fillId="9" borderId="68" xfId="54" applyNumberFormat="1" applyFont="1" applyFill="1" applyBorder="1" applyProtection="1"/>
    <xf numFmtId="3" fontId="28" fillId="9" borderId="92" xfId="54" applyNumberFormat="1" applyFont="1" applyFill="1" applyBorder="1" applyProtection="1"/>
    <xf numFmtId="3" fontId="28" fillId="9" borderId="58" xfId="54" applyNumberFormat="1" applyFont="1" applyFill="1" applyBorder="1" applyProtection="1"/>
    <xf numFmtId="3" fontId="28" fillId="9" borderId="2" xfId="54" applyNumberFormat="1" applyFont="1" applyFill="1" applyBorder="1" applyProtection="1"/>
    <xf numFmtId="0" fontId="28" fillId="9" borderId="2" xfId="54" applyFont="1" applyFill="1" applyBorder="1"/>
    <xf numFmtId="3" fontId="28" fillId="9" borderId="2" xfId="54" applyNumberFormat="1" applyFont="1" applyFill="1" applyBorder="1" applyAlignment="1">
      <alignment horizontal="center"/>
    </xf>
    <xf numFmtId="3" fontId="34" fillId="9" borderId="2" xfId="54" applyNumberFormat="1" applyFont="1" applyFill="1" applyBorder="1" applyAlignment="1">
      <alignment horizontal="center"/>
    </xf>
    <xf numFmtId="42" fontId="17" fillId="0" borderId="8" xfId="54" applyNumberFormat="1" applyFont="1" applyBorder="1" applyProtection="1"/>
    <xf numFmtId="174" fontId="22" fillId="0" borderId="0" xfId="56" applyNumberFormat="1" applyFont="1" applyFill="1" applyBorder="1" applyProtection="1"/>
    <xf numFmtId="165" fontId="22" fillId="0" borderId="26" xfId="57" applyNumberFormat="1" applyFont="1" applyFill="1" applyBorder="1" applyProtection="1"/>
    <xf numFmtId="164" fontId="17" fillId="0" borderId="10" xfId="56" applyNumberFormat="1" applyFont="1" applyFill="1" applyBorder="1" applyProtection="1"/>
    <xf numFmtId="42" fontId="33" fillId="0" borderId="1" xfId="54" applyNumberFormat="1" applyFont="1" applyBorder="1" applyProtection="1"/>
    <xf numFmtId="165" fontId="17" fillId="0" borderId="1" xfId="57" applyNumberFormat="1" applyFont="1" applyBorder="1" applyProtection="1"/>
    <xf numFmtId="0" fontId="18" fillId="0" borderId="59" xfId="54" applyFill="1" applyBorder="1"/>
    <xf numFmtId="0" fontId="18" fillId="0" borderId="1" xfId="54" applyFill="1" applyBorder="1"/>
    <xf numFmtId="0" fontId="18" fillId="0" borderId="60" xfId="54" applyFill="1" applyBorder="1"/>
    <xf numFmtId="0" fontId="18" fillId="0" borderId="59" xfId="54" applyBorder="1" applyAlignment="1">
      <alignment horizontal="center"/>
    </xf>
    <xf numFmtId="0" fontId="29" fillId="0" borderId="59" xfId="54" applyFont="1" applyBorder="1" applyAlignment="1">
      <alignment horizontal="center"/>
    </xf>
    <xf numFmtId="164" fontId="17" fillId="0" borderId="45" xfId="56" applyNumberFormat="1" applyFont="1" applyBorder="1" applyProtection="1"/>
    <xf numFmtId="164" fontId="17" fillId="0" borderId="46" xfId="56" applyNumberFormat="1" applyFont="1" applyBorder="1" applyProtection="1"/>
    <xf numFmtId="164" fontId="17" fillId="0" borderId="43" xfId="56" applyNumberFormat="1" applyFont="1" applyFill="1" applyBorder="1" applyProtection="1"/>
    <xf numFmtId="42" fontId="17" fillId="0" borderId="47" xfId="54" applyNumberFormat="1" applyFont="1" applyBorder="1" applyProtection="1"/>
    <xf numFmtId="165" fontId="17" fillId="0" borderId="47" xfId="57" applyNumberFormat="1" applyFont="1" applyBorder="1" applyProtection="1"/>
    <xf numFmtId="164" fontId="17" fillId="0" borderId="47" xfId="56" applyNumberFormat="1" applyFont="1" applyBorder="1" applyProtection="1"/>
    <xf numFmtId="0" fontId="18" fillId="0" borderId="45" xfId="54" applyFill="1" applyBorder="1"/>
    <xf numFmtId="0" fontId="18" fillId="0" borderId="47" xfId="54" applyFill="1" applyBorder="1"/>
    <xf numFmtId="0" fontId="18" fillId="0" borderId="46" xfId="54" applyBorder="1"/>
    <xf numFmtId="164" fontId="17" fillId="0" borderId="54" xfId="56" applyNumberFormat="1" applyFont="1" applyBorder="1" applyProtection="1"/>
    <xf numFmtId="164" fontId="17" fillId="0" borderId="56" xfId="56" applyNumberFormat="1" applyFont="1" applyBorder="1" applyProtection="1"/>
    <xf numFmtId="42" fontId="33" fillId="0" borderId="57" xfId="54" applyNumberFormat="1" applyFont="1" applyBorder="1" applyProtection="1"/>
    <xf numFmtId="165" fontId="17" fillId="0" borderId="57" xfId="57" applyNumberFormat="1" applyFont="1" applyBorder="1" applyProtection="1"/>
    <xf numFmtId="164" fontId="17" fillId="0" borderId="57" xfId="56" applyNumberFormat="1" applyFont="1" applyBorder="1" applyProtection="1"/>
    <xf numFmtId="165" fontId="17" fillId="0" borderId="56" xfId="57" applyNumberFormat="1" applyFont="1" applyBorder="1" applyProtection="1"/>
    <xf numFmtId="0" fontId="18" fillId="0" borderId="55" xfId="54" applyFill="1" applyBorder="1"/>
    <xf numFmtId="0" fontId="29" fillId="0" borderId="54" xfId="54" applyFont="1" applyBorder="1" applyAlignment="1">
      <alignment horizontal="center"/>
    </xf>
    <xf numFmtId="3" fontId="23" fillId="8" borderId="27" xfId="54" applyNumberFormat="1" applyFont="1" applyFill="1" applyBorder="1" applyProtection="1"/>
    <xf numFmtId="3" fontId="23" fillId="8" borderId="25" xfId="54" applyNumberFormat="1" applyFont="1" applyFill="1" applyBorder="1" applyProtection="1"/>
    <xf numFmtId="3" fontId="23" fillId="8" borderId="44" xfId="54" applyNumberFormat="1" applyFont="1" applyFill="1" applyBorder="1" applyProtection="1"/>
    <xf numFmtId="3" fontId="23" fillId="8" borderId="26" xfId="54" applyNumberFormat="1" applyFont="1" applyFill="1" applyBorder="1" applyProtection="1"/>
    <xf numFmtId="0" fontId="20" fillId="8" borderId="26" xfId="54" applyFont="1" applyFill="1" applyBorder="1"/>
    <xf numFmtId="0" fontId="20" fillId="8" borderId="26" xfId="54" applyFont="1" applyFill="1" applyBorder="1" applyAlignment="1">
      <alignment horizontal="center"/>
    </xf>
    <xf numFmtId="0" fontId="21" fillId="8" borderId="26" xfId="54" applyFont="1" applyFill="1" applyBorder="1" applyAlignment="1">
      <alignment horizontal="center"/>
    </xf>
    <xf numFmtId="42" fontId="32" fillId="0" borderId="99" xfId="54" applyNumberFormat="1" applyFont="1" applyBorder="1" applyProtection="1"/>
    <xf numFmtId="42" fontId="32" fillId="0" borderId="93" xfId="54" applyNumberFormat="1" applyFont="1" applyBorder="1" applyProtection="1"/>
    <xf numFmtId="42" fontId="17" fillId="0" borderId="8" xfId="54" applyNumberFormat="1" applyFont="1" applyFill="1" applyBorder="1" applyProtection="1"/>
    <xf numFmtId="42" fontId="32" fillId="0" borderId="0" xfId="54" applyNumberFormat="1" applyFont="1" applyBorder="1" applyProtection="1"/>
    <xf numFmtId="3" fontId="32" fillId="0" borderId="0" xfId="54" applyNumberFormat="1" applyFont="1" applyBorder="1" applyProtection="1"/>
    <xf numFmtId="0" fontId="32" fillId="0" borderId="0" xfId="54" applyFont="1" applyBorder="1"/>
    <xf numFmtId="164" fontId="17" fillId="0" borderId="59" xfId="56" applyNumberFormat="1" applyFont="1" applyBorder="1" applyProtection="1"/>
    <xf numFmtId="164" fontId="17" fillId="0" borderId="60" xfId="56" applyNumberFormat="1" applyFont="1" applyBorder="1" applyProtection="1"/>
    <xf numFmtId="164" fontId="17" fillId="0" borderId="1" xfId="56" applyNumberFormat="1" applyFont="1" applyBorder="1" applyProtection="1"/>
    <xf numFmtId="165" fontId="17" fillId="0" borderId="61" xfId="57" applyNumberFormat="1" applyFont="1" applyBorder="1" applyProtection="1"/>
    <xf numFmtId="0" fontId="18" fillId="0" borderId="60" xfId="54" applyBorder="1"/>
    <xf numFmtId="164" fontId="40" fillId="54" borderId="24" xfId="56" applyNumberFormat="1" applyFont="1" applyFill="1" applyBorder="1" applyProtection="1"/>
    <xf numFmtId="165" fontId="17" fillId="0" borderId="56" xfId="57" applyNumberFormat="1" applyFont="1" applyFill="1" applyBorder="1" applyProtection="1"/>
    <xf numFmtId="3" fontId="23" fillId="6" borderId="27" xfId="54" applyNumberFormat="1" applyFont="1" applyFill="1" applyBorder="1" applyProtection="1"/>
    <xf numFmtId="3" fontId="23" fillId="6" borderId="92" xfId="54" applyNumberFormat="1" applyFont="1" applyFill="1" applyBorder="1" applyProtection="1"/>
    <xf numFmtId="3" fontId="23" fillId="6" borderId="44" xfId="54" applyNumberFormat="1" applyFont="1" applyFill="1" applyBorder="1" applyProtection="1"/>
    <xf numFmtId="3" fontId="23" fillId="6" borderId="26" xfId="54" applyNumberFormat="1" applyFont="1" applyFill="1" applyBorder="1" applyProtection="1"/>
    <xf numFmtId="0" fontId="20" fillId="6" borderId="26" xfId="54" applyFont="1" applyFill="1" applyBorder="1"/>
    <xf numFmtId="0" fontId="20" fillId="6" borderId="26" xfId="54" applyFont="1" applyFill="1" applyBorder="1" applyAlignment="1">
      <alignment horizontal="center"/>
    </xf>
    <xf numFmtId="0" fontId="21" fillId="6" borderId="26" xfId="54" applyFont="1" applyFill="1" applyBorder="1" applyAlignment="1">
      <alignment horizontal="center"/>
    </xf>
    <xf numFmtId="42" fontId="22" fillId="4" borderId="27" xfId="54" applyNumberFormat="1" applyFont="1" applyFill="1" applyBorder="1" applyProtection="1"/>
    <xf numFmtId="42" fontId="22" fillId="4" borderId="25" xfId="54" applyNumberFormat="1" applyFont="1" applyFill="1" applyBorder="1" applyProtection="1"/>
    <xf numFmtId="42" fontId="22" fillId="0" borderId="44" xfId="54" applyNumberFormat="1" applyFont="1" applyBorder="1" applyProtection="1"/>
    <xf numFmtId="42" fontId="22" fillId="4" borderId="26" xfId="54" applyNumberFormat="1" applyFont="1" applyFill="1" applyBorder="1" applyProtection="1"/>
    <xf numFmtId="165" fontId="22" fillId="0" borderId="26" xfId="57" applyNumberFormat="1" applyFont="1" applyBorder="1" applyProtection="1"/>
    <xf numFmtId="164" fontId="17" fillId="0" borderId="52" xfId="56" applyNumberFormat="1" applyFont="1" applyFill="1" applyBorder="1" applyProtection="1"/>
    <xf numFmtId="164" fontId="17" fillId="0" borderId="61" xfId="56" applyNumberFormat="1" applyFont="1" applyFill="1" applyBorder="1" applyProtection="1"/>
    <xf numFmtId="164" fontId="17" fillId="0" borderId="53" xfId="56" applyNumberFormat="1" applyFont="1" applyFill="1" applyBorder="1" applyProtection="1"/>
    <xf numFmtId="165" fontId="17" fillId="0" borderId="53" xfId="57" applyNumberFormat="1" applyFont="1" applyFill="1" applyBorder="1" applyProtection="1"/>
    <xf numFmtId="0" fontId="18" fillId="0" borderId="52" xfId="54" applyFill="1" applyBorder="1"/>
    <xf numFmtId="0" fontId="18" fillId="0" borderId="34" xfId="54" applyFill="1" applyBorder="1"/>
    <xf numFmtId="0" fontId="18" fillId="0" borderId="52" xfId="54" applyBorder="1" applyAlignment="1">
      <alignment horizontal="center"/>
    </xf>
    <xf numFmtId="164" fontId="18" fillId="0" borderId="43" xfId="56" applyNumberFormat="1" applyFont="1" applyFill="1" applyBorder="1" applyProtection="1"/>
    <xf numFmtId="165" fontId="0" fillId="0" borderId="47" xfId="57" applyNumberFormat="1" applyFont="1" applyFill="1" applyBorder="1" applyProtection="1"/>
    <xf numFmtId="42" fontId="6" fillId="0" borderId="49" xfId="54" applyNumberFormat="1" applyFont="1" applyFill="1" applyBorder="1"/>
    <xf numFmtId="49" fontId="18" fillId="0" borderId="45" xfId="54" applyNumberFormat="1" applyFont="1" applyFill="1" applyBorder="1"/>
    <xf numFmtId="49" fontId="18" fillId="0" borderId="45" xfId="54" applyNumberFormat="1" applyFont="1" applyBorder="1" applyAlignment="1">
      <alignment horizontal="center"/>
    </xf>
    <xf numFmtId="164" fontId="51" fillId="0" borderId="39" xfId="56" applyNumberFormat="1" applyFont="1" applyFill="1" applyBorder="1" applyProtection="1"/>
    <xf numFmtId="164" fontId="51" fillId="0" borderId="40" xfId="56" applyNumberFormat="1" applyFont="1" applyFill="1" applyBorder="1" applyProtection="1"/>
    <xf numFmtId="164" fontId="17" fillId="0" borderId="41" xfId="56" applyNumberFormat="1" applyFont="1" applyFill="1" applyBorder="1" applyProtection="1"/>
    <xf numFmtId="165" fontId="17" fillId="0" borderId="41" xfId="57" applyNumberFormat="1" applyFont="1" applyFill="1" applyBorder="1" applyProtection="1"/>
    <xf numFmtId="164" fontId="51" fillId="0" borderId="41" xfId="56" applyNumberFormat="1" applyFont="1" applyFill="1" applyBorder="1" applyProtection="1"/>
    <xf numFmtId="165" fontId="51" fillId="0" borderId="41" xfId="57" applyNumberFormat="1" applyFont="1" applyFill="1" applyBorder="1" applyProtection="1"/>
    <xf numFmtId="0" fontId="50" fillId="0" borderId="45" xfId="54" applyFont="1" applyFill="1" applyBorder="1"/>
    <xf numFmtId="0" fontId="50" fillId="0" borderId="45" xfId="54" applyFont="1" applyFill="1" applyBorder="1" applyAlignment="1">
      <alignment horizontal="center"/>
    </xf>
    <xf numFmtId="165" fontId="51" fillId="0" borderId="46" xfId="57" applyNumberFormat="1" applyFont="1" applyFill="1" applyBorder="1" applyProtection="1"/>
    <xf numFmtId="164" fontId="17" fillId="0" borderId="45" xfId="56" applyNumberFormat="1" applyFont="1" applyFill="1" applyBorder="1" applyProtection="1"/>
    <xf numFmtId="164" fontId="17" fillId="0" borderId="46" xfId="56" applyNumberFormat="1" applyFont="1" applyFill="1" applyBorder="1" applyProtection="1"/>
    <xf numFmtId="164" fontId="0" fillId="0" borderId="47" xfId="56" applyNumberFormat="1" applyFont="1" applyFill="1" applyBorder="1" applyProtection="1"/>
    <xf numFmtId="165" fontId="17" fillId="0" borderId="47" xfId="57" applyNumberFormat="1" applyFont="1" applyFill="1" applyBorder="1" applyProtection="1"/>
    <xf numFmtId="164" fontId="17" fillId="0" borderId="47" xfId="56" applyNumberFormat="1" applyFont="1" applyFill="1" applyBorder="1" applyProtection="1"/>
    <xf numFmtId="164" fontId="17" fillId="0" borderId="39" xfId="56" applyNumberFormat="1" applyFont="1" applyFill="1" applyBorder="1" applyProtection="1"/>
    <xf numFmtId="164" fontId="17" fillId="0" borderId="40" xfId="56" applyNumberFormat="1" applyFont="1" applyFill="1" applyBorder="1" applyProtection="1"/>
    <xf numFmtId="0" fontId="18" fillId="0" borderId="39" xfId="54" applyFill="1" applyBorder="1"/>
    <xf numFmtId="0" fontId="18" fillId="0" borderId="41" xfId="54" applyFill="1" applyBorder="1"/>
    <xf numFmtId="3" fontId="23" fillId="5" borderId="27" xfId="54" applyNumberFormat="1" applyFont="1" applyFill="1" applyBorder="1" applyProtection="1"/>
    <xf numFmtId="3" fontId="23" fillId="5" borderId="25" xfId="54" applyNumberFormat="1" applyFont="1" applyFill="1" applyBorder="1" applyProtection="1"/>
    <xf numFmtId="3" fontId="23" fillId="5" borderId="44" xfId="54" applyNumberFormat="1" applyFont="1" applyFill="1" applyBorder="1" applyProtection="1"/>
    <xf numFmtId="3" fontId="23" fillId="5" borderId="26" xfId="54" applyNumberFormat="1" applyFont="1" applyFill="1" applyBorder="1" applyProtection="1"/>
    <xf numFmtId="0" fontId="28" fillId="5" borderId="26" xfId="54" applyFont="1" applyFill="1" applyBorder="1"/>
    <xf numFmtId="0" fontId="20" fillId="5" borderId="26" xfId="54" applyFont="1" applyFill="1" applyBorder="1" applyAlignment="1">
      <alignment horizontal="center"/>
    </xf>
    <xf numFmtId="0" fontId="21" fillId="5" borderId="50" xfId="54" applyFont="1" applyFill="1" applyBorder="1" applyAlignment="1">
      <alignment horizontal="center"/>
    </xf>
    <xf numFmtId="42" fontId="18" fillId="0" borderId="99" xfId="54" applyNumberFormat="1" applyFill="1" applyBorder="1" applyProtection="1"/>
    <xf numFmtId="42" fontId="18" fillId="0" borderId="93" xfId="54" applyNumberFormat="1" applyFill="1" applyBorder="1" applyProtection="1"/>
    <xf numFmtId="164" fontId="0" fillId="0" borderId="8" xfId="56" applyNumberFormat="1" applyFont="1" applyFill="1" applyBorder="1" applyProtection="1"/>
    <xf numFmtId="165" fontId="0" fillId="0" borderId="0" xfId="57" applyNumberFormat="1" applyFont="1" applyFill="1" applyBorder="1" applyProtection="1"/>
    <xf numFmtId="0" fontId="18" fillId="0" borderId="0" xfId="54" applyFill="1" applyBorder="1"/>
    <xf numFmtId="0" fontId="18" fillId="0" borderId="61" xfId="54" applyFill="1" applyBorder="1"/>
    <xf numFmtId="0" fontId="18" fillId="0" borderId="79" xfId="54" applyBorder="1" applyAlignment="1">
      <alignment horizontal="center"/>
    </xf>
    <xf numFmtId="42" fontId="18" fillId="0" borderId="45" xfId="54" applyNumberFormat="1" applyFill="1" applyBorder="1" applyProtection="1"/>
    <xf numFmtId="42" fontId="18" fillId="0" borderId="46" xfId="54" applyNumberFormat="1" applyFill="1" applyBorder="1" applyProtection="1"/>
    <xf numFmtId="42" fontId="18" fillId="0" borderId="39" xfId="54" applyNumberFormat="1" applyFill="1" applyBorder="1" applyProtection="1"/>
    <xf numFmtId="42" fontId="18" fillId="0" borderId="40" xfId="54" applyNumberFormat="1" applyFill="1" applyBorder="1" applyProtection="1"/>
    <xf numFmtId="165" fontId="0" fillId="0" borderId="41" xfId="57" applyNumberFormat="1" applyFont="1" applyFill="1" applyBorder="1" applyProtection="1"/>
    <xf numFmtId="42" fontId="18" fillId="0" borderId="41" xfId="54" applyNumberFormat="1" applyFill="1" applyBorder="1" applyProtection="1"/>
    <xf numFmtId="0" fontId="18" fillId="0" borderId="40" xfId="54" applyFill="1" applyBorder="1"/>
    <xf numFmtId="0" fontId="30" fillId="0" borderId="0" xfId="54" applyFont="1"/>
    <xf numFmtId="42" fontId="30" fillId="0" borderId="45" xfId="54" applyNumberFormat="1" applyFont="1" applyFill="1" applyBorder="1" applyProtection="1"/>
    <xf numFmtId="42" fontId="30" fillId="0" borderId="46" xfId="54" applyNumberFormat="1" applyFont="1" applyFill="1" applyBorder="1" applyProtection="1"/>
    <xf numFmtId="167" fontId="30" fillId="0" borderId="0" xfId="55" applyNumberFormat="1" applyFont="1"/>
    <xf numFmtId="164" fontId="30" fillId="0" borderId="43" xfId="56" applyNumberFormat="1" applyFont="1" applyFill="1" applyBorder="1" applyProtection="1"/>
    <xf numFmtId="42" fontId="30" fillId="0" borderId="47" xfId="54" applyNumberFormat="1" applyFont="1" applyFill="1" applyBorder="1" applyProtection="1"/>
    <xf numFmtId="165" fontId="30" fillId="0" borderId="47" xfId="57" applyNumberFormat="1" applyFont="1" applyFill="1" applyBorder="1" applyProtection="1"/>
    <xf numFmtId="165" fontId="30" fillId="0" borderId="46" xfId="57" applyNumberFormat="1" applyFont="1" applyFill="1" applyBorder="1" applyProtection="1"/>
    <xf numFmtId="0" fontId="30" fillId="0" borderId="49" xfId="54" applyFont="1" applyFill="1" applyBorder="1"/>
    <xf numFmtId="0" fontId="30" fillId="0" borderId="45" xfId="54" applyFont="1" applyFill="1" applyBorder="1"/>
    <xf numFmtId="0" fontId="30" fillId="0" borderId="46" xfId="54" applyFont="1" applyFill="1" applyBorder="1"/>
    <xf numFmtId="0" fontId="30" fillId="0" borderId="47" xfId="54" applyFont="1" applyBorder="1" applyAlignment="1">
      <alignment horizontal="center"/>
    </xf>
    <xf numFmtId="0" fontId="31" fillId="0" borderId="48" xfId="54" applyFont="1" applyBorder="1" applyAlignment="1">
      <alignment horizontal="center"/>
    </xf>
    <xf numFmtId="0" fontId="30" fillId="0" borderId="8" xfId="54" applyFont="1" applyBorder="1"/>
    <xf numFmtId="164" fontId="0" fillId="0" borderId="45" xfId="56" applyNumberFormat="1" applyFont="1" applyFill="1" applyBorder="1" applyProtection="1"/>
    <xf numFmtId="164" fontId="0" fillId="0" borderId="46" xfId="56" applyNumberFormat="1" applyFont="1" applyFill="1" applyBorder="1" applyProtection="1"/>
    <xf numFmtId="165" fontId="0" fillId="0" borderId="46" xfId="57" applyNumberFormat="1" applyFont="1" applyFill="1" applyBorder="1" applyProtection="1"/>
    <xf numFmtId="164" fontId="18" fillId="0" borderId="42" xfId="56" applyNumberFormat="1" applyFont="1" applyFill="1" applyBorder="1" applyProtection="1"/>
    <xf numFmtId="0" fontId="18" fillId="0" borderId="40" xfId="54" applyBorder="1"/>
    <xf numFmtId="42" fontId="20" fillId="3" borderId="104" xfId="54" applyNumberFormat="1" applyFont="1" applyFill="1" applyBorder="1" applyProtection="1"/>
    <xf numFmtId="42" fontId="20" fillId="3" borderId="36" xfId="54" applyNumberFormat="1" applyFont="1" applyFill="1" applyBorder="1" applyProtection="1"/>
    <xf numFmtId="3" fontId="20" fillId="3" borderId="38" xfId="54" applyNumberFormat="1" applyFont="1" applyFill="1" applyBorder="1" applyProtection="1"/>
    <xf numFmtId="3" fontId="20" fillId="3" borderId="37" xfId="54" applyNumberFormat="1" applyFont="1" applyFill="1" applyBorder="1" applyProtection="1"/>
    <xf numFmtId="42" fontId="20" fillId="3" borderId="37" xfId="54" applyNumberFormat="1" applyFont="1" applyFill="1" applyBorder="1" applyProtection="1"/>
    <xf numFmtId="0" fontId="28" fillId="3" borderId="37" xfId="54" applyFont="1" applyFill="1" applyBorder="1"/>
    <xf numFmtId="3" fontId="20" fillId="3" borderId="36" xfId="54" applyNumberFormat="1" applyFont="1" applyFill="1" applyBorder="1" applyAlignment="1">
      <alignment horizontal="center"/>
    </xf>
    <xf numFmtId="3" fontId="20" fillId="3" borderId="35" xfId="54" applyNumberFormat="1" applyFont="1" applyFill="1" applyBorder="1" applyAlignment="1">
      <alignment horizontal="center"/>
    </xf>
    <xf numFmtId="0" fontId="82" fillId="54" borderId="99" xfId="58" applyFont="1" applyFill="1" applyBorder="1" applyAlignment="1" applyProtection="1">
      <alignment horizontal="center" vertical="center" wrapText="1"/>
    </xf>
    <xf numFmtId="0" fontId="82" fillId="54" borderId="93" xfId="58" applyFont="1" applyFill="1" applyBorder="1" applyAlignment="1" applyProtection="1">
      <alignment horizontal="center" vertical="center" wrapText="1"/>
    </xf>
    <xf numFmtId="0" fontId="20" fillId="0" borderId="8" xfId="54" applyFont="1" applyBorder="1" applyAlignment="1">
      <alignment horizontal="center" vertical="center" wrapText="1"/>
    </xf>
    <xf numFmtId="0" fontId="81" fillId="0" borderId="0" xfId="58" applyBorder="1" applyAlignment="1" applyProtection="1">
      <alignment horizontal="center" vertical="center" wrapText="1"/>
    </xf>
    <xf numFmtId="0" fontId="20" fillId="0" borderId="0" xfId="54" applyFont="1" applyBorder="1" applyAlignment="1">
      <alignment vertical="center" wrapText="1"/>
    </xf>
    <xf numFmtId="0" fontId="19" fillId="0" borderId="0" xfId="54" applyFont="1" applyBorder="1" applyAlignment="1">
      <alignment vertical="center"/>
    </xf>
    <xf numFmtId="0" fontId="20" fillId="0" borderId="0" xfId="54" applyFont="1" applyBorder="1" applyAlignment="1">
      <alignment horizontal="center" vertical="center" wrapText="1"/>
    </xf>
    <xf numFmtId="0" fontId="82" fillId="54" borderId="68" xfId="58" applyFont="1" applyFill="1" applyBorder="1" applyAlignment="1" applyProtection="1">
      <alignment horizontal="center" wrapText="1"/>
    </xf>
    <xf numFmtId="0" fontId="82" fillId="54" borderId="92" xfId="58" applyFont="1" applyFill="1" applyBorder="1" applyAlignment="1" applyProtection="1">
      <alignment horizontal="center" wrapText="1"/>
    </xf>
    <xf numFmtId="0" fontId="20" fillId="0" borderId="72" xfId="54" applyFont="1" applyBorder="1" applyAlignment="1">
      <alignment horizontal="center" wrapText="1"/>
    </xf>
    <xf numFmtId="0" fontId="81" fillId="0" borderId="73" xfId="58" applyBorder="1" applyAlignment="1" applyProtection="1">
      <alignment horizontal="center" wrapText="1"/>
    </xf>
    <xf numFmtId="0" fontId="20" fillId="0" borderId="73" xfId="54" applyFont="1" applyBorder="1" applyAlignment="1">
      <alignment horizontal="center" vertical="center" wrapText="1"/>
    </xf>
    <xf numFmtId="0" fontId="20" fillId="0" borderId="73" xfId="54" applyFont="1" applyBorder="1" applyAlignment="1">
      <alignment vertical="center" wrapText="1"/>
    </xf>
    <xf numFmtId="0" fontId="20" fillId="0" borderId="73" xfId="54" applyFont="1" applyBorder="1" applyAlignment="1"/>
    <xf numFmtId="0" fontId="18" fillId="0" borderId="73" xfId="54" applyBorder="1" applyAlignment="1">
      <alignment horizontal="center" textRotation="180"/>
    </xf>
    <xf numFmtId="0" fontId="4" fillId="0" borderId="0" xfId="54" applyFont="1" applyFill="1" applyBorder="1"/>
    <xf numFmtId="42" fontId="18" fillId="0" borderId="74" xfId="54" applyNumberFormat="1" applyBorder="1"/>
    <xf numFmtId="3" fontId="4" fillId="0" borderId="74" xfId="54" applyNumberFormat="1" applyFont="1" applyBorder="1"/>
    <xf numFmtId="0" fontId="4" fillId="0" borderId="74" xfId="54" applyFont="1" applyFill="1" applyBorder="1"/>
    <xf numFmtId="3" fontId="18" fillId="0" borderId="74" xfId="54" applyNumberFormat="1" applyFill="1" applyBorder="1"/>
    <xf numFmtId="173" fontId="48" fillId="0" borderId="74" xfId="54" applyNumberFormat="1" applyFont="1" applyBorder="1" applyAlignment="1">
      <alignment horizontal="left"/>
    </xf>
    <xf numFmtId="0" fontId="48" fillId="0" borderId="74" xfId="54" applyFont="1" applyFill="1" applyBorder="1" applyAlignment="1">
      <alignment horizontal="left"/>
    </xf>
    <xf numFmtId="3" fontId="18" fillId="0" borderId="0" xfId="54" applyNumberFormat="1" applyBorder="1"/>
    <xf numFmtId="0" fontId="25" fillId="0" borderId="0" xfId="54" applyFont="1" applyAlignment="1">
      <alignment wrapText="1"/>
    </xf>
    <xf numFmtId="0" fontId="20" fillId="0" borderId="0" xfId="54" applyFont="1" applyBorder="1"/>
    <xf numFmtId="0" fontId="46" fillId="0" borderId="0" xfId="54" applyFont="1" applyAlignment="1">
      <alignment vertical="center"/>
    </xf>
    <xf numFmtId="0" fontId="46" fillId="0" borderId="0" xfId="54" applyFont="1" applyAlignment="1">
      <alignment horizontal="center" vertical="center"/>
    </xf>
    <xf numFmtId="0" fontId="3" fillId="0" borderId="0" xfId="53" applyFont="1" applyFill="1" applyBorder="1"/>
    <xf numFmtId="165" fontId="3" fillId="0" borderId="0" xfId="53" applyNumberFormat="1" applyFont="1" applyFill="1" applyBorder="1"/>
    <xf numFmtId="0" fontId="3" fillId="0" borderId="0" xfId="53" applyFont="1" applyFill="1" applyBorder="1" applyAlignment="1">
      <alignment horizontal="center"/>
    </xf>
    <xf numFmtId="0" fontId="18" fillId="0" borderId="0" xfId="53" applyFont="1"/>
    <xf numFmtId="168" fontId="3" fillId="0" borderId="2" xfId="53" applyNumberFormat="1" applyFont="1" applyFill="1" applyBorder="1"/>
    <xf numFmtId="180" fontId="3" fillId="0" borderId="0" xfId="53" applyNumberFormat="1" applyFont="1" applyFill="1" applyBorder="1"/>
    <xf numFmtId="164" fontId="3" fillId="0" borderId="22" xfId="53" applyNumberFormat="1" applyFont="1" applyFill="1" applyBorder="1"/>
    <xf numFmtId="165" fontId="3" fillId="0" borderId="22" xfId="53" applyNumberFormat="1" applyFont="1" applyFill="1" applyBorder="1"/>
    <xf numFmtId="164" fontId="3" fillId="0" borderId="0" xfId="53" applyNumberFormat="1" applyFont="1" applyFill="1" applyBorder="1"/>
    <xf numFmtId="168" fontId="84" fillId="0" borderId="0" xfId="53" applyNumberFormat="1" applyFont="1" applyFill="1" applyBorder="1"/>
    <xf numFmtId="168" fontId="3" fillId="0" borderId="0" xfId="53" applyNumberFormat="1" applyFont="1" applyFill="1" applyBorder="1"/>
    <xf numFmtId="165" fontId="84" fillId="0" borderId="0" xfId="53" applyNumberFormat="1" applyFont="1" applyFill="1" applyBorder="1"/>
    <xf numFmtId="0" fontId="40" fillId="54" borderId="0" xfId="53" applyFont="1" applyFill="1" applyBorder="1" applyAlignment="1">
      <alignment horizontal="centerContinuous"/>
    </xf>
    <xf numFmtId="165" fontId="40" fillId="54" borderId="0" xfId="53" applyNumberFormat="1" applyFont="1" applyFill="1" applyBorder="1" applyAlignment="1">
      <alignment horizontal="centerContinuous"/>
    </xf>
    <xf numFmtId="165" fontId="3" fillId="0" borderId="0" xfId="53" applyNumberFormat="1" applyFont="1" applyFill="1" applyBorder="1" applyAlignment="1">
      <alignment textRotation="45"/>
    </xf>
    <xf numFmtId="164" fontId="3" fillId="0" borderId="0" xfId="53" applyNumberFormat="1" applyFont="1" applyFill="1" applyBorder="1" applyAlignment="1">
      <alignment textRotation="45"/>
    </xf>
    <xf numFmtId="0" fontId="3" fillId="0" borderId="0" xfId="53" quotePrefix="1" applyFont="1" applyFill="1" applyBorder="1" applyAlignment="1">
      <alignment horizontal="left"/>
    </xf>
    <xf numFmtId="0" fontId="3" fillId="0" borderId="0" xfId="53" quotePrefix="1" applyFont="1" applyFill="1" applyBorder="1" applyAlignment="1"/>
    <xf numFmtId="0" fontId="3" fillId="0" borderId="70" xfId="53" applyFont="1" applyFill="1" applyBorder="1"/>
    <xf numFmtId="0" fontId="3" fillId="0" borderId="74" xfId="53" applyFont="1" applyFill="1" applyBorder="1"/>
    <xf numFmtId="165" fontId="3" fillId="0" borderId="74" xfId="53" applyNumberFormat="1" applyFont="1" applyFill="1" applyBorder="1"/>
    <xf numFmtId="0" fontId="3" fillId="0" borderId="74" xfId="53" applyFont="1" applyFill="1" applyBorder="1" applyAlignment="1">
      <alignment horizontal="center"/>
    </xf>
    <xf numFmtId="0" fontId="3" fillId="0" borderId="69" xfId="53" applyFont="1" applyFill="1" applyBorder="1"/>
    <xf numFmtId="181" fontId="3" fillId="0" borderId="8" xfId="53" applyNumberFormat="1" applyFont="1" applyFill="1" applyBorder="1" applyAlignment="1">
      <alignment horizontal="right"/>
    </xf>
    <xf numFmtId="0" fontId="3" fillId="0" borderId="0" xfId="53" applyFont="1" applyFill="1" applyBorder="1" applyAlignment="1">
      <alignment horizontal="left"/>
    </xf>
    <xf numFmtId="0" fontId="3" fillId="0" borderId="7" xfId="53" applyFont="1" applyFill="1" applyBorder="1" applyAlignment="1">
      <alignment horizontal="center"/>
    </xf>
    <xf numFmtId="0" fontId="3" fillId="0" borderId="8" xfId="53" applyFont="1" applyFill="1" applyBorder="1"/>
    <xf numFmtId="0" fontId="3" fillId="0" borderId="0" xfId="53" quotePrefix="1" applyFont="1" applyFill="1" applyBorder="1" applyAlignment="1">
      <alignment horizontal="center"/>
    </xf>
    <xf numFmtId="181" fontId="3" fillId="0" borderId="8" xfId="53" applyNumberFormat="1" applyFont="1" applyFill="1" applyBorder="1"/>
    <xf numFmtId="0" fontId="3" fillId="0" borderId="0" xfId="53" quotePrefix="1" applyFont="1" applyFill="1" applyBorder="1" applyAlignment="1">
      <alignment horizontal="left" indent="1"/>
    </xf>
    <xf numFmtId="0" fontId="3" fillId="0" borderId="0" xfId="53" applyFont="1" applyFill="1" applyBorder="1" applyAlignment="1">
      <alignment horizontal="left" indent="1"/>
    </xf>
    <xf numFmtId="0" fontId="3" fillId="0" borderId="0" xfId="53" applyFont="1" applyFill="1" applyBorder="1" applyAlignment="1">
      <alignment horizontal="center" wrapText="1"/>
    </xf>
    <xf numFmtId="0" fontId="3" fillId="0" borderId="0" xfId="53" quotePrefix="1" applyFont="1" applyFill="1" applyBorder="1" applyAlignment="1">
      <alignment horizontal="center" wrapText="1"/>
    </xf>
    <xf numFmtId="0" fontId="3" fillId="0" borderId="8" xfId="53" applyFont="1" applyFill="1" applyBorder="1" applyAlignment="1">
      <alignment horizontal="center" wrapText="1"/>
    </xf>
    <xf numFmtId="165" fontId="3" fillId="0" borderId="0" xfId="53" applyNumberFormat="1" applyFont="1" applyFill="1" applyBorder="1" applyAlignment="1">
      <alignment horizontal="center" wrapText="1"/>
    </xf>
    <xf numFmtId="0" fontId="3" fillId="0" borderId="7" xfId="53" applyFont="1" applyFill="1" applyBorder="1" applyAlignment="1">
      <alignment horizontal="center" wrapText="1"/>
    </xf>
    <xf numFmtId="0" fontId="3" fillId="0" borderId="1" xfId="53" applyFont="1" applyFill="1" applyBorder="1" applyAlignment="1">
      <alignment horizontal="center" wrapText="1"/>
    </xf>
    <xf numFmtId="0" fontId="3" fillId="0" borderId="80" xfId="53" applyFont="1" applyFill="1" applyBorder="1" applyAlignment="1">
      <alignment horizontal="center" wrapText="1"/>
    </xf>
    <xf numFmtId="0" fontId="3" fillId="0" borderId="7" xfId="53" applyFont="1" applyFill="1" applyBorder="1"/>
    <xf numFmtId="0" fontId="3" fillId="0" borderId="8" xfId="53" applyFont="1" applyFill="1" applyBorder="1" applyAlignment="1">
      <alignment horizontal="centerContinuous"/>
    </xf>
    <xf numFmtId="0" fontId="3" fillId="0" borderId="0" xfId="53" applyFont="1" applyFill="1" applyBorder="1" applyAlignment="1">
      <alignment horizontal="centerContinuous"/>
    </xf>
    <xf numFmtId="165" fontId="3" fillId="0" borderId="0" xfId="53" applyNumberFormat="1" applyFont="1" applyFill="1" applyBorder="1" applyAlignment="1">
      <alignment horizontal="centerContinuous"/>
    </xf>
    <xf numFmtId="0" fontId="3" fillId="0" borderId="72" xfId="53" applyFont="1" applyFill="1" applyBorder="1" applyAlignment="1">
      <alignment horizontal="centerContinuous"/>
    </xf>
    <xf numFmtId="0" fontId="3" fillId="0" borderId="73" xfId="53" applyFont="1" applyFill="1" applyBorder="1" applyAlignment="1">
      <alignment horizontal="centerContinuous"/>
    </xf>
    <xf numFmtId="165" fontId="3" fillId="0" borderId="73" xfId="53" applyNumberFormat="1" applyFont="1" applyFill="1" applyBorder="1" applyAlignment="1">
      <alignment horizontal="centerContinuous"/>
    </xf>
    <xf numFmtId="0" fontId="3" fillId="0" borderId="71" xfId="53" applyFont="1" applyFill="1" applyBorder="1"/>
    <xf numFmtId="182" fontId="3" fillId="0" borderId="0" xfId="0" applyNumberFormat="1" applyFont="1" applyFill="1" applyBorder="1" applyAlignment="1">
      <alignment horizontal="center"/>
    </xf>
    <xf numFmtId="170" fontId="3" fillId="0" borderId="0" xfId="0" applyNumberFormat="1" applyFont="1" applyFill="1" applyAlignment="1">
      <alignment horizontal="center"/>
    </xf>
    <xf numFmtId="43" fontId="0" fillId="0" borderId="0" xfId="1" applyFont="1" applyFill="1" applyBorder="1"/>
    <xf numFmtId="42" fontId="3" fillId="0" borderId="0" xfId="0" applyNumberFormat="1" applyFont="1" applyFill="1" applyBorder="1"/>
    <xf numFmtId="168" fontId="3" fillId="0" borderId="22" xfId="53" applyNumberFormat="1" applyFont="1" applyFill="1" applyBorder="1"/>
    <xf numFmtId="0" fontId="52" fillId="0" borderId="0" xfId="0" applyFont="1" applyFill="1"/>
    <xf numFmtId="0" fontId="4" fillId="0" borderId="91" xfId="0" applyFont="1" applyFill="1" applyBorder="1" applyAlignment="1">
      <alignment horizontal="center"/>
    </xf>
    <xf numFmtId="0" fontId="41" fillId="0" borderId="0" xfId="0" applyFont="1" applyFill="1" applyAlignment="1">
      <alignment horizontal="right"/>
    </xf>
    <xf numFmtId="41" fontId="3" fillId="0" borderId="0" xfId="0" applyNumberFormat="1" applyFont="1" applyFill="1"/>
    <xf numFmtId="3" fontId="5" fillId="0" borderId="0" xfId="0" applyNumberFormat="1" applyFont="1" applyFill="1"/>
    <xf numFmtId="0" fontId="5" fillId="0" borderId="0" xfId="0" applyFont="1" applyFill="1" applyAlignment="1">
      <alignment horizontal="left"/>
    </xf>
    <xf numFmtId="37" fontId="12" fillId="0" borderId="0" xfId="0" applyNumberFormat="1" applyFont="1" applyFill="1"/>
    <xf numFmtId="0" fontId="53" fillId="0" borderId="0" xfId="0" applyFont="1" applyFill="1" applyAlignment="1">
      <alignment horizontal="centerContinuous"/>
    </xf>
    <xf numFmtId="164" fontId="5" fillId="0" borderId="0" xfId="0" applyNumberFormat="1" applyFont="1" applyFill="1"/>
    <xf numFmtId="44" fontId="5" fillId="0" borderId="0" xfId="0" applyNumberFormat="1" applyFont="1" applyFill="1"/>
    <xf numFmtId="0" fontId="40" fillId="54" borderId="101" xfId="0" applyFont="1" applyFill="1" applyBorder="1"/>
    <xf numFmtId="0" fontId="40" fillId="54" borderId="100" xfId="0" applyFont="1" applyFill="1" applyBorder="1"/>
    <xf numFmtId="166" fontId="6" fillId="0" borderId="0" xfId="0" applyNumberFormat="1" applyFont="1" applyFill="1" applyBorder="1"/>
    <xf numFmtId="166" fontId="6" fillId="0" borderId="8" xfId="0" applyNumberFormat="1" applyFont="1" applyFill="1" applyBorder="1"/>
    <xf numFmtId="42" fontId="3" fillId="0" borderId="30" xfId="0" quotePrefix="1" applyNumberFormat="1" applyFont="1" applyFill="1" applyBorder="1" applyAlignment="1">
      <alignment horizontal="left" indent="1"/>
    </xf>
    <xf numFmtId="42" fontId="3" fillId="0" borderId="0" xfId="0" quotePrefix="1" applyNumberFormat="1" applyFont="1" applyFill="1" applyBorder="1" applyAlignment="1">
      <alignment horizontal="left" indent="1"/>
    </xf>
    <xf numFmtId="42" fontId="3" fillId="0" borderId="31" xfId="0" quotePrefix="1" applyNumberFormat="1" applyFont="1" applyFill="1" applyBorder="1" applyAlignment="1">
      <alignment horizontal="left" indent="1"/>
    </xf>
    <xf numFmtId="165" fontId="3" fillId="0" borderId="30" xfId="0" quotePrefix="1" applyNumberFormat="1" applyFont="1" applyFill="1" applyBorder="1" applyAlignment="1">
      <alignment horizontal="left" indent="1"/>
    </xf>
    <xf numFmtId="165" fontId="3" fillId="0" borderId="31" xfId="0" quotePrefix="1" applyNumberFormat="1" applyFont="1" applyFill="1" applyBorder="1" applyAlignment="1">
      <alignment horizontal="left" indent="1"/>
    </xf>
    <xf numFmtId="165" fontId="3" fillId="0" borderId="0" xfId="0" quotePrefix="1" applyNumberFormat="1" applyFont="1" applyFill="1" applyBorder="1" applyAlignment="1">
      <alignment horizontal="left" indent="1"/>
    </xf>
    <xf numFmtId="0" fontId="0" fillId="0" borderId="0" xfId="0" quotePrefix="1" applyFill="1"/>
    <xf numFmtId="0" fontId="13" fillId="0" borderId="0" xfId="0" applyFont="1" applyFill="1"/>
    <xf numFmtId="14" fontId="0" fillId="0" borderId="0" xfId="0" applyNumberFormat="1" applyFill="1"/>
    <xf numFmtId="165" fontId="0" fillId="0" borderId="73" xfId="1" applyNumberFormat="1" applyFont="1" applyFill="1" applyBorder="1"/>
    <xf numFmtId="165" fontId="0" fillId="0" borderId="72" xfId="1" applyNumberFormat="1" applyFont="1" applyFill="1" applyBorder="1"/>
    <xf numFmtId="165" fontId="0" fillId="0" borderId="0" xfId="1" applyNumberFormat="1" applyFont="1" applyFill="1" applyBorder="1"/>
    <xf numFmtId="165" fontId="0" fillId="0" borderId="8" xfId="1" applyNumberFormat="1" applyFont="1" applyFill="1" applyBorder="1"/>
    <xf numFmtId="165" fontId="0" fillId="0" borderId="0" xfId="0" applyNumberFormat="1" applyFill="1"/>
    <xf numFmtId="0" fontId="1" fillId="0" borderId="0" xfId="51" applyFont="1" applyFill="1"/>
    <xf numFmtId="0" fontId="74" fillId="0" borderId="0" xfId="51" applyFill="1"/>
    <xf numFmtId="0" fontId="1" fillId="0" borderId="14" xfId="51" applyFont="1" applyFill="1" applyBorder="1"/>
    <xf numFmtId="0" fontId="1" fillId="0" borderId="15" xfId="51" applyFont="1" applyFill="1" applyBorder="1"/>
    <xf numFmtId="0" fontId="1" fillId="0" borderId="16" xfId="51" applyFont="1" applyFill="1" applyBorder="1"/>
    <xf numFmtId="0" fontId="1" fillId="0" borderId="17" xfId="51" applyFont="1" applyFill="1" applyBorder="1"/>
    <xf numFmtId="0" fontId="1" fillId="0" borderId="15" xfId="51" applyFont="1" applyFill="1" applyBorder="1" applyAlignment="1">
      <alignment wrapText="1"/>
    </xf>
    <xf numFmtId="0" fontId="2" fillId="0" borderId="20" xfId="0" quotePrefix="1" applyFont="1" applyFill="1" applyBorder="1" applyAlignment="1">
      <alignment horizontal="center" wrapText="1"/>
    </xf>
    <xf numFmtId="0" fontId="1" fillId="0" borderId="0" xfId="51" applyFont="1" applyFill="1" applyAlignment="1">
      <alignment wrapText="1"/>
    </xf>
    <xf numFmtId="0" fontId="2" fillId="0" borderId="20" xfId="0" applyFont="1" applyFill="1" applyBorder="1"/>
    <xf numFmtId="164" fontId="74" fillId="0" borderId="0" xfId="51" applyNumberFormat="1" applyFont="1" applyFill="1"/>
    <xf numFmtId="0" fontId="2" fillId="0" borderId="0" xfId="0" applyFont="1" applyFill="1" applyBorder="1"/>
    <xf numFmtId="0" fontId="2" fillId="0" borderId="0" xfId="0" applyFont="1" applyFill="1" applyBorder="1" applyAlignment="1">
      <alignment horizontal="right"/>
    </xf>
    <xf numFmtId="0" fontId="2" fillId="0" borderId="21" xfId="51" applyFont="1" applyFill="1" applyBorder="1"/>
    <xf numFmtId="164" fontId="2" fillId="0" borderId="21" xfId="51" applyNumberFormat="1" applyFont="1" applyFill="1" applyBorder="1"/>
    <xf numFmtId="0" fontId="1" fillId="0" borderId="0" xfId="0" applyFont="1" applyFill="1"/>
    <xf numFmtId="42" fontId="1" fillId="0" borderId="0" xfId="0" applyNumberFormat="1" applyFont="1" applyFill="1"/>
    <xf numFmtId="44" fontId="1" fillId="0" borderId="19" xfId="51" applyNumberFormat="1" applyFont="1" applyFill="1" applyBorder="1"/>
    <xf numFmtId="0" fontId="1" fillId="0" borderId="0" xfId="51" quotePrefix="1" applyFont="1" applyFill="1" applyAlignment="1">
      <alignment horizontal="left"/>
    </xf>
    <xf numFmtId="0" fontId="2" fillId="0" borderId="0" xfId="51" applyFont="1" applyFill="1"/>
    <xf numFmtId="44" fontId="1" fillId="0" borderId="0" xfId="51" applyNumberFormat="1" applyFont="1" applyFill="1"/>
    <xf numFmtId="0" fontId="2" fillId="0" borderId="20" xfId="51" applyFont="1" applyFill="1" applyBorder="1"/>
    <xf numFmtId="0" fontId="2" fillId="0" borderId="20" xfId="0" quotePrefix="1" applyFont="1" applyFill="1" applyBorder="1" applyAlignment="1">
      <alignment horizontal="left"/>
    </xf>
    <xf numFmtId="0" fontId="1" fillId="0" borderId="0" xfId="51" quotePrefix="1" applyFont="1" applyFill="1" applyAlignment="1">
      <alignment horizontal="center"/>
    </xf>
    <xf numFmtId="41" fontId="1" fillId="0" borderId="0" xfId="0" applyNumberFormat="1" applyFont="1" applyFill="1"/>
    <xf numFmtId="168" fontId="0" fillId="0" borderId="0" xfId="0" applyNumberFormat="1" applyFont="1" applyFill="1"/>
    <xf numFmtId="164" fontId="0" fillId="0" borderId="0" xfId="0" applyNumberFormat="1" applyFont="1" applyFill="1"/>
    <xf numFmtId="41" fontId="2" fillId="0" borderId="21" xfId="51" applyNumberFormat="1" applyFont="1" applyFill="1" applyBorder="1"/>
    <xf numFmtId="42" fontId="74" fillId="0" borderId="0" xfId="51" applyNumberFormat="1" applyFont="1" applyFill="1"/>
    <xf numFmtId="168" fontId="74" fillId="0" borderId="0" xfId="51" applyNumberFormat="1" applyFont="1" applyFill="1"/>
    <xf numFmtId="164" fontId="1" fillId="0" borderId="0" xfId="52" applyNumberFormat="1" applyFont="1" applyFill="1"/>
    <xf numFmtId="0" fontId="1" fillId="0" borderId="0" xfId="51" applyFont="1" applyFill="1" applyAlignment="1">
      <alignment horizontal="center"/>
    </xf>
    <xf numFmtId="0" fontId="1" fillId="0" borderId="0" xfId="0" applyFont="1" applyFill="1" applyAlignment="1">
      <alignment horizontal="center"/>
    </xf>
    <xf numFmtId="44" fontId="8" fillId="0" borderId="0" xfId="3" applyNumberFormat="1" applyFont="1" applyFill="1" applyAlignment="1" applyProtection="1">
      <alignment horizontal="right"/>
    </xf>
    <xf numFmtId="43" fontId="8" fillId="0" borderId="0" xfId="3" applyNumberFormat="1" applyFont="1" applyFill="1" applyAlignment="1" applyProtection="1">
      <alignment horizontal="right"/>
    </xf>
    <xf numFmtId="43" fontId="8" fillId="0" borderId="1" xfId="3" applyNumberFormat="1" applyFont="1" applyFill="1" applyBorder="1" applyAlignment="1" applyProtection="1">
      <alignment horizontal="right"/>
    </xf>
    <xf numFmtId="43" fontId="3" fillId="0" borderId="2" xfId="3" applyNumberFormat="1" applyFont="1" applyFill="1" applyBorder="1" applyAlignment="1" applyProtection="1">
      <alignment horizontal="right"/>
    </xf>
    <xf numFmtId="43" fontId="8" fillId="0" borderId="0" xfId="3" applyNumberFormat="1" applyFont="1" applyFill="1" applyBorder="1" applyAlignment="1" applyProtection="1">
      <alignment horizontal="right"/>
    </xf>
    <xf numFmtId="44" fontId="8" fillId="0" borderId="3" xfId="3" applyNumberFormat="1" applyFont="1" applyFill="1" applyBorder="1" applyAlignment="1" applyProtection="1">
      <alignment horizontal="right"/>
    </xf>
    <xf numFmtId="44" fontId="3" fillId="0" borderId="0" xfId="3" applyNumberFormat="1" applyFont="1" applyFill="1" applyProtection="1"/>
    <xf numFmtId="44" fontId="3" fillId="0" borderId="0" xfId="3" applyNumberFormat="1" applyFont="1" applyFill="1" applyAlignment="1" applyProtection="1">
      <alignment horizontal="center"/>
    </xf>
    <xf numFmtId="44" fontId="8" fillId="0" borderId="0" xfId="3" applyNumberFormat="1" applyFont="1" applyFill="1" applyAlignment="1" applyProtection="1">
      <alignment horizontal="fill"/>
    </xf>
    <xf numFmtId="165" fontId="8" fillId="0" borderId="0" xfId="3" applyNumberFormat="1" applyFont="1" applyFill="1" applyAlignment="1" applyProtection="1">
      <alignment horizontal="right"/>
    </xf>
    <xf numFmtId="165" fontId="3" fillId="0" borderId="2" xfId="3" applyNumberFormat="1" applyFont="1" applyFill="1" applyBorder="1" applyAlignment="1" applyProtection="1">
      <alignment horizontal="right"/>
    </xf>
    <xf numFmtId="165" fontId="8" fillId="0" borderId="1" xfId="3" applyNumberFormat="1" applyFont="1" applyFill="1" applyBorder="1" applyAlignment="1" applyProtection="1">
      <alignment horizontal="right"/>
    </xf>
    <xf numFmtId="165" fontId="8" fillId="0" borderId="2" xfId="3" applyNumberFormat="1" applyFont="1" applyFill="1" applyBorder="1" applyAlignment="1" applyProtection="1">
      <alignment horizontal="right"/>
    </xf>
    <xf numFmtId="165" fontId="8" fillId="0" borderId="3" xfId="3" applyNumberFormat="1" applyFont="1" applyFill="1" applyBorder="1" applyAlignment="1" applyProtection="1">
      <alignment horizontal="right"/>
    </xf>
    <xf numFmtId="0" fontId="3" fillId="0" borderId="0" xfId="4" applyFont="1" applyFill="1"/>
    <xf numFmtId="41" fontId="0" fillId="0" borderId="0" xfId="0" applyNumberFormat="1" applyFont="1" applyFill="1" applyAlignment="1">
      <alignment horizontal="right"/>
    </xf>
    <xf numFmtId="0" fontId="44" fillId="0" borderId="0" xfId="0" applyFont="1" applyFill="1"/>
    <xf numFmtId="173" fontId="48" fillId="0" borderId="74" xfId="0" applyNumberFormat="1" applyFont="1" applyFill="1" applyBorder="1" applyAlignment="1">
      <alignment horizontal="left"/>
    </xf>
    <xf numFmtId="166" fontId="3" fillId="0" borderId="0" xfId="0" applyNumberFormat="1" applyFont="1" applyFill="1"/>
    <xf numFmtId="164" fontId="8" fillId="0" borderId="0" xfId="0" applyNumberFormat="1" applyFont="1" applyFill="1"/>
    <xf numFmtId="166" fontId="8" fillId="0" borderId="0" xfId="0" applyNumberFormat="1" applyFont="1" applyFill="1"/>
    <xf numFmtId="0" fontId="8" fillId="0" borderId="0" xfId="0" applyFont="1" applyFill="1"/>
    <xf numFmtId="0" fontId="46" fillId="0" borderId="0" xfId="0" applyFont="1" applyFill="1" applyAlignment="1">
      <alignment vertical="center"/>
    </xf>
    <xf numFmtId="0" fontId="46" fillId="0" borderId="0" xfId="0" applyFont="1" applyFill="1" applyAlignment="1">
      <alignment horizontal="center" vertical="center"/>
    </xf>
    <xf numFmtId="0" fontId="87" fillId="15" borderId="100" xfId="4" applyFont="1" applyFill="1" applyBorder="1" applyAlignment="1">
      <alignment horizontal="center" vertical="center" wrapText="1"/>
    </xf>
    <xf numFmtId="0" fontId="20" fillId="0" borderId="0" xfId="0" applyFont="1" applyFill="1" applyBorder="1"/>
    <xf numFmtId="0" fontId="25" fillId="0" borderId="0" xfId="0" applyFont="1" applyFill="1" applyAlignment="1">
      <alignment wrapText="1"/>
    </xf>
    <xf numFmtId="3" fontId="0" fillId="0" borderId="0" xfId="0" applyNumberFormat="1" applyFill="1" applyBorder="1"/>
    <xf numFmtId="3" fontId="4" fillId="0" borderId="74" xfId="0" applyNumberFormat="1" applyFont="1" applyFill="1" applyBorder="1"/>
    <xf numFmtId="42" fontId="0" fillId="0" borderId="74" xfId="0" applyNumberFormat="1" applyFill="1" applyBorder="1"/>
    <xf numFmtId="0" fontId="0" fillId="0" borderId="73" xfId="0" applyFill="1" applyBorder="1" applyAlignment="1">
      <alignment horizontal="center" textRotation="180"/>
    </xf>
    <xf numFmtId="0" fontId="20" fillId="0" borderId="73" xfId="0" applyFont="1" applyFill="1" applyBorder="1" applyAlignment="1">
      <alignment horizontal="center" vertical="center" wrapText="1"/>
    </xf>
    <xf numFmtId="0" fontId="20" fillId="0" borderId="73" xfId="0" applyFont="1" applyFill="1" applyBorder="1" applyAlignment="1"/>
    <xf numFmtId="0" fontId="20" fillId="0" borderId="73" xfId="0" applyFont="1" applyFill="1" applyBorder="1" applyAlignment="1">
      <alignment vertical="center" wrapText="1"/>
    </xf>
    <xf numFmtId="0" fontId="81" fillId="0" borderId="73" xfId="60" applyFill="1" applyBorder="1" applyAlignment="1" applyProtection="1">
      <alignment horizontal="center" wrapText="1"/>
    </xf>
    <xf numFmtId="0" fontId="20" fillId="0" borderId="72" xfId="0" applyFont="1" applyFill="1" applyBorder="1" applyAlignment="1">
      <alignment horizontal="center" wrapText="1"/>
    </xf>
    <xf numFmtId="0" fontId="29" fillId="0" borderId="39" xfId="0" applyFont="1" applyFill="1" applyBorder="1" applyAlignment="1">
      <alignment horizontal="center"/>
    </xf>
    <xf numFmtId="0" fontId="0" fillId="0" borderId="39" xfId="0" applyFill="1" applyBorder="1" applyAlignment="1">
      <alignment horizontal="center"/>
    </xf>
    <xf numFmtId="164" fontId="90" fillId="55" borderId="93" xfId="62" applyNumberFormat="1" applyFont="1" applyFill="1" applyBorder="1" applyAlignment="1">
      <alignment horizontal="right"/>
    </xf>
    <xf numFmtId="165" fontId="0" fillId="56" borderId="41" xfId="63" applyNumberFormat="1" applyFont="1" applyFill="1" applyBorder="1" applyProtection="1"/>
    <xf numFmtId="164" fontId="18" fillId="0" borderId="42" xfId="64" applyNumberFormat="1" applyFont="1" applyFill="1" applyBorder="1" applyProtection="1"/>
    <xf numFmtId="0" fontId="29" fillId="0" borderId="45" xfId="0" applyFont="1" applyFill="1" applyBorder="1" applyAlignment="1">
      <alignment horizontal="center"/>
    </xf>
    <xf numFmtId="0" fontId="0" fillId="0" borderId="45" xfId="0" applyFill="1" applyBorder="1" applyAlignment="1">
      <alignment horizontal="center"/>
    </xf>
    <xf numFmtId="164" fontId="91" fillId="55" borderId="93" xfId="62" applyNumberFormat="1" applyFont="1" applyFill="1" applyBorder="1" applyAlignment="1">
      <alignment horizontal="right"/>
    </xf>
    <xf numFmtId="164" fontId="91" fillId="56" borderId="93" xfId="62" applyNumberFormat="1" applyFont="1" applyFill="1" applyBorder="1" applyAlignment="1">
      <alignment horizontal="right"/>
    </xf>
    <xf numFmtId="164" fontId="0" fillId="0" borderId="43" xfId="64" applyNumberFormat="1" applyFont="1" applyFill="1" applyBorder="1" applyProtection="1"/>
    <xf numFmtId="0" fontId="31" fillId="0" borderId="48" xfId="0" applyFont="1" applyFill="1" applyBorder="1" applyAlignment="1">
      <alignment horizontal="center"/>
    </xf>
    <xf numFmtId="164" fontId="92" fillId="56" borderId="93" xfId="62" applyNumberFormat="1" applyFont="1" applyFill="1" applyBorder="1" applyAlignment="1">
      <alignment horizontal="right"/>
    </xf>
    <xf numFmtId="164" fontId="30" fillId="0" borderId="43" xfId="64" applyNumberFormat="1" applyFont="1" applyFill="1" applyBorder="1" applyProtection="1"/>
    <xf numFmtId="0" fontId="31" fillId="0" borderId="45" xfId="0" applyFont="1" applyFill="1" applyBorder="1" applyAlignment="1">
      <alignment horizontal="center"/>
    </xf>
    <xf numFmtId="3" fontId="94" fillId="0" borderId="0" xfId="62" applyNumberFormat="1" applyFont="1" applyFill="1" applyBorder="1" applyAlignment="1">
      <alignment horizontal="right"/>
    </xf>
    <xf numFmtId="3" fontId="90" fillId="56" borderId="0" xfId="62" applyNumberFormat="1" applyFont="1" applyFill="1" applyBorder="1" applyAlignment="1">
      <alignment horizontal="right"/>
    </xf>
    <xf numFmtId="164" fontId="90" fillId="56" borderId="93" xfId="62" applyNumberFormat="1" applyFont="1" applyFill="1" applyBorder="1" applyAlignment="1">
      <alignment horizontal="right"/>
    </xf>
    <xf numFmtId="0" fontId="90" fillId="55" borderId="0" xfId="4" applyFont="1" applyFill="1" applyBorder="1" applyAlignment="1">
      <alignment horizontal="center"/>
    </xf>
    <xf numFmtId="0" fontId="90" fillId="55" borderId="8" xfId="4" applyFont="1" applyFill="1" applyBorder="1"/>
    <xf numFmtId="164" fontId="94" fillId="56" borderId="93" xfId="62" applyNumberFormat="1" applyFont="1" applyFill="1" applyBorder="1" applyAlignment="1">
      <alignment horizontal="right"/>
    </xf>
    <xf numFmtId="0" fontId="29" fillId="0" borderId="0" xfId="0" applyFont="1" applyFill="1" applyBorder="1" applyAlignment="1">
      <alignment horizontal="center"/>
    </xf>
    <xf numFmtId="0" fontId="0" fillId="0" borderId="79" xfId="0" applyFill="1" applyBorder="1" applyAlignment="1">
      <alignment horizontal="center"/>
    </xf>
    <xf numFmtId="164" fontId="0" fillId="0" borderId="8" xfId="64" applyNumberFormat="1" applyFont="1" applyFill="1" applyBorder="1" applyProtection="1"/>
    <xf numFmtId="0" fontId="29" fillId="0" borderId="26" xfId="0" applyFont="1" applyFill="1" applyBorder="1" applyAlignment="1">
      <alignment horizontal="center"/>
    </xf>
    <xf numFmtId="0" fontId="0" fillId="0" borderId="26" xfId="0" applyFill="1" applyBorder="1" applyAlignment="1">
      <alignment horizontal="center"/>
    </xf>
    <xf numFmtId="0" fontId="4" fillId="0" borderId="26" xfId="0" applyFont="1" applyFill="1" applyBorder="1"/>
    <xf numFmtId="164" fontId="22" fillId="0" borderId="44" xfId="64" applyNumberFormat="1" applyFont="1" applyFill="1" applyBorder="1" applyProtection="1"/>
    <xf numFmtId="0" fontId="21" fillId="0" borderId="50" xfId="0" applyFont="1" applyFill="1" applyBorder="1" applyAlignment="1">
      <alignment horizontal="center"/>
    </xf>
    <xf numFmtId="0" fontId="20" fillId="0" borderId="26" xfId="0" applyFont="1" applyFill="1" applyBorder="1" applyAlignment="1">
      <alignment horizontal="center"/>
    </xf>
    <xf numFmtId="0" fontId="28" fillId="0" borderId="26" xfId="0" applyFont="1" applyFill="1" applyBorder="1"/>
    <xf numFmtId="0" fontId="95" fillId="5" borderId="8" xfId="4" applyFont="1" applyFill="1" applyBorder="1" applyAlignment="1">
      <alignment horizontal="left"/>
    </xf>
    <xf numFmtId="3" fontId="23" fillId="0" borderId="26" xfId="0" applyNumberFormat="1" applyFont="1" applyFill="1" applyBorder="1" applyProtection="1"/>
    <xf numFmtId="3" fontId="23" fillId="0" borderId="44" xfId="0" applyNumberFormat="1" applyFont="1" applyFill="1" applyBorder="1" applyProtection="1"/>
    <xf numFmtId="0" fontId="29" fillId="0" borderId="51" xfId="0" applyFont="1" applyFill="1" applyBorder="1" applyAlignment="1">
      <alignment horizontal="center"/>
    </xf>
    <xf numFmtId="0" fontId="90" fillId="55" borderId="7" xfId="4" applyFont="1" applyFill="1" applyBorder="1" applyAlignment="1">
      <alignment horizontal="center"/>
    </xf>
    <xf numFmtId="0" fontId="90" fillId="55" borderId="8" xfId="4" applyNumberFormat="1" applyFont="1" applyFill="1" applyBorder="1" applyAlignment="1">
      <alignment horizontal="left"/>
    </xf>
    <xf numFmtId="164" fontId="17" fillId="0" borderId="42" xfId="64" applyNumberFormat="1" applyFont="1" applyFill="1" applyBorder="1" applyProtection="1"/>
    <xf numFmtId="0" fontId="29" fillId="0" borderId="48" xfId="0" applyFont="1" applyFill="1" applyBorder="1" applyAlignment="1">
      <alignment horizontal="center"/>
    </xf>
    <xf numFmtId="0" fontId="90" fillId="55" borderId="8" xfId="4" applyNumberFormat="1" applyFont="1" applyFill="1" applyBorder="1" applyAlignment="1"/>
    <xf numFmtId="164" fontId="90" fillId="55" borderId="0" xfId="62" applyNumberFormat="1" applyFont="1" applyFill="1" applyBorder="1" applyAlignment="1">
      <alignment horizontal="center"/>
    </xf>
    <xf numFmtId="0" fontId="90" fillId="55" borderId="8" xfId="62" applyNumberFormat="1" applyFont="1" applyFill="1" applyBorder="1" applyAlignment="1"/>
    <xf numFmtId="49" fontId="0" fillId="0" borderId="45" xfId="0" applyNumberFormat="1" applyFont="1" applyFill="1" applyBorder="1" applyAlignment="1">
      <alignment horizontal="center"/>
    </xf>
    <xf numFmtId="0" fontId="0" fillId="0" borderId="52" xfId="0" applyFill="1" applyBorder="1" applyAlignment="1">
      <alignment horizontal="center"/>
    </xf>
    <xf numFmtId="0" fontId="32" fillId="0" borderId="0" xfId="0" applyFont="1" applyFill="1" applyBorder="1"/>
    <xf numFmtId="42" fontId="32" fillId="0" borderId="0" xfId="0" applyNumberFormat="1" applyFont="1" applyFill="1" applyBorder="1" applyProtection="1"/>
    <xf numFmtId="3" fontId="32" fillId="0" borderId="0" xfId="0" applyNumberFormat="1" applyFont="1" applyFill="1" applyBorder="1" applyProtection="1"/>
    <xf numFmtId="0" fontId="21" fillId="0" borderId="26" xfId="0" applyFont="1" applyFill="1" applyBorder="1" applyAlignment="1">
      <alignment horizontal="center"/>
    </xf>
    <xf numFmtId="0" fontId="20" fillId="0" borderId="26" xfId="0" applyFont="1" applyFill="1" applyBorder="1"/>
    <xf numFmtId="0" fontId="91" fillId="6" borderId="8" xfId="4" applyFont="1" applyFill="1" applyBorder="1"/>
    <xf numFmtId="0" fontId="29" fillId="0" borderId="54" xfId="0" applyFont="1" applyFill="1" applyBorder="1" applyAlignment="1">
      <alignment horizontal="center"/>
    </xf>
    <xf numFmtId="0" fontId="0" fillId="0" borderId="54" xfId="0" applyFill="1" applyBorder="1" applyAlignment="1">
      <alignment horizontal="center"/>
    </xf>
    <xf numFmtId="0" fontId="0" fillId="0" borderId="56" xfId="0" applyFill="1" applyBorder="1"/>
    <xf numFmtId="0" fontId="0" fillId="0" borderId="54" xfId="0" applyFill="1" applyBorder="1"/>
    <xf numFmtId="0" fontId="29" fillId="0" borderId="59" xfId="0" applyFont="1" applyFill="1" applyBorder="1" applyAlignment="1">
      <alignment horizontal="center"/>
    </xf>
    <xf numFmtId="0" fontId="0" fillId="0" borderId="59" xfId="0" applyFill="1" applyBorder="1" applyAlignment="1">
      <alignment horizontal="center"/>
    </xf>
    <xf numFmtId="165" fontId="22" fillId="0" borderId="26" xfId="63" applyNumberFormat="1" applyFont="1" applyFill="1" applyBorder="1" applyProtection="1"/>
    <xf numFmtId="0" fontId="91" fillId="57" borderId="8" xfId="4" applyFont="1" applyFill="1" applyBorder="1"/>
    <xf numFmtId="0" fontId="20" fillId="57" borderId="26" xfId="0" applyFont="1" applyFill="1" applyBorder="1"/>
    <xf numFmtId="164" fontId="22" fillId="0" borderId="26" xfId="2" applyNumberFormat="1" applyFont="1" applyFill="1" applyBorder="1" applyProtection="1"/>
    <xf numFmtId="3" fontId="34" fillId="0" borderId="2" xfId="0" applyNumberFormat="1" applyFont="1" applyFill="1" applyBorder="1" applyAlignment="1">
      <alignment horizontal="center"/>
    </xf>
    <xf numFmtId="3" fontId="28" fillId="0" borderId="2" xfId="0" applyNumberFormat="1" applyFont="1" applyFill="1" applyBorder="1" applyAlignment="1">
      <alignment horizontal="center"/>
    </xf>
    <xf numFmtId="0" fontId="95" fillId="9" borderId="8" xfId="4" applyFont="1" applyFill="1" applyBorder="1" applyAlignment="1">
      <alignment horizontal="centerContinuous"/>
    </xf>
    <xf numFmtId="3" fontId="28" fillId="0" borderId="2" xfId="0" applyNumberFormat="1" applyFont="1" applyFill="1" applyBorder="1" applyProtection="1"/>
    <xf numFmtId="3" fontId="28" fillId="0" borderId="58" xfId="0" applyNumberFormat="1" applyFont="1" applyFill="1" applyBorder="1" applyProtection="1"/>
    <xf numFmtId="0" fontId="36" fillId="0" borderId="47" xfId="0" applyFont="1" applyFill="1" applyBorder="1" applyAlignment="1">
      <alignment horizontal="center"/>
    </xf>
    <xf numFmtId="0" fontId="90" fillId="55" borderId="8" xfId="4" applyFont="1" applyFill="1" applyBorder="1" applyAlignment="1">
      <alignment horizontal="left"/>
    </xf>
    <xf numFmtId="0" fontId="36" fillId="0" borderId="0" xfId="0" applyFont="1" applyFill="1"/>
    <xf numFmtId="0" fontId="0" fillId="0" borderId="47" xfId="0" applyFont="1" applyFill="1" applyBorder="1" applyAlignment="1">
      <alignment horizontal="center"/>
    </xf>
    <xf numFmtId="0" fontId="0" fillId="0" borderId="63" xfId="0" applyFill="1" applyBorder="1" applyAlignment="1">
      <alignment horizontal="center"/>
    </xf>
    <xf numFmtId="3" fontId="17" fillId="0" borderId="46" xfId="0" applyNumberFormat="1" applyFont="1" applyFill="1" applyBorder="1" applyProtection="1"/>
    <xf numFmtId="0" fontId="90" fillId="0" borderId="8" xfId="4" applyFont="1" applyFill="1" applyBorder="1"/>
    <xf numFmtId="0" fontId="0" fillId="0" borderId="46" xfId="0" applyFont="1" applyFill="1" applyBorder="1" applyAlignment="1">
      <alignment horizontal="center"/>
    </xf>
    <xf numFmtId="0" fontId="0" fillId="0" borderId="49" xfId="0" applyFont="1" applyFill="1" applyBorder="1" applyAlignment="1">
      <alignment horizontal="center"/>
    </xf>
    <xf numFmtId="0" fontId="90" fillId="55" borderId="0" xfId="4" applyFont="1" applyFill="1" applyBorder="1"/>
    <xf numFmtId="0" fontId="36" fillId="0" borderId="46" xfId="0" applyFont="1" applyFill="1" applyBorder="1"/>
    <xf numFmtId="0" fontId="35" fillId="0" borderId="47" xfId="0" applyFont="1" applyFill="1" applyBorder="1" applyAlignment="1">
      <alignment horizontal="center"/>
    </xf>
    <xf numFmtId="0" fontId="35" fillId="0" borderId="0" xfId="0" applyFont="1" applyFill="1"/>
    <xf numFmtId="0" fontId="35" fillId="0" borderId="47" xfId="0" applyFont="1" applyFill="1" applyBorder="1"/>
    <xf numFmtId="164" fontId="46" fillId="0" borderId="43" xfId="2" applyNumberFormat="1" applyFont="1" applyFill="1" applyBorder="1" applyProtection="1"/>
    <xf numFmtId="3" fontId="17" fillId="0" borderId="40" xfId="0" applyNumberFormat="1" applyFont="1" applyFill="1" applyBorder="1" applyProtection="1"/>
    <xf numFmtId="3" fontId="33" fillId="0" borderId="46" xfId="0" applyNumberFormat="1" applyFont="1" applyFill="1" applyBorder="1" applyProtection="1"/>
    <xf numFmtId="3" fontId="17" fillId="0" borderId="65" xfId="0" applyNumberFormat="1" applyFont="1" applyFill="1" applyBorder="1" applyProtection="1"/>
    <xf numFmtId="164" fontId="17" fillId="0" borderId="9" xfId="64" applyNumberFormat="1" applyFont="1" applyFill="1" applyBorder="1" applyProtection="1"/>
    <xf numFmtId="0" fontId="29" fillId="0" borderId="66" xfId="0" applyFont="1" applyFill="1" applyBorder="1" applyAlignment="1">
      <alignment horizontal="center"/>
    </xf>
    <xf numFmtId="3" fontId="17" fillId="0" borderId="56" xfId="0" applyNumberFormat="1" applyFont="1" applyFill="1" applyBorder="1" applyProtection="1"/>
    <xf numFmtId="164" fontId="17" fillId="0" borderId="58" xfId="64" applyNumberFormat="1" applyFont="1" applyFill="1" applyBorder="1" applyProtection="1"/>
    <xf numFmtId="0" fontId="29" fillId="0" borderId="50" xfId="0" applyFont="1" applyFill="1" applyBorder="1" applyAlignment="1">
      <alignment horizontal="center"/>
    </xf>
    <xf numFmtId="0" fontId="0" fillId="0" borderId="2" xfId="0" applyFill="1" applyBorder="1" applyAlignment="1">
      <alignment horizontal="center"/>
    </xf>
    <xf numFmtId="0" fontId="0" fillId="0" borderId="25" xfId="0" applyFill="1" applyBorder="1"/>
    <xf numFmtId="0" fontId="0" fillId="0" borderId="2" xfId="0" applyFill="1" applyBorder="1"/>
    <xf numFmtId="0" fontId="0" fillId="0" borderId="27" xfId="0" applyFill="1" applyBorder="1"/>
    <xf numFmtId="3" fontId="17" fillId="0" borderId="2" xfId="0" applyNumberFormat="1" applyFont="1" applyFill="1" applyBorder="1" applyProtection="1"/>
    <xf numFmtId="0" fontId="4" fillId="0" borderId="27" xfId="0" applyFont="1" applyFill="1" applyBorder="1"/>
    <xf numFmtId="0" fontId="4" fillId="0" borderId="23" xfId="0" applyFont="1" applyFill="1" applyBorder="1"/>
    <xf numFmtId="0" fontId="4" fillId="0" borderId="25" xfId="0" applyFont="1" applyFill="1" applyBorder="1"/>
    <xf numFmtId="0" fontId="80" fillId="54" borderId="101" xfId="59" applyFont="1" applyFill="1" applyBorder="1"/>
    <xf numFmtId="0" fontId="80" fillId="54" borderId="103" xfId="59" applyFont="1" applyFill="1" applyBorder="1"/>
    <xf numFmtId="174" fontId="40" fillId="54" borderId="103" xfId="59" applyNumberFormat="1" applyFont="1" applyFill="1" applyBorder="1" applyProtection="1"/>
    <xf numFmtId="42" fontId="80" fillId="54" borderId="103" xfId="59" applyNumberFormat="1" applyFont="1" applyFill="1" applyBorder="1" applyProtection="1"/>
    <xf numFmtId="3" fontId="80" fillId="54" borderId="103" xfId="59" applyNumberFormat="1" applyFont="1" applyFill="1" applyBorder="1" applyProtection="1"/>
    <xf numFmtId="0" fontId="0" fillId="58" borderId="0" xfId="0" applyFill="1"/>
    <xf numFmtId="0" fontId="3" fillId="53" borderId="1" xfId="3" quotePrefix="1" applyNumberFormat="1" applyFont="1" applyFill="1" applyBorder="1" applyAlignment="1" applyProtection="1">
      <alignment horizontal="center"/>
    </xf>
    <xf numFmtId="0" fontId="3" fillId="0" borderId="0" xfId="3" applyNumberFormat="1" applyFont="1" applyFill="1" applyAlignment="1" applyProtection="1">
      <alignment horizontal="center"/>
    </xf>
    <xf numFmtId="0" fontId="1" fillId="0" borderId="18" xfId="0" quotePrefix="1" applyFont="1" applyBorder="1" applyAlignment="1">
      <alignment horizontal="left"/>
    </xf>
    <xf numFmtId="0" fontId="1" fillId="59" borderId="0" xfId="0" applyFont="1" applyFill="1"/>
    <xf numFmtId="0" fontId="1" fillId="53" borderId="0" xfId="51" applyFont="1" applyFill="1"/>
    <xf numFmtId="0" fontId="1" fillId="0" borderId="0" xfId="0" quotePrefix="1" applyFont="1" applyAlignment="1">
      <alignment horizontal="left"/>
    </xf>
    <xf numFmtId="0" fontId="2" fillId="60" borderId="20" xfId="0" quotePrefix="1" applyFont="1" applyFill="1" applyBorder="1" applyAlignment="1">
      <alignment horizontal="left"/>
    </xf>
    <xf numFmtId="0" fontId="2" fillId="60" borderId="20" xfId="0" applyFont="1" applyFill="1" applyBorder="1"/>
    <xf numFmtId="0" fontId="100" fillId="0" borderId="0" xfId="0" applyFont="1" applyFill="1" applyAlignment="1">
      <alignment horizontal="centerContinuous"/>
    </xf>
    <xf numFmtId="167" fontId="15" fillId="0" borderId="0" xfId="4" applyNumberFormat="1" applyFont="1" applyFill="1" applyAlignment="1"/>
    <xf numFmtId="0" fontId="0" fillId="61" borderId="0" xfId="0" applyFill="1"/>
    <xf numFmtId="0" fontId="101" fillId="0" borderId="0" xfId="51" applyFont="1" applyFill="1"/>
    <xf numFmtId="165" fontId="0" fillId="61" borderId="73" xfId="1" applyNumberFormat="1" applyFont="1" applyFill="1" applyBorder="1"/>
    <xf numFmtId="165" fontId="0" fillId="61" borderId="0" xfId="1" applyNumberFormat="1" applyFont="1" applyFill="1" applyBorder="1"/>
    <xf numFmtId="165" fontId="103" fillId="0" borderId="71" xfId="68" applyNumberFormat="1" applyFont="1" applyFill="1" applyBorder="1"/>
    <xf numFmtId="165" fontId="103" fillId="0" borderId="73" xfId="68" applyNumberFormat="1" applyFont="1" applyFill="1" applyBorder="1"/>
    <xf numFmtId="165" fontId="103" fillId="0" borderId="7" xfId="68" applyNumberFormat="1" applyFont="1" applyFill="1" applyBorder="1"/>
    <xf numFmtId="165" fontId="103" fillId="0" borderId="0" xfId="68" applyNumberFormat="1" applyFont="1" applyFill="1" applyBorder="1"/>
    <xf numFmtId="165" fontId="0" fillId="57" borderId="0" xfId="0" applyNumberFormat="1" applyFill="1"/>
    <xf numFmtId="165" fontId="0" fillId="57" borderId="0" xfId="1" applyNumberFormat="1" applyFont="1" applyFill="1" applyBorder="1"/>
    <xf numFmtId="165" fontId="90" fillId="0" borderId="0" xfId="62" applyNumberFormat="1" applyFont="1" applyFill="1" applyBorder="1" applyAlignment="1">
      <alignment horizontal="right"/>
    </xf>
    <xf numFmtId="42" fontId="90" fillId="55" borderId="93" xfId="62" applyNumberFormat="1" applyFont="1" applyFill="1" applyBorder="1" applyAlignment="1">
      <alignment horizontal="right"/>
    </xf>
    <xf numFmtId="179" fontId="0" fillId="56" borderId="47" xfId="64" applyNumberFormat="1" applyFont="1" applyFill="1" applyBorder="1" applyProtection="1"/>
    <xf numFmtId="165" fontId="91" fillId="0" borderId="0" xfId="62" applyNumberFormat="1" applyFont="1" applyFill="1" applyBorder="1" applyAlignment="1">
      <alignment horizontal="right"/>
    </xf>
    <xf numFmtId="165" fontId="91" fillId="56" borderId="0" xfId="62" applyNumberFormat="1" applyFont="1" applyFill="1" applyBorder="1" applyAlignment="1">
      <alignment horizontal="right"/>
    </xf>
    <xf numFmtId="165" fontId="92" fillId="0" borderId="0" xfId="62" applyNumberFormat="1" applyFont="1" applyFill="1" applyBorder="1" applyAlignment="1">
      <alignment horizontal="right"/>
    </xf>
    <xf numFmtId="42" fontId="92" fillId="55" borderId="93" xfId="62" applyNumberFormat="1" applyFont="1" applyFill="1" applyBorder="1" applyAlignment="1">
      <alignment horizontal="right"/>
    </xf>
    <xf numFmtId="165" fontId="92" fillId="56" borderId="0" xfId="62" applyNumberFormat="1" applyFont="1" applyFill="1" applyBorder="1" applyAlignment="1">
      <alignment horizontal="right"/>
    </xf>
    <xf numFmtId="42" fontId="92" fillId="56" borderId="93" xfId="62" applyNumberFormat="1" applyFont="1" applyFill="1" applyBorder="1" applyAlignment="1">
      <alignment horizontal="right"/>
    </xf>
    <xf numFmtId="42" fontId="92" fillId="55" borderId="93" xfId="62" applyNumberFormat="1" applyFont="1" applyFill="1" applyBorder="1"/>
    <xf numFmtId="165" fontId="93" fillId="56" borderId="0" xfId="62" applyNumberFormat="1" applyFont="1" applyFill="1" applyBorder="1" applyAlignment="1">
      <alignment horizontal="right"/>
    </xf>
    <xf numFmtId="165" fontId="94" fillId="0" borderId="0" xfId="62" applyNumberFormat="1" applyFont="1" applyFill="1" applyBorder="1" applyAlignment="1">
      <alignment horizontal="right"/>
    </xf>
    <xf numFmtId="42" fontId="90" fillId="55" borderId="93" xfId="62" applyNumberFormat="1" applyFont="1" applyFill="1" applyBorder="1"/>
    <xf numFmtId="165" fontId="90" fillId="56" borderId="0" xfId="62" applyNumberFormat="1" applyFont="1" applyFill="1" applyBorder="1" applyAlignment="1">
      <alignment horizontal="right"/>
    </xf>
    <xf numFmtId="165" fontId="22" fillId="0" borderId="26" xfId="63" applyNumberFormat="1" applyFont="1" applyBorder="1" applyProtection="1"/>
    <xf numFmtId="165" fontId="17" fillId="0" borderId="41" xfId="63" applyNumberFormat="1" applyFont="1" applyFill="1" applyBorder="1" applyProtection="1"/>
    <xf numFmtId="164" fontId="17" fillId="0" borderId="41" xfId="64" applyNumberFormat="1" applyFont="1" applyFill="1" applyBorder="1" applyProtection="1"/>
    <xf numFmtId="165" fontId="17" fillId="0" borderId="47" xfId="63" applyNumberFormat="1" applyFont="1" applyFill="1" applyBorder="1" applyProtection="1"/>
    <xf numFmtId="164" fontId="17" fillId="0" borderId="47" xfId="64" applyNumberFormat="1" applyFont="1" applyFill="1" applyBorder="1" applyProtection="1"/>
    <xf numFmtId="164" fontId="0" fillId="0" borderId="47" xfId="64" applyNumberFormat="1" applyFont="1" applyFill="1" applyBorder="1" applyProtection="1"/>
    <xf numFmtId="165" fontId="51" fillId="0" borderId="46" xfId="63" applyNumberFormat="1" applyFont="1" applyFill="1" applyBorder="1" applyProtection="1"/>
    <xf numFmtId="164" fontId="51" fillId="0" borderId="41" xfId="64" applyNumberFormat="1" applyFont="1" applyFill="1" applyBorder="1" applyProtection="1"/>
    <xf numFmtId="165" fontId="51" fillId="0" borderId="41" xfId="63" applyNumberFormat="1" applyFont="1" applyFill="1" applyBorder="1" applyProtection="1"/>
    <xf numFmtId="165" fontId="17" fillId="0" borderId="47" xfId="63" applyNumberFormat="1" applyFont="1" applyBorder="1" applyProtection="1"/>
    <xf numFmtId="165" fontId="0" fillId="0" borderId="47" xfId="63" applyNumberFormat="1" applyFont="1" applyFill="1" applyBorder="1" applyProtection="1"/>
    <xf numFmtId="165" fontId="17" fillId="0" borderId="53" xfId="63" applyNumberFormat="1" applyFont="1" applyFill="1" applyBorder="1" applyProtection="1"/>
    <xf numFmtId="164" fontId="17" fillId="0" borderId="53" xfId="64" applyNumberFormat="1" applyFont="1" applyFill="1" applyBorder="1" applyProtection="1"/>
    <xf numFmtId="165" fontId="17" fillId="0" borderId="56" xfId="63" applyNumberFormat="1" applyFont="1" applyFill="1" applyBorder="1" applyProtection="1"/>
    <xf numFmtId="164" fontId="17" fillId="0" borderId="57" xfId="64" applyNumberFormat="1" applyFont="1" applyBorder="1" applyProtection="1"/>
    <xf numFmtId="165" fontId="17" fillId="0" borderId="57" xfId="63" applyNumberFormat="1" applyFont="1" applyBorder="1" applyProtection="1"/>
    <xf numFmtId="165" fontId="17" fillId="0" borderId="61" xfId="63" applyNumberFormat="1" applyFont="1" applyBorder="1" applyProtection="1"/>
    <xf numFmtId="164" fontId="17" fillId="0" borderId="1" xfId="64" applyNumberFormat="1" applyFont="1" applyBorder="1" applyProtection="1"/>
    <xf numFmtId="165" fontId="17" fillId="0" borderId="1" xfId="63" applyNumberFormat="1" applyFont="1" applyBorder="1" applyProtection="1"/>
    <xf numFmtId="164" fontId="17" fillId="0" borderId="10" xfId="64" applyNumberFormat="1" applyFont="1" applyFill="1" applyBorder="1" applyProtection="1"/>
    <xf numFmtId="165" fontId="17" fillId="0" borderId="56" xfId="63" applyNumberFormat="1" applyFont="1" applyBorder="1" applyProtection="1"/>
    <xf numFmtId="164" fontId="17" fillId="0" borderId="47" xfId="64" applyNumberFormat="1" applyFont="1" applyBorder="1" applyProtection="1"/>
    <xf numFmtId="42" fontId="18" fillId="62" borderId="47" xfId="0" applyNumberFormat="1" applyFont="1" applyFill="1" applyBorder="1" applyProtection="1"/>
    <xf numFmtId="3" fontId="18" fillId="0" borderId="47" xfId="0" applyNumberFormat="1" applyFont="1" applyFill="1" applyBorder="1" applyProtection="1"/>
    <xf numFmtId="42" fontId="18" fillId="0" borderId="47" xfId="0" applyNumberFormat="1" applyFont="1" applyFill="1" applyBorder="1" applyProtection="1"/>
    <xf numFmtId="42" fontId="18" fillId="0" borderId="0" xfId="0" applyNumberFormat="1" applyFont="1" applyFill="1" applyBorder="1" applyProtection="1"/>
    <xf numFmtId="3" fontId="18" fillId="0" borderId="0" xfId="0" applyNumberFormat="1" applyFont="1" applyFill="1" applyBorder="1" applyProtection="1"/>
    <xf numFmtId="42" fontId="18" fillId="0" borderId="41" xfId="0" applyNumberFormat="1" applyFont="1" applyFill="1" applyBorder="1" applyProtection="1"/>
    <xf numFmtId="3" fontId="18" fillId="0" borderId="41" xfId="0" applyNumberFormat="1" applyFont="1" applyFill="1" applyBorder="1" applyProtection="1"/>
    <xf numFmtId="42" fontId="18" fillId="0" borderId="34" xfId="0" applyNumberFormat="1" applyFont="1" applyFill="1" applyBorder="1" applyProtection="1"/>
    <xf numFmtId="42" fontId="18" fillId="62" borderId="41" xfId="0" applyNumberFormat="1" applyFont="1" applyFill="1" applyBorder="1" applyProtection="1"/>
    <xf numFmtId="42" fontId="18" fillId="62" borderId="34" xfId="0" applyNumberFormat="1" applyFont="1" applyFill="1" applyBorder="1" applyProtection="1"/>
    <xf numFmtId="3" fontId="18" fillId="0" borderId="34" xfId="0" applyNumberFormat="1" applyFont="1" applyFill="1" applyBorder="1" applyProtection="1"/>
    <xf numFmtId="42" fontId="104" fillId="0" borderId="57" xfId="0" applyNumberFormat="1" applyFont="1" applyFill="1" applyBorder="1" applyProtection="1"/>
    <xf numFmtId="3" fontId="104" fillId="0" borderId="57" xfId="0" applyNumberFormat="1" applyFont="1" applyFill="1" applyBorder="1" applyProtection="1"/>
    <xf numFmtId="42" fontId="18" fillId="0" borderId="57" xfId="0" applyNumberFormat="1" applyFont="1" applyFill="1" applyBorder="1" applyProtection="1"/>
    <xf numFmtId="42" fontId="104" fillId="0" borderId="2" xfId="0" applyNumberFormat="1" applyFont="1" applyFill="1" applyBorder="1" applyProtection="1"/>
    <xf numFmtId="3" fontId="104" fillId="0" borderId="2" xfId="0" applyNumberFormat="1" applyFont="1" applyFill="1" applyBorder="1" applyProtection="1"/>
    <xf numFmtId="42" fontId="18" fillId="0" borderId="2" xfId="0" applyNumberFormat="1" applyFont="1" applyFill="1" applyBorder="1" applyProtection="1"/>
    <xf numFmtId="171" fontId="15" fillId="0" borderId="22" xfId="4" applyNumberFormat="1" applyFont="1" applyFill="1" applyBorder="1" applyAlignment="1" applyProtection="1">
      <protection locked="0"/>
    </xf>
    <xf numFmtId="165" fontId="3" fillId="0" borderId="1" xfId="0" quotePrefix="1" applyNumberFormat="1" applyFont="1" applyFill="1" applyBorder="1" applyAlignment="1">
      <alignment horizontal="center" wrapText="1"/>
    </xf>
    <xf numFmtId="0" fontId="3" fillId="0" borderId="1" xfId="0" quotePrefix="1" applyFont="1" applyFill="1" applyBorder="1" applyAlignment="1">
      <alignment horizontal="center" wrapText="1"/>
    </xf>
    <xf numFmtId="0" fontId="3" fillId="0" borderId="10" xfId="0" applyFont="1" applyFill="1" applyBorder="1" applyAlignment="1">
      <alignment horizontal="center" wrapText="1"/>
    </xf>
    <xf numFmtId="0" fontId="3" fillId="0" borderId="0" xfId="0" applyFont="1" applyFill="1" applyBorder="1" applyAlignment="1">
      <alignment horizontal="center" wrapText="1"/>
    </xf>
    <xf numFmtId="0" fontId="3" fillId="0" borderId="0" xfId="0" quotePrefix="1" applyFont="1" applyFill="1" applyBorder="1" applyAlignment="1">
      <alignment horizontal="center" wrapText="1"/>
    </xf>
    <xf numFmtId="168" fontId="3" fillId="0" borderId="0" xfId="0" applyNumberFormat="1" applyFont="1" applyFill="1" applyBorder="1"/>
    <xf numFmtId="165" fontId="3" fillId="0" borderId="0" xfId="66" applyNumberFormat="1" applyFont="1" applyFill="1" applyBorder="1"/>
    <xf numFmtId="181" fontId="3" fillId="0" borderId="8" xfId="0" applyNumberFormat="1" applyFont="1" applyFill="1" applyBorder="1" applyAlignment="1">
      <alignment horizontal="right"/>
    </xf>
    <xf numFmtId="164" fontId="3" fillId="53" borderId="0" xfId="0" applyNumberFormat="1" applyFont="1" applyFill="1" applyBorder="1"/>
    <xf numFmtId="165" fontId="3" fillId="53" borderId="8" xfId="0" applyNumberFormat="1" applyFont="1" applyFill="1" applyBorder="1"/>
    <xf numFmtId="164" fontId="18" fillId="0" borderId="0" xfId="54" applyNumberFormat="1"/>
    <xf numFmtId="42" fontId="18" fillId="0" borderId="0" xfId="54" applyNumberFormat="1"/>
    <xf numFmtId="164" fontId="18" fillId="0" borderId="22" xfId="54" applyNumberFormat="1" applyBorder="1"/>
    <xf numFmtId="0" fontId="46" fillId="0" borderId="1" xfId="54" applyFont="1" applyBorder="1" applyAlignment="1">
      <alignment horizontal="center"/>
    </xf>
    <xf numFmtId="164" fontId="18" fillId="0" borderId="41" xfId="54" applyNumberFormat="1" applyFill="1" applyBorder="1" applyProtection="1"/>
    <xf numFmtId="42" fontId="0" fillId="0" borderId="47" xfId="56" applyNumberFormat="1" applyFont="1" applyFill="1" applyBorder="1" applyProtection="1"/>
    <xf numFmtId="42" fontId="0" fillId="0" borderId="0" xfId="56" applyNumberFormat="1" applyFont="1" applyFill="1" applyBorder="1" applyProtection="1"/>
    <xf numFmtId="0" fontId="3" fillId="0" borderId="0" xfId="0" applyFont="1" applyFill="1" applyAlignment="1">
      <alignment horizontal="center"/>
    </xf>
    <xf numFmtId="0" fontId="7" fillId="0" borderId="0" xfId="0" applyFont="1" applyFill="1" applyAlignment="1">
      <alignment horizontal="left" wrapText="1"/>
    </xf>
    <xf numFmtId="0" fontId="3" fillId="0" borderId="0" xfId="0" quotePrefix="1" applyFont="1" applyFill="1" applyAlignment="1">
      <alignment horizontal="center"/>
    </xf>
    <xf numFmtId="0" fontId="7" fillId="0" borderId="0" xfId="0" applyFont="1" applyFill="1" applyAlignment="1">
      <alignment horizontal="left" vertical="top" wrapText="1"/>
    </xf>
    <xf numFmtId="0" fontId="0" fillId="0" borderId="0" xfId="0" applyFill="1" applyBorder="1" applyAlignment="1">
      <alignment horizontal="left" wrapText="1"/>
    </xf>
    <xf numFmtId="0" fontId="47" fillId="13" borderId="0" xfId="0" applyFont="1" applyFill="1" applyAlignment="1">
      <alignment horizontal="center" vertical="center"/>
    </xf>
    <xf numFmtId="0" fontId="83" fillId="54" borderId="71" xfId="59" applyFont="1" applyFill="1" applyBorder="1" applyAlignment="1">
      <alignment horizontal="center" vertical="center" wrapText="1"/>
    </xf>
    <xf numFmtId="0" fontId="83" fillId="54" borderId="72" xfId="59" applyFont="1" applyFill="1" applyBorder="1" applyAlignment="1">
      <alignment horizontal="center" vertical="center" wrapText="1"/>
    </xf>
    <xf numFmtId="0" fontId="83" fillId="54" borderId="69" xfId="59" applyFont="1" applyFill="1" applyBorder="1" applyAlignment="1">
      <alignment horizontal="center" vertical="center" wrapText="1"/>
    </xf>
    <xf numFmtId="0" fontId="83" fillId="54" borderId="70" xfId="59" applyFont="1" applyFill="1" applyBorder="1" applyAlignment="1">
      <alignment horizontal="center" vertical="center" wrapText="1"/>
    </xf>
    <xf numFmtId="178" fontId="49" fillId="0" borderId="74" xfId="0" applyNumberFormat="1" applyFont="1" applyFill="1" applyBorder="1" applyAlignment="1">
      <alignment horizontal="left"/>
    </xf>
    <xf numFmtId="0" fontId="0" fillId="4" borderId="25" xfId="0" applyFill="1" applyBorder="1" applyAlignment="1">
      <alignment horizontal="left" vertical="top" wrapText="1"/>
    </xf>
    <xf numFmtId="0" fontId="0" fillId="4" borderId="26" xfId="0" applyFill="1" applyBorder="1" applyAlignment="1">
      <alignment horizontal="left" vertical="top" wrapText="1"/>
    </xf>
    <xf numFmtId="0" fontId="40" fillId="54" borderId="101" xfId="0" applyFont="1" applyFill="1" applyBorder="1" applyAlignment="1">
      <alignment horizontal="center"/>
    </xf>
    <xf numFmtId="0" fontId="40" fillId="54" borderId="103" xfId="0" applyFont="1" applyFill="1" applyBorder="1" applyAlignment="1">
      <alignment horizontal="center"/>
    </xf>
    <xf numFmtId="0" fontId="40" fillId="54" borderId="100" xfId="0" applyFont="1" applyFill="1" applyBorder="1" applyAlignment="1">
      <alignment horizontal="center"/>
    </xf>
    <xf numFmtId="0" fontId="3" fillId="0" borderId="0" xfId="53" quotePrefix="1" applyFont="1" applyFill="1" applyBorder="1" applyAlignment="1">
      <alignment horizontal="center" vertical="center" wrapText="1"/>
    </xf>
    <xf numFmtId="0" fontId="3" fillId="0" borderId="0" xfId="53" quotePrefix="1" applyFont="1" applyFill="1" applyBorder="1" applyAlignment="1">
      <alignment horizontal="center"/>
    </xf>
    <xf numFmtId="0" fontId="14" fillId="0" borderId="71" xfId="0" applyFont="1" applyFill="1" applyBorder="1" applyAlignment="1">
      <alignment horizontal="center"/>
    </xf>
    <xf numFmtId="0" fontId="14" fillId="0" borderId="73" xfId="0" applyFont="1" applyFill="1" applyBorder="1" applyAlignment="1">
      <alignment horizontal="center"/>
    </xf>
    <xf numFmtId="0" fontId="14" fillId="0" borderId="72" xfId="0" applyFont="1" applyFill="1" applyBorder="1" applyAlignment="1">
      <alignment horizontal="center"/>
    </xf>
    <xf numFmtId="0" fontId="2" fillId="0" borderId="1" xfId="51" quotePrefix="1" applyFont="1" applyFill="1" applyBorder="1" applyAlignment="1">
      <alignment horizontal="center"/>
    </xf>
    <xf numFmtId="0" fontId="9" fillId="0" borderId="0" xfId="0" quotePrefix="1" applyFont="1" applyAlignment="1">
      <alignment horizontal="center"/>
    </xf>
    <xf numFmtId="0" fontId="9" fillId="0" borderId="0" xfId="51" quotePrefix="1" applyFont="1" applyFill="1" applyAlignment="1">
      <alignment horizontal="center"/>
    </xf>
    <xf numFmtId="0" fontId="18" fillId="0" borderId="0" xfId="54" applyFill="1" applyBorder="1" applyAlignment="1">
      <alignment horizontal="left" wrapText="1"/>
    </xf>
    <xf numFmtId="0" fontId="83" fillId="54" borderId="71" xfId="54" applyFont="1" applyFill="1" applyBorder="1" applyAlignment="1">
      <alignment horizontal="center" vertical="center" wrapText="1"/>
    </xf>
    <xf numFmtId="0" fontId="83" fillId="54" borderId="72" xfId="54" applyFont="1" applyFill="1" applyBorder="1" applyAlignment="1">
      <alignment horizontal="center" vertical="center" wrapText="1"/>
    </xf>
    <xf numFmtId="0" fontId="83" fillId="54" borderId="69" xfId="54" applyFont="1" applyFill="1" applyBorder="1" applyAlignment="1">
      <alignment horizontal="center" vertical="center" wrapText="1"/>
    </xf>
    <xf numFmtId="0" fontId="83" fillId="54" borderId="70" xfId="54" applyFont="1" applyFill="1" applyBorder="1" applyAlignment="1">
      <alignment horizontal="center" vertical="center" wrapText="1"/>
    </xf>
    <xf numFmtId="0" fontId="47" fillId="13" borderId="0" xfId="54" applyFont="1" applyFill="1" applyAlignment="1">
      <alignment horizontal="center" vertical="center"/>
    </xf>
    <xf numFmtId="178" fontId="49" fillId="0" borderId="74" xfId="54" applyNumberFormat="1" applyFont="1" applyBorder="1" applyAlignment="1">
      <alignment horizontal="left"/>
    </xf>
    <xf numFmtId="0" fontId="18" fillId="4" borderId="25" xfId="54" applyFill="1" applyBorder="1" applyAlignment="1">
      <alignment horizontal="left" vertical="top" wrapText="1"/>
    </xf>
    <xf numFmtId="0" fontId="18" fillId="4" borderId="26" xfId="54" applyFill="1" applyBorder="1" applyAlignment="1">
      <alignment horizontal="left" vertical="top" wrapText="1"/>
    </xf>
    <xf numFmtId="39" fontId="3" fillId="0" borderId="0" xfId="3" applyNumberFormat="1" applyFont="1" applyFill="1" applyAlignment="1" applyProtection="1">
      <alignment wrapText="1"/>
    </xf>
  </cellXfs>
  <cellStyles count="69">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6" builtinId="27" customBuiltin="1"/>
    <cellStyle name="Calculation" xfId="20" builtinId="22" customBuiltin="1"/>
    <cellStyle name="Check Cell" xfId="22" builtinId="23" customBuiltin="1"/>
    <cellStyle name="Comma" xfId="1" builtinId="3"/>
    <cellStyle name="Comma 10" xfId="66"/>
    <cellStyle name="Comma 2" xfId="57"/>
    <cellStyle name="Comma 26" xfId="63"/>
    <cellStyle name="Comma 3" xfId="68"/>
    <cellStyle name="Currency" xfId="2" builtinId="4"/>
    <cellStyle name="Currency 10 2" xfId="62"/>
    <cellStyle name="Currency 2" xfId="52"/>
    <cellStyle name="Currency 24" xfId="64"/>
    <cellStyle name="Currency 3" xfId="56"/>
    <cellStyle name="Currency 3 2" xfId="65"/>
    <cellStyle name="Explanatory Text" xfId="25" builtinId="53" customBuiltin="1"/>
    <cellStyle name="Good" xfId="15" builtinId="26" customBuiltin="1"/>
    <cellStyle name="Heading 1" xfId="11" builtinId="16" customBuiltin="1"/>
    <cellStyle name="Heading 2" xfId="12" builtinId="17" customBuiltin="1"/>
    <cellStyle name="Heading 3" xfId="13" builtinId="18" customBuiltin="1"/>
    <cellStyle name="Heading 4" xfId="14" builtinId="19" customBuiltin="1"/>
    <cellStyle name="Hyperlink" xfId="8" builtinId="8"/>
    <cellStyle name="Hyperlink 2" xfId="58"/>
    <cellStyle name="Hyperlink 2 2" xfId="61"/>
    <cellStyle name="Hyperlink 3 2" xfId="60"/>
    <cellStyle name="Input" xfId="18" builtinId="20" customBuiltin="1"/>
    <cellStyle name="Linked Cell" xfId="21" builtinId="24" customBuiltin="1"/>
    <cellStyle name="Neutral" xfId="17" builtinId="28" customBuiltin="1"/>
    <cellStyle name="Normal" xfId="0" builtinId="0"/>
    <cellStyle name="Normal 10 5" xfId="53"/>
    <cellStyle name="Normal 2" xfId="4"/>
    <cellStyle name="Normal 3" xfId="51"/>
    <cellStyle name="Normal 4" xfId="54"/>
    <cellStyle name="Normal 4 2" xfId="59"/>
    <cellStyle name="Normal 8" xfId="9"/>
    <cellStyle name="Normal_Monthly" xfId="3"/>
    <cellStyle name="Normal_Year To Date" xfId="6"/>
    <cellStyle name="Note" xfId="24" builtinId="10" customBuiltin="1"/>
    <cellStyle name="Output" xfId="19" builtinId="21" customBuiltin="1"/>
    <cellStyle name="Percent" xfId="7" builtinId="5"/>
    <cellStyle name="Percent 2" xfId="5"/>
    <cellStyle name="Percent 3" xfId="55"/>
    <cellStyle name="Percent 3 2" xfId="67"/>
    <cellStyle name="Title" xfId="10" builtinId="15" customBuiltin="1"/>
    <cellStyle name="Total" xfId="26" builtinId="25" customBuiltin="1"/>
    <cellStyle name="Warning Text" xfId="23" builtinId="11" customBuiltin="1"/>
  </cellStyles>
  <dxfs count="0"/>
  <tableStyles count="0" defaultTableStyle="TableStyleMedium2" defaultPivotStyle="PivotStyleLight16"/>
  <colors>
    <mruColors>
      <color rgb="FFCCFFCC"/>
      <color rgb="FF99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63" Type="http://schemas.openxmlformats.org/officeDocument/2006/relationships/externalLink" Target="externalLinks/externalLink36.xml"/><Relationship Id="rId68" Type="http://schemas.openxmlformats.org/officeDocument/2006/relationships/externalLink" Target="externalLinks/externalLink41.xml"/><Relationship Id="rId84" Type="http://schemas.openxmlformats.org/officeDocument/2006/relationships/externalLink" Target="externalLinks/externalLink57.xml"/><Relationship Id="rId89" Type="http://schemas.openxmlformats.org/officeDocument/2006/relationships/externalLink" Target="externalLinks/externalLink6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53" Type="http://schemas.openxmlformats.org/officeDocument/2006/relationships/externalLink" Target="externalLinks/externalLink26.xml"/><Relationship Id="rId58" Type="http://schemas.openxmlformats.org/officeDocument/2006/relationships/externalLink" Target="externalLinks/externalLink31.xml"/><Relationship Id="rId74" Type="http://schemas.openxmlformats.org/officeDocument/2006/relationships/externalLink" Target="externalLinks/externalLink47.xml"/><Relationship Id="rId79" Type="http://schemas.openxmlformats.org/officeDocument/2006/relationships/externalLink" Target="externalLinks/externalLink52.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63.xml"/><Relationship Id="rId95" Type="http://schemas.openxmlformats.org/officeDocument/2006/relationships/externalLink" Target="externalLinks/externalLink6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64" Type="http://schemas.openxmlformats.org/officeDocument/2006/relationships/externalLink" Target="externalLinks/externalLink37.xml"/><Relationship Id="rId69" Type="http://schemas.openxmlformats.org/officeDocument/2006/relationships/externalLink" Target="externalLinks/externalLink42.xml"/><Relationship Id="rId80" Type="http://schemas.openxmlformats.org/officeDocument/2006/relationships/externalLink" Target="externalLinks/externalLink53.xml"/><Relationship Id="rId85" Type="http://schemas.openxmlformats.org/officeDocument/2006/relationships/externalLink" Target="externalLinks/externalLink5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59" Type="http://schemas.openxmlformats.org/officeDocument/2006/relationships/externalLink" Target="externalLinks/externalLink32.xml"/><Relationship Id="rId103"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62" Type="http://schemas.openxmlformats.org/officeDocument/2006/relationships/externalLink" Target="externalLinks/externalLink35.xml"/><Relationship Id="rId70" Type="http://schemas.openxmlformats.org/officeDocument/2006/relationships/externalLink" Target="externalLinks/externalLink43.xml"/><Relationship Id="rId75" Type="http://schemas.openxmlformats.org/officeDocument/2006/relationships/externalLink" Target="externalLinks/externalLink48.xml"/><Relationship Id="rId83" Type="http://schemas.openxmlformats.org/officeDocument/2006/relationships/externalLink" Target="externalLinks/externalLink56.xml"/><Relationship Id="rId88" Type="http://schemas.openxmlformats.org/officeDocument/2006/relationships/externalLink" Target="externalLinks/externalLink61.xml"/><Relationship Id="rId91" Type="http://schemas.openxmlformats.org/officeDocument/2006/relationships/externalLink" Target="externalLinks/externalLink64.xml"/><Relationship Id="rId96" Type="http://schemas.openxmlformats.org/officeDocument/2006/relationships/externalLink" Target="externalLinks/externalLink6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 Id="rId106"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externalLink" Target="externalLinks/externalLink33.xml"/><Relationship Id="rId65" Type="http://schemas.openxmlformats.org/officeDocument/2006/relationships/externalLink" Target="externalLinks/externalLink38.xml"/><Relationship Id="rId73" Type="http://schemas.openxmlformats.org/officeDocument/2006/relationships/externalLink" Target="externalLinks/externalLink46.xml"/><Relationship Id="rId78" Type="http://schemas.openxmlformats.org/officeDocument/2006/relationships/externalLink" Target="externalLinks/externalLink51.xml"/><Relationship Id="rId81" Type="http://schemas.openxmlformats.org/officeDocument/2006/relationships/externalLink" Target="externalLinks/externalLink54.xml"/><Relationship Id="rId86" Type="http://schemas.openxmlformats.org/officeDocument/2006/relationships/externalLink" Target="externalLinks/externalLink59.xml"/><Relationship Id="rId94" Type="http://schemas.openxmlformats.org/officeDocument/2006/relationships/externalLink" Target="externalLinks/externalLink67.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2.xml"/><Relationship Id="rId34" Type="http://schemas.openxmlformats.org/officeDocument/2006/relationships/externalLink" Target="externalLinks/externalLink7.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 Id="rId76" Type="http://schemas.openxmlformats.org/officeDocument/2006/relationships/externalLink" Target="externalLinks/externalLink49.xml"/><Relationship Id="rId97" Type="http://schemas.openxmlformats.org/officeDocument/2006/relationships/externalLink" Target="externalLinks/externalLink70.xml"/><Relationship Id="rId104"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44.xml"/><Relationship Id="rId92" Type="http://schemas.openxmlformats.org/officeDocument/2006/relationships/externalLink" Target="externalLinks/externalLink65.xml"/><Relationship Id="rId2" Type="http://schemas.openxmlformats.org/officeDocument/2006/relationships/worksheet" Target="worksheets/sheet2.xml"/><Relationship Id="rId29" Type="http://schemas.openxmlformats.org/officeDocument/2006/relationships/externalLink" Target="externalLinks/externalLink2.xml"/><Relationship Id="rId24" Type="http://schemas.openxmlformats.org/officeDocument/2006/relationships/worksheet" Target="worksheets/sheet24.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66" Type="http://schemas.openxmlformats.org/officeDocument/2006/relationships/externalLink" Target="externalLinks/externalLink39.xml"/><Relationship Id="rId87" Type="http://schemas.openxmlformats.org/officeDocument/2006/relationships/externalLink" Target="externalLinks/externalLink60.xml"/><Relationship Id="rId61" Type="http://schemas.openxmlformats.org/officeDocument/2006/relationships/externalLink" Target="externalLinks/externalLink34.xml"/><Relationship Id="rId82" Type="http://schemas.openxmlformats.org/officeDocument/2006/relationships/externalLink" Target="externalLinks/externalLink5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56" Type="http://schemas.openxmlformats.org/officeDocument/2006/relationships/externalLink" Target="externalLinks/externalLink29.xml"/><Relationship Id="rId77" Type="http://schemas.openxmlformats.org/officeDocument/2006/relationships/externalLink" Target="externalLinks/externalLink50.xml"/><Relationship Id="rId100" Type="http://schemas.openxmlformats.org/officeDocument/2006/relationships/styles" Target="styles.xml"/><Relationship Id="rId105"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4.xml"/><Relationship Id="rId72" Type="http://schemas.openxmlformats.org/officeDocument/2006/relationships/externalLink" Target="externalLinks/externalLink45.xml"/><Relationship Id="rId93" Type="http://schemas.openxmlformats.org/officeDocument/2006/relationships/externalLink" Target="externalLinks/externalLink66.xml"/><Relationship Id="rId98" Type="http://schemas.openxmlformats.org/officeDocument/2006/relationships/externalLink" Target="externalLinks/externalLink7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9.xml"/><Relationship Id="rId67" Type="http://schemas.openxmlformats.org/officeDocument/2006/relationships/externalLink" Target="externalLinks/externalLink40.xml"/></Relationships>
</file>

<file path=xl/drawings/_rels/drawing1.xml.rels><?xml version="1.0" encoding="UTF-8" standalone="yes"?>
<Relationships xmlns="http://schemas.openxmlformats.org/package/2006/relationships"><Relationship Id="rId3" Type="http://schemas.openxmlformats.org/officeDocument/2006/relationships/hyperlink" Target="#'Portfolio--2020-2021'!A1"/><Relationship Id="rId2" Type="http://schemas.openxmlformats.org/officeDocument/2006/relationships/hyperlink" Target="#'Building the 2-yr gas target'!A1"/><Relationship Id="rId1" Type="http://schemas.openxmlformats.org/officeDocument/2006/relationships/hyperlink" Target="#'Building the 2-yr elec target'!A1"/><Relationship Id="rId5" Type="http://schemas.openxmlformats.org/officeDocument/2006/relationships/image" Target="../media/image1.png"/><Relationship Id="rId4" Type="http://schemas.openxmlformats.org/officeDocument/2006/relationships/hyperlink" Target="#'Portfolio--2021 Specific'!A1"/></Relationships>
</file>

<file path=xl/drawings/_rels/drawing3.xml.rels><?xml version="1.0" encoding="UTF-8" standalone="yes"?>
<Relationships xmlns="http://schemas.openxmlformats.org/package/2006/relationships"><Relationship Id="rId3" Type="http://schemas.openxmlformats.org/officeDocument/2006/relationships/hyperlink" Target="#'Building the 2-yr elec target'!A1"/><Relationship Id="rId2" Type="http://schemas.openxmlformats.org/officeDocument/2006/relationships/hyperlink" Target="#'Portfolio--2021 Specific'!A1"/><Relationship Id="rId1" Type="http://schemas.openxmlformats.org/officeDocument/2006/relationships/hyperlink" Target="#'Portfolio--2020-2021'!A1"/><Relationship Id="rId4" Type="http://schemas.openxmlformats.org/officeDocument/2006/relationships/hyperlink" Target="#'Building the 2-yr gas target'!A1"/></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6</xdr:col>
      <xdr:colOff>609599</xdr:colOff>
      <xdr:row>2</xdr:row>
      <xdr:rowOff>179070</xdr:rowOff>
    </xdr:from>
    <xdr:to>
      <xdr:col>10</xdr:col>
      <xdr:colOff>951</xdr:colOff>
      <xdr:row>4</xdr:row>
      <xdr:rowOff>156623</xdr:rowOff>
    </xdr:to>
    <xdr:grpSp>
      <xdr:nvGrpSpPr>
        <xdr:cNvPr id="2" name="Group 1"/>
        <xdr:cNvGrpSpPr/>
      </xdr:nvGrpSpPr>
      <xdr:grpSpPr>
        <a:xfrm>
          <a:off x="5471159" y="1139190"/>
          <a:ext cx="4260532" cy="975773"/>
          <a:chOff x="4933950" y="161225"/>
          <a:chExt cx="3519487" cy="594773"/>
        </a:xfrm>
      </xdr:grpSpPr>
      <xdr:sp macro="" textlink="">
        <xdr:nvSpPr>
          <xdr:cNvPr id="3" name="Rectangle 2"/>
          <xdr:cNvSpPr/>
        </xdr:nvSpPr>
        <xdr:spPr>
          <a:xfrm>
            <a:off x="5433155" y="161225"/>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2018 Sector Views</a:t>
            </a:r>
          </a:p>
        </xdr:txBody>
      </xdr:sp>
      <xdr:sp macro="" textlink="">
        <xdr:nvSpPr>
          <xdr:cNvPr id="4" name="Bent Arrow 3"/>
          <xdr:cNvSpPr/>
        </xdr:nvSpPr>
        <xdr:spPr>
          <a:xfrm rot="5400000">
            <a:off x="8062389" y="20749"/>
            <a:ext cx="159383" cy="62271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5" name="Bent Arrow 4"/>
          <xdr:cNvSpPr/>
        </xdr:nvSpPr>
        <xdr:spPr>
          <a:xfrm rot="5400000" flipV="1">
            <a:off x="5136444" y="40397"/>
            <a:ext cx="176212" cy="5812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1</xdr:col>
      <xdr:colOff>22860</xdr:colOff>
      <xdr:row>0</xdr:row>
      <xdr:rowOff>26670</xdr:rowOff>
    </xdr:from>
    <xdr:ext cx="1800045" cy="655885"/>
    <xdr:sp macro="" textlink="">
      <xdr:nvSpPr>
        <xdr:cNvPr id="6" name="TextBox 5"/>
        <xdr:cNvSpPr txBox="1"/>
      </xdr:nvSpPr>
      <xdr:spPr>
        <a:xfrm>
          <a:off x="358140" y="2667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twoCellAnchor>
    <xdr:from>
      <xdr:col>8</xdr:col>
      <xdr:colOff>320626</xdr:colOff>
      <xdr:row>1</xdr:row>
      <xdr:rowOff>182881</xdr:rowOff>
    </xdr:from>
    <xdr:to>
      <xdr:col>9</xdr:col>
      <xdr:colOff>97888</xdr:colOff>
      <xdr:row>2</xdr:row>
      <xdr:rowOff>81183</xdr:rowOff>
    </xdr:to>
    <xdr:sp macro="" textlink="">
      <xdr:nvSpPr>
        <xdr:cNvPr id="7" name="Rectangle 6"/>
        <xdr:cNvSpPr/>
      </xdr:nvSpPr>
      <xdr:spPr>
        <a:xfrm>
          <a:off x="7582486" y="609601"/>
          <a:ext cx="1087902" cy="431702"/>
        </a:xfrm>
        <a:prstGeom prst="rect">
          <a:avLst/>
        </a:prstGeom>
        <a:solidFill>
          <a:srgbClr val="D8EE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2019 Portfolio view</a:t>
          </a:r>
        </a:p>
      </xdr:txBody>
    </xdr:sp>
    <xdr:clientData/>
  </xdr:twoCellAnchor>
  <xdr:twoCellAnchor>
    <xdr:from>
      <xdr:col>1</xdr:col>
      <xdr:colOff>327660</xdr:colOff>
      <xdr:row>79</xdr:row>
      <xdr:rowOff>78105</xdr:rowOff>
    </xdr:from>
    <xdr:to>
      <xdr:col>2</xdr:col>
      <xdr:colOff>365760</xdr:colOff>
      <xdr:row>83</xdr:row>
      <xdr:rowOff>0</xdr:rowOff>
    </xdr:to>
    <xdr:sp macro="" textlink="">
      <xdr:nvSpPr>
        <xdr:cNvPr id="8" name="Rectangle 7">
          <a:hlinkClick xmlns:r="http://schemas.openxmlformats.org/officeDocument/2006/relationships" r:id="rId1"/>
        </xdr:cNvPr>
        <xdr:cNvSpPr/>
      </xdr:nvSpPr>
      <xdr:spPr>
        <a:xfrm>
          <a:off x="662940" y="15790545"/>
          <a:ext cx="441960" cy="65341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twoCellAnchor>
    <xdr:from>
      <xdr:col>2</xdr:col>
      <xdr:colOff>401955</xdr:colOff>
      <xdr:row>79</xdr:row>
      <xdr:rowOff>76200</xdr:rowOff>
    </xdr:from>
    <xdr:to>
      <xdr:col>2</xdr:col>
      <xdr:colOff>838200</xdr:colOff>
      <xdr:row>83</xdr:row>
      <xdr:rowOff>0</xdr:rowOff>
    </xdr:to>
    <xdr:sp macro="" textlink="">
      <xdr:nvSpPr>
        <xdr:cNvPr id="9" name="Rectangle 8">
          <a:hlinkClick xmlns:r="http://schemas.openxmlformats.org/officeDocument/2006/relationships" r:id="rId2"/>
        </xdr:cNvPr>
        <xdr:cNvSpPr/>
      </xdr:nvSpPr>
      <xdr:spPr>
        <a:xfrm>
          <a:off x="1141095" y="15788640"/>
          <a:ext cx="436245" cy="65532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Gas Target Page</a:t>
          </a:r>
          <a:endParaRPr lang="en-US" sz="600">
            <a:solidFill>
              <a:schemeClr val="tx1"/>
            </a:solidFill>
          </a:endParaRPr>
        </a:p>
      </xdr:txBody>
    </xdr:sp>
    <xdr:clientData/>
  </xdr:twoCellAnchor>
  <xdr:twoCellAnchor>
    <xdr:from>
      <xdr:col>1</xdr:col>
      <xdr:colOff>297180</xdr:colOff>
      <xdr:row>79</xdr:row>
      <xdr:rowOff>89535</xdr:rowOff>
    </xdr:from>
    <xdr:to>
      <xdr:col>2</xdr:col>
      <xdr:colOff>342900</xdr:colOff>
      <xdr:row>83</xdr:row>
      <xdr:rowOff>0</xdr:rowOff>
    </xdr:to>
    <xdr:sp macro="" textlink="">
      <xdr:nvSpPr>
        <xdr:cNvPr id="10" name="Rectangle 9">
          <a:hlinkClick xmlns:r="http://schemas.openxmlformats.org/officeDocument/2006/relationships" r:id="rId1"/>
        </xdr:cNvPr>
        <xdr:cNvSpPr/>
      </xdr:nvSpPr>
      <xdr:spPr>
        <a:xfrm>
          <a:off x="632460" y="15801975"/>
          <a:ext cx="449580" cy="64198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twoCellAnchor>
    <xdr:from>
      <xdr:col>6</xdr:col>
      <xdr:colOff>647699</xdr:colOff>
      <xdr:row>2</xdr:row>
      <xdr:rowOff>209550</xdr:rowOff>
    </xdr:from>
    <xdr:to>
      <xdr:col>9</xdr:col>
      <xdr:colOff>671511</xdr:colOff>
      <xdr:row>4</xdr:row>
      <xdr:rowOff>156623</xdr:rowOff>
    </xdr:to>
    <xdr:grpSp>
      <xdr:nvGrpSpPr>
        <xdr:cNvPr id="11" name="Group 10"/>
        <xdr:cNvGrpSpPr/>
      </xdr:nvGrpSpPr>
      <xdr:grpSpPr>
        <a:xfrm>
          <a:off x="5509259" y="1169670"/>
          <a:ext cx="3734752" cy="945293"/>
          <a:chOff x="4933950" y="161225"/>
          <a:chExt cx="3519487" cy="594773"/>
        </a:xfrm>
      </xdr:grpSpPr>
      <xdr:sp macro="" textlink="">
        <xdr:nvSpPr>
          <xdr:cNvPr id="12" name="Rectangle 11"/>
          <xdr:cNvSpPr/>
        </xdr:nvSpPr>
        <xdr:spPr>
          <a:xfrm>
            <a:off x="5433155" y="161225"/>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2019</a:t>
            </a:r>
          </a:p>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Sector Views</a:t>
            </a:r>
          </a:p>
        </xdr:txBody>
      </xdr:sp>
      <xdr:sp macro="" textlink="">
        <xdr:nvSpPr>
          <xdr:cNvPr id="13" name="Bent Arrow 12"/>
          <xdr:cNvSpPr/>
        </xdr:nvSpPr>
        <xdr:spPr>
          <a:xfrm rot="5400000">
            <a:off x="8062389" y="20749"/>
            <a:ext cx="159383" cy="62271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14" name="Bent Arrow 13"/>
          <xdr:cNvSpPr/>
        </xdr:nvSpPr>
        <xdr:spPr>
          <a:xfrm rot="5400000" flipV="1">
            <a:off x="5136444" y="40397"/>
            <a:ext cx="176212" cy="5812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twoCellAnchor>
    <xdr:from>
      <xdr:col>1</xdr:col>
      <xdr:colOff>320040</xdr:colOff>
      <xdr:row>79</xdr:row>
      <xdr:rowOff>85725</xdr:rowOff>
    </xdr:from>
    <xdr:to>
      <xdr:col>2</xdr:col>
      <xdr:colOff>365760</xdr:colOff>
      <xdr:row>83</xdr:row>
      <xdr:rowOff>0</xdr:rowOff>
    </xdr:to>
    <xdr:sp macro="" textlink="">
      <xdr:nvSpPr>
        <xdr:cNvPr id="15" name="Rectangle 14">
          <a:hlinkClick xmlns:r="http://schemas.openxmlformats.org/officeDocument/2006/relationships" r:id="rId1"/>
        </xdr:cNvPr>
        <xdr:cNvSpPr/>
      </xdr:nvSpPr>
      <xdr:spPr>
        <a:xfrm>
          <a:off x="655320" y="15798165"/>
          <a:ext cx="449580" cy="64579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twoCellAnchor>
    <xdr:from>
      <xdr:col>2</xdr:col>
      <xdr:colOff>394335</xdr:colOff>
      <xdr:row>79</xdr:row>
      <xdr:rowOff>83820</xdr:rowOff>
    </xdr:from>
    <xdr:to>
      <xdr:col>2</xdr:col>
      <xdr:colOff>838200</xdr:colOff>
      <xdr:row>83</xdr:row>
      <xdr:rowOff>0</xdr:rowOff>
    </xdr:to>
    <xdr:sp macro="" textlink="">
      <xdr:nvSpPr>
        <xdr:cNvPr id="16" name="Rectangle 15">
          <a:hlinkClick xmlns:r="http://schemas.openxmlformats.org/officeDocument/2006/relationships" r:id="rId2"/>
        </xdr:cNvPr>
        <xdr:cNvSpPr/>
      </xdr:nvSpPr>
      <xdr:spPr>
        <a:xfrm>
          <a:off x="1133475" y="15796260"/>
          <a:ext cx="443865" cy="6477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Gas Target Page</a:t>
          </a:r>
          <a:endParaRPr lang="en-US" sz="600">
            <a:solidFill>
              <a:schemeClr val="tx1"/>
            </a:solidFill>
          </a:endParaRPr>
        </a:p>
      </xdr:txBody>
    </xdr:sp>
    <xdr:clientData/>
  </xdr:twoCellAnchor>
  <xdr:twoCellAnchor>
    <xdr:from>
      <xdr:col>1</xdr:col>
      <xdr:colOff>327660</xdr:colOff>
      <xdr:row>79</xdr:row>
      <xdr:rowOff>78105</xdr:rowOff>
    </xdr:from>
    <xdr:to>
      <xdr:col>2</xdr:col>
      <xdr:colOff>365760</xdr:colOff>
      <xdr:row>83</xdr:row>
      <xdr:rowOff>0</xdr:rowOff>
    </xdr:to>
    <xdr:sp macro="" textlink="">
      <xdr:nvSpPr>
        <xdr:cNvPr id="17" name="Rectangle 16">
          <a:hlinkClick xmlns:r="http://schemas.openxmlformats.org/officeDocument/2006/relationships" r:id="rId1"/>
        </xdr:cNvPr>
        <xdr:cNvSpPr/>
      </xdr:nvSpPr>
      <xdr:spPr>
        <a:xfrm>
          <a:off x="662940" y="15790545"/>
          <a:ext cx="441960" cy="65341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twoCellAnchor>
    <xdr:from>
      <xdr:col>1</xdr:col>
      <xdr:colOff>297180</xdr:colOff>
      <xdr:row>79</xdr:row>
      <xdr:rowOff>89535</xdr:rowOff>
    </xdr:from>
    <xdr:to>
      <xdr:col>2</xdr:col>
      <xdr:colOff>342900</xdr:colOff>
      <xdr:row>83</xdr:row>
      <xdr:rowOff>0</xdr:rowOff>
    </xdr:to>
    <xdr:sp macro="" textlink="">
      <xdr:nvSpPr>
        <xdr:cNvPr id="18" name="Rectangle 17">
          <a:hlinkClick xmlns:r="http://schemas.openxmlformats.org/officeDocument/2006/relationships" r:id="rId1"/>
        </xdr:cNvPr>
        <xdr:cNvSpPr/>
      </xdr:nvSpPr>
      <xdr:spPr>
        <a:xfrm>
          <a:off x="632460" y="15801975"/>
          <a:ext cx="449580" cy="64198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twoCellAnchor>
    <xdr:from>
      <xdr:col>6</xdr:col>
      <xdr:colOff>647699</xdr:colOff>
      <xdr:row>2</xdr:row>
      <xdr:rowOff>209550</xdr:rowOff>
    </xdr:from>
    <xdr:to>
      <xdr:col>9</xdr:col>
      <xdr:colOff>671511</xdr:colOff>
      <xdr:row>4</xdr:row>
      <xdr:rowOff>156623</xdr:rowOff>
    </xdr:to>
    <xdr:grpSp>
      <xdr:nvGrpSpPr>
        <xdr:cNvPr id="19" name="Group 18"/>
        <xdr:cNvGrpSpPr/>
      </xdr:nvGrpSpPr>
      <xdr:grpSpPr>
        <a:xfrm>
          <a:off x="5509259" y="1169670"/>
          <a:ext cx="3734752" cy="945293"/>
          <a:chOff x="4933950" y="161225"/>
          <a:chExt cx="3519487" cy="594773"/>
        </a:xfrm>
      </xdr:grpSpPr>
      <xdr:sp macro="" textlink="">
        <xdr:nvSpPr>
          <xdr:cNvPr id="20" name="Rectangle 19"/>
          <xdr:cNvSpPr/>
        </xdr:nvSpPr>
        <xdr:spPr>
          <a:xfrm>
            <a:off x="5433155" y="161225"/>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2020 Sector Views</a:t>
            </a:r>
          </a:p>
        </xdr:txBody>
      </xdr:sp>
      <xdr:sp macro="" textlink="">
        <xdr:nvSpPr>
          <xdr:cNvPr id="21" name="Bent Arrow 20"/>
          <xdr:cNvSpPr/>
        </xdr:nvSpPr>
        <xdr:spPr>
          <a:xfrm rot="5400000">
            <a:off x="8062389" y="20749"/>
            <a:ext cx="159383" cy="62271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22" name="Bent Arrow 21"/>
          <xdr:cNvSpPr/>
        </xdr:nvSpPr>
        <xdr:spPr>
          <a:xfrm rot="5400000" flipV="1">
            <a:off x="5136444" y="40397"/>
            <a:ext cx="176212" cy="5812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1</xdr:col>
      <xdr:colOff>22860</xdr:colOff>
      <xdr:row>0</xdr:row>
      <xdr:rowOff>26670</xdr:rowOff>
    </xdr:from>
    <xdr:ext cx="1800045" cy="655885"/>
    <xdr:sp macro="" textlink="">
      <xdr:nvSpPr>
        <xdr:cNvPr id="23" name="TextBox 22"/>
        <xdr:cNvSpPr txBox="1"/>
      </xdr:nvSpPr>
      <xdr:spPr>
        <a:xfrm>
          <a:off x="358140" y="2667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twoCellAnchor>
    <xdr:from>
      <xdr:col>7</xdr:col>
      <xdr:colOff>376311</xdr:colOff>
      <xdr:row>1</xdr:row>
      <xdr:rowOff>182880</xdr:rowOff>
    </xdr:from>
    <xdr:to>
      <xdr:col>8</xdr:col>
      <xdr:colOff>4983</xdr:colOff>
      <xdr:row>2</xdr:row>
      <xdr:rowOff>73563</xdr:rowOff>
    </xdr:to>
    <xdr:sp macro="" textlink="">
      <xdr:nvSpPr>
        <xdr:cNvPr id="24" name="Rectangle 23">
          <a:hlinkClick xmlns:r="http://schemas.openxmlformats.org/officeDocument/2006/relationships" r:id="rId3"/>
        </xdr:cNvPr>
        <xdr:cNvSpPr/>
      </xdr:nvSpPr>
      <xdr:spPr>
        <a:xfrm>
          <a:off x="6365631" y="609600"/>
          <a:ext cx="901212" cy="424083"/>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two-year Portfolio view</a:t>
          </a:r>
        </a:p>
      </xdr:txBody>
    </xdr:sp>
    <xdr:clientData/>
  </xdr:twoCellAnchor>
  <xdr:twoCellAnchor>
    <xdr:from>
      <xdr:col>8</xdr:col>
      <xdr:colOff>225376</xdr:colOff>
      <xdr:row>1</xdr:row>
      <xdr:rowOff>182881</xdr:rowOff>
    </xdr:from>
    <xdr:to>
      <xdr:col>8</xdr:col>
      <xdr:colOff>1126588</xdr:colOff>
      <xdr:row>2</xdr:row>
      <xdr:rowOff>81183</xdr:rowOff>
    </xdr:to>
    <xdr:sp macro="" textlink="">
      <xdr:nvSpPr>
        <xdr:cNvPr id="25" name="Rectangle 24">
          <a:hlinkClick xmlns:r="http://schemas.openxmlformats.org/officeDocument/2006/relationships" r:id="rId4"/>
        </xdr:cNvPr>
        <xdr:cNvSpPr/>
      </xdr:nvSpPr>
      <xdr:spPr>
        <a:xfrm>
          <a:off x="7487236" y="609601"/>
          <a:ext cx="901212" cy="431702"/>
        </a:xfrm>
        <a:prstGeom prst="rect">
          <a:avLst/>
        </a:prstGeom>
        <a:solidFill>
          <a:srgbClr val="D8EE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a:t>
          </a:r>
          <a:r>
            <a:rPr lang="en-US" sz="900" b="1">
              <a:solidFill>
                <a:srgbClr val="0000FF"/>
              </a:solidFill>
            </a:rPr>
            <a:t>2021 ACP </a:t>
          </a:r>
          <a:r>
            <a:rPr lang="en-US" sz="900">
              <a:solidFill>
                <a:schemeClr val="tx1"/>
              </a:solidFill>
            </a:rPr>
            <a:t>Portfolio view</a:t>
          </a:r>
        </a:p>
      </xdr:txBody>
    </xdr:sp>
    <xdr:clientData/>
  </xdr:twoCellAnchor>
  <xdr:twoCellAnchor editAs="oneCell">
    <xdr:from>
      <xdr:col>7</xdr:col>
      <xdr:colOff>198120</xdr:colOff>
      <xdr:row>3</xdr:row>
      <xdr:rowOff>114300</xdr:rowOff>
    </xdr:from>
    <xdr:to>
      <xdr:col>15</xdr:col>
      <xdr:colOff>387582</xdr:colOff>
      <xdr:row>3</xdr:row>
      <xdr:rowOff>609538</xdr:rowOff>
    </xdr:to>
    <xdr:pic>
      <xdr:nvPicPr>
        <xdr:cNvPr id="26" name="Picture 25"/>
        <xdr:cNvPicPr>
          <a:picLocks noChangeAspect="1"/>
        </xdr:cNvPicPr>
      </xdr:nvPicPr>
      <xdr:blipFill>
        <a:blip xmlns:r="http://schemas.openxmlformats.org/officeDocument/2006/relationships" r:embed="rId5"/>
        <a:stretch>
          <a:fillRect/>
        </a:stretch>
      </xdr:blipFill>
      <xdr:spPr>
        <a:xfrm>
          <a:off x="6187440" y="1287780"/>
          <a:ext cx="8304762" cy="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47625</xdr:colOff>
      <xdr:row>35</xdr:row>
      <xdr:rowOff>66675</xdr:rowOff>
    </xdr:from>
    <xdr:to>
      <xdr:col>10</xdr:col>
      <xdr:colOff>666750</xdr:colOff>
      <xdr:row>41</xdr:row>
      <xdr:rowOff>47625</xdr:rowOff>
    </xdr:to>
    <xdr:cxnSp macro="">
      <xdr:nvCxnSpPr>
        <xdr:cNvPr id="2" name="Straight Arrow Connector 1"/>
        <xdr:cNvCxnSpPr/>
      </xdr:nvCxnSpPr>
      <xdr:spPr>
        <a:xfrm flipV="1">
          <a:off x="4924425" y="5410200"/>
          <a:ext cx="1781175" cy="95250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184888</xdr:colOff>
      <xdr:row>37</xdr:row>
      <xdr:rowOff>91894</xdr:rowOff>
    </xdr:from>
    <xdr:ext cx="2149191" cy="457279"/>
    <xdr:sp macro="" textlink="">
      <xdr:nvSpPr>
        <xdr:cNvPr id="3" name="TextBox 2"/>
        <xdr:cNvSpPr txBox="1"/>
      </xdr:nvSpPr>
      <xdr:spPr>
        <a:xfrm rot="19630069">
          <a:off x="5061688" y="5759269"/>
          <a:ext cx="2149191" cy="457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Difference due to rounding to</a:t>
          </a:r>
          <a:r>
            <a:rPr lang="en-US" sz="1100" baseline="0"/>
            <a:t> six </a:t>
          </a:r>
          <a:r>
            <a:rPr lang="en-US" sz="1100"/>
            <a:t>decimals in Schedule 120 rate</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6</xdr:col>
      <xdr:colOff>647699</xdr:colOff>
      <xdr:row>2</xdr:row>
      <xdr:rowOff>209550</xdr:rowOff>
    </xdr:from>
    <xdr:to>
      <xdr:col>9</xdr:col>
      <xdr:colOff>671511</xdr:colOff>
      <xdr:row>4</xdr:row>
      <xdr:rowOff>156623</xdr:rowOff>
    </xdr:to>
    <xdr:grpSp>
      <xdr:nvGrpSpPr>
        <xdr:cNvPr id="2" name="Group 1"/>
        <xdr:cNvGrpSpPr/>
      </xdr:nvGrpSpPr>
      <xdr:grpSpPr>
        <a:xfrm>
          <a:off x="5509259" y="1169670"/>
          <a:ext cx="3734752" cy="1387253"/>
          <a:chOff x="4933950" y="161225"/>
          <a:chExt cx="3519487" cy="594773"/>
        </a:xfrm>
      </xdr:grpSpPr>
      <xdr:sp macro="" textlink="">
        <xdr:nvSpPr>
          <xdr:cNvPr id="3" name="Rectangle 2"/>
          <xdr:cNvSpPr/>
        </xdr:nvSpPr>
        <xdr:spPr>
          <a:xfrm>
            <a:off x="5433155" y="161225"/>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2020 Sector Views</a:t>
            </a:r>
          </a:p>
        </xdr:txBody>
      </xdr:sp>
      <xdr:sp macro="" textlink="">
        <xdr:nvSpPr>
          <xdr:cNvPr id="4" name="Bent Arrow 3"/>
          <xdr:cNvSpPr/>
        </xdr:nvSpPr>
        <xdr:spPr>
          <a:xfrm rot="5400000">
            <a:off x="8062389" y="20749"/>
            <a:ext cx="159383" cy="62271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5" name="Bent Arrow 4"/>
          <xdr:cNvSpPr/>
        </xdr:nvSpPr>
        <xdr:spPr>
          <a:xfrm rot="5400000" flipV="1">
            <a:off x="5136444" y="40397"/>
            <a:ext cx="176212" cy="5812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1</xdr:col>
      <xdr:colOff>22860</xdr:colOff>
      <xdr:row>0</xdr:row>
      <xdr:rowOff>26670</xdr:rowOff>
    </xdr:from>
    <xdr:ext cx="1800045" cy="655885"/>
    <xdr:sp macro="" textlink="">
      <xdr:nvSpPr>
        <xdr:cNvPr id="6" name="TextBox 5"/>
        <xdr:cNvSpPr txBox="1"/>
      </xdr:nvSpPr>
      <xdr:spPr>
        <a:xfrm>
          <a:off x="632460" y="2667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twoCellAnchor>
    <xdr:from>
      <xdr:col>7</xdr:col>
      <xdr:colOff>376311</xdr:colOff>
      <xdr:row>1</xdr:row>
      <xdr:rowOff>182880</xdr:rowOff>
    </xdr:from>
    <xdr:to>
      <xdr:col>8</xdr:col>
      <xdr:colOff>4983</xdr:colOff>
      <xdr:row>2</xdr:row>
      <xdr:rowOff>73563</xdr:rowOff>
    </xdr:to>
    <xdr:sp macro="" textlink="">
      <xdr:nvSpPr>
        <xdr:cNvPr id="7" name="Rectangle 6">
          <a:hlinkClick xmlns:r="http://schemas.openxmlformats.org/officeDocument/2006/relationships" r:id="rId1"/>
        </xdr:cNvPr>
        <xdr:cNvSpPr/>
      </xdr:nvSpPr>
      <xdr:spPr>
        <a:xfrm>
          <a:off x="4643511" y="325755"/>
          <a:ext cx="238272" cy="71658"/>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two-year Portfolio view</a:t>
          </a:r>
        </a:p>
      </xdr:txBody>
    </xdr:sp>
    <xdr:clientData/>
  </xdr:twoCellAnchor>
  <xdr:twoCellAnchor>
    <xdr:from>
      <xdr:col>8</xdr:col>
      <xdr:colOff>225376</xdr:colOff>
      <xdr:row>1</xdr:row>
      <xdr:rowOff>182881</xdr:rowOff>
    </xdr:from>
    <xdr:to>
      <xdr:col>8</xdr:col>
      <xdr:colOff>1126588</xdr:colOff>
      <xdr:row>2</xdr:row>
      <xdr:rowOff>81183</xdr:rowOff>
    </xdr:to>
    <xdr:sp macro="" textlink="">
      <xdr:nvSpPr>
        <xdr:cNvPr id="8" name="Rectangle 7">
          <a:hlinkClick xmlns:r="http://schemas.openxmlformats.org/officeDocument/2006/relationships" r:id="rId2"/>
        </xdr:cNvPr>
        <xdr:cNvSpPr/>
      </xdr:nvSpPr>
      <xdr:spPr>
        <a:xfrm>
          <a:off x="5102176" y="325756"/>
          <a:ext cx="386862" cy="79277"/>
        </a:xfrm>
        <a:prstGeom prst="rect">
          <a:avLst/>
        </a:prstGeom>
        <a:solidFill>
          <a:srgbClr val="D8EE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2021 Portfolio view</a:t>
          </a:r>
        </a:p>
      </xdr:txBody>
    </xdr:sp>
    <xdr:clientData/>
  </xdr:twoCellAnchor>
  <xdr:twoCellAnchor>
    <xdr:from>
      <xdr:col>1</xdr:col>
      <xdr:colOff>327660</xdr:colOff>
      <xdr:row>78</xdr:row>
      <xdr:rowOff>78105</xdr:rowOff>
    </xdr:from>
    <xdr:to>
      <xdr:col>2</xdr:col>
      <xdr:colOff>365760</xdr:colOff>
      <xdr:row>82</xdr:row>
      <xdr:rowOff>0</xdr:rowOff>
    </xdr:to>
    <xdr:sp macro="" textlink="">
      <xdr:nvSpPr>
        <xdr:cNvPr id="9" name="Rectangle 8">
          <a:hlinkClick xmlns:r="http://schemas.openxmlformats.org/officeDocument/2006/relationships" r:id="rId3"/>
        </xdr:cNvPr>
        <xdr:cNvSpPr/>
      </xdr:nvSpPr>
      <xdr:spPr>
        <a:xfrm>
          <a:off x="937260" y="12708255"/>
          <a:ext cx="647700" cy="56959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twoCellAnchor>
    <xdr:from>
      <xdr:col>2</xdr:col>
      <xdr:colOff>401955</xdr:colOff>
      <xdr:row>78</xdr:row>
      <xdr:rowOff>76200</xdr:rowOff>
    </xdr:from>
    <xdr:to>
      <xdr:col>2</xdr:col>
      <xdr:colOff>838200</xdr:colOff>
      <xdr:row>82</xdr:row>
      <xdr:rowOff>0</xdr:rowOff>
    </xdr:to>
    <xdr:sp macro="" textlink="">
      <xdr:nvSpPr>
        <xdr:cNvPr id="10" name="Rectangle 9">
          <a:hlinkClick xmlns:r="http://schemas.openxmlformats.org/officeDocument/2006/relationships" r:id="rId4"/>
        </xdr:cNvPr>
        <xdr:cNvSpPr/>
      </xdr:nvSpPr>
      <xdr:spPr>
        <a:xfrm>
          <a:off x="1621155" y="12706350"/>
          <a:ext cx="207645" cy="5715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Gas Target Page</a:t>
          </a:r>
          <a:endParaRPr lang="en-US" sz="600">
            <a:solidFill>
              <a:schemeClr val="tx1"/>
            </a:solidFill>
          </a:endParaRPr>
        </a:p>
      </xdr:txBody>
    </xdr:sp>
    <xdr:clientData/>
  </xdr:twoCellAnchor>
  <xdr:twoCellAnchor>
    <xdr:from>
      <xdr:col>1</xdr:col>
      <xdr:colOff>297180</xdr:colOff>
      <xdr:row>78</xdr:row>
      <xdr:rowOff>89535</xdr:rowOff>
    </xdr:from>
    <xdr:to>
      <xdr:col>2</xdr:col>
      <xdr:colOff>342900</xdr:colOff>
      <xdr:row>82</xdr:row>
      <xdr:rowOff>0</xdr:rowOff>
    </xdr:to>
    <xdr:sp macro="" textlink="">
      <xdr:nvSpPr>
        <xdr:cNvPr id="11" name="Rectangle 10">
          <a:hlinkClick xmlns:r="http://schemas.openxmlformats.org/officeDocument/2006/relationships" r:id="rId3"/>
        </xdr:cNvPr>
        <xdr:cNvSpPr/>
      </xdr:nvSpPr>
      <xdr:spPr>
        <a:xfrm>
          <a:off x="906780" y="12719685"/>
          <a:ext cx="655320" cy="55816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stdpt2\rpl\GrpRevnu\PUBLIC\%23%202019%20GRC\Compliance%20Filing\190529-30-PSE-WP-Cmpl-RevReq-COS-(9-23-20)(C)\190529-30-PSE-WP-SEF-18.00E-ELECTRIC-MODEL-REBUTTAL-19GRC-01-202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GrpRevnu\PUBLIC\%23%202017%20GRC\Supplemental%20Filing%202017%20GRC\NO%20MS%20SUPP%202017%20GRC%20Workpapers\%23Electric%20Model%202017%20GRC%20CONT%20CALCULATION%20(SUPP).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GrpRates\Public\Gas%20GRC%202017\Compliance%20Filing\Cost%20Of%20Service\2017%20Gas%20COSS%20September%20TY_Complianc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GrpRevnu\PUBLIC\%23%202017%20GRC\Settlement\Settlement%20Workpapers\%23Gas%20Model%202017%20GRC%20(SETTLEMENT).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GrpRates\Public\RASANEN\%232005%20GRC\COS%20Inputs\COS%20Model\ECOS%20Model%20-%20FINAL%20COMPANY.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estdpt2\rpl\GrpRevnu\PUBLIC\Conservation-All\2021%20Filing%20Sch.%20120\2021%20Filing%20Electric%20Rider\2021%20Sch%20120%20Support\Final_Updated%202020%20Electric%20Schedule%20120%20Non-449%20Rev%20Req%20wp's%20May%202020%20(FILED).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estdpt2\rpl\GrpRevnu\PUBLIC\%23%202019%20GRC\Original%20Filing\RevReq-COS-Attrition%20WP\NEW-PSE-WP-SEF-4.00E-ELECTRIC-MODEL-19GRC-06-2019.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stdpt2\rpl\GrpRevnu\PUBLIC\Conservation-All\2021%20Filing%20Sch.%20120\2021%20Filing%20Electric%20Rider\2021%20Sch%20120%20Support\Copy%20of%202020_ConservationRateDesignWorkpapers_PropEff_20200501_FINAL.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estdpt2\rpl\GrpRevnu\PUBLIC\Conservation-All\2021%20Filing%20Sch.%20120\2021%20Filing%20Electric%20Rider\2021%20Sch%20120%20Support\2021%20Sch%20120%20Elec%20Variance%20(Rev%20Req).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estdpt2\rpl\GrpRevnu\PUBLIC\Sales%20and%20Margin%20Reports\SOE%20SOG%20ZRW_ZGO1%20%20ZRW_ZEO1\2020%20SOE\Sales%20of%20Electricity%20Template%2002-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estdpt2\rpl\GrpRevnu\PUBLIC\Sales%20and%20Margin%20Reports\SOE%20SOG%20ZRW_ZGO1%20%20ZRW_ZEO1\2020%20SOE\Sales%20of%20Electricity%20Template%2003-2020.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estdpt2\rpl\GrpRevnu\PUBLIC\Sales%20and%20Margin%20Reports\SOE%20SOG%20ZRW_ZGO1%20%20ZRW_ZEO1\2020%20SOE\Sales%20of%20Electricity%20Template%2004-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GrpRates\Public\Gas%20GRC%202011\Cost%20of%20Service\Revenue%20Reqt%20and%20Rate%20Base\May%2016%20235%20pm\Gas%20Rev%20Req%20Model%202011%20GRC%20Ori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Appendix"/>
      <sheetName val="141X&amp;141Z"/>
      <sheetName val="Summary"/>
      <sheetName val="Detailed Summary"/>
      <sheetName val="COC-Restating"/>
      <sheetName val="Common Adj"/>
      <sheetName val="Electric Adj"/>
      <sheetName val="Power Cost Bridge to A-1"/>
      <sheetName val="Named Ranges E"/>
    </sheetNames>
    <sheetDataSet>
      <sheetData sheetId="0"/>
      <sheetData sheetId="1"/>
      <sheetData sheetId="2"/>
      <sheetData sheetId="3"/>
      <sheetData sheetId="4"/>
      <sheetData sheetId="5"/>
      <sheetData sheetId="6"/>
      <sheetData sheetId="7"/>
      <sheetData sheetId="8"/>
      <sheetData sheetId="9"/>
      <sheetData sheetId="10">
        <row r="4">
          <cell r="C4" t="str">
            <v>2019 GENERAL RATE CASE</v>
          </cell>
        </row>
        <row r="5">
          <cell r="C5" t="str">
            <v>12 MONTHS ENDED DECEMBER 31, 2018</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ow r="5">
          <cell r="B5" t="str">
            <v>Actual Test Year</v>
          </cell>
        </row>
        <row r="48">
          <cell r="F48">
            <v>0.62044999999999995</v>
          </cell>
        </row>
      </sheetData>
      <sheetData sheetId="2" refreshError="1"/>
      <sheetData sheetId="3" refreshError="1"/>
      <sheetData sheetId="4" refreshError="1"/>
      <sheetData sheetId="5">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ow r="7">
          <cell r="C7" t="str">
            <v>(a)</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21 Budget (Rvsd) UE-190905"/>
      <sheetName val="2019 Budget UE-171087"/>
      <sheetName val="Book1"/>
    </sheetNames>
    <definedNames>
      <definedName name="Number_of_Payments" refersTo="#REF!"/>
      <definedName name="Values_Entered" refersTo="#REF!"/>
    </definedNames>
    <sheetDataSet>
      <sheetData sheetId="0"/>
      <sheetData sheetId="1" refreshError="1"/>
      <sheetData sheetId="2"/>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First"/>
      <sheetName val="CurYr (CY) vs. PriorYr (PY) ==&gt;"/>
      <sheetName val="Summary"/>
      <sheetName val="Variance Analysis"/>
      <sheetName val="PY True-up "/>
      <sheetName val="Info to Calc CY ==&gt;"/>
      <sheetName val="CY Rev Req ==&gt;"/>
      <sheetName val="CY Rev Req Non-449"/>
      <sheetName val="CY Rev Remove 449"/>
      <sheetName val="2020 Budget (Rvsd) UE-190905"/>
      <sheetName val="CY Conv Fctr (2017 GRC Tx Rfrm)"/>
      <sheetName val="Calculate CY True-Up ==&gt;"/>
      <sheetName val="CY True-Up"/>
      <sheetName val="18-19 Load True-Up ==&gt;"/>
      <sheetName val="PY Rev Req Non-449 (UE-190149)"/>
      <sheetName val="2019 Collections"/>
      <sheetName val="AC 1820621"/>
      <sheetName val="PY COS"/>
      <sheetName val="F2019 Load Forecast"/>
      <sheetName val="258 Cons Tbl 19-20"/>
      <sheetName val="18-19 Spend Variance ==&gt;"/>
      <sheetName val="2019 Budget UE-171087"/>
      <sheetName val="PY Actual Program Costs"/>
      <sheetName val="True-up Est in PY Filing ==&gt;"/>
      <sheetName val="PY Est - Actual v Est"/>
      <sheetName val="Estimate Used in PY Filing"/>
      <sheetName val="Act Sch 120 Collctns Feb-Apr 19"/>
    </sheetNames>
    <sheetDataSet>
      <sheetData sheetId="0"/>
      <sheetData sheetId="1"/>
      <sheetData sheetId="2"/>
      <sheetData sheetId="3"/>
      <sheetData sheetId="4"/>
      <sheetData sheetId="5"/>
      <sheetData sheetId="6"/>
      <sheetData sheetId="7">
        <row r="8">
          <cell r="C8">
            <v>95467399.659513623</v>
          </cell>
          <cell r="D8">
            <v>0.95238599999999995</v>
          </cell>
        </row>
        <row r="10">
          <cell r="C10">
            <v>-5892578.7671982944</v>
          </cell>
        </row>
      </sheetData>
      <sheetData sheetId="8"/>
      <sheetData sheetId="9">
        <row r="7">
          <cell r="G7">
            <v>1965.8721</v>
          </cell>
          <cell r="H7">
            <v>6149015.801500001</v>
          </cell>
          <cell r="I7">
            <v>25007.23</v>
          </cell>
          <cell r="J7">
            <v>1272180.7555</v>
          </cell>
        </row>
      </sheetData>
      <sheetData sheetId="10"/>
      <sheetData sheetId="11"/>
      <sheetData sheetId="12">
        <row r="10">
          <cell r="D10">
            <v>-75429586.341150954</v>
          </cell>
          <cell r="E10">
            <v>-70553799.895523161</v>
          </cell>
        </row>
        <row r="13">
          <cell r="D13">
            <v>81873170.810000509</v>
          </cell>
          <cell r="E13">
            <v>70010501.339999989</v>
          </cell>
        </row>
        <row r="14">
          <cell r="D14">
            <v>1297298.0940373777</v>
          </cell>
          <cell r="E14">
            <v>1042467.17</v>
          </cell>
        </row>
        <row r="23">
          <cell r="D23">
            <v>-25956916.976874344</v>
          </cell>
          <cell r="E23">
            <v>-24607781.795662533</v>
          </cell>
        </row>
      </sheetData>
      <sheetData sheetId="13"/>
      <sheetData sheetId="14"/>
      <sheetData sheetId="15">
        <row r="12">
          <cell r="E12">
            <v>-4822772.2900000066</v>
          </cell>
        </row>
        <row r="13">
          <cell r="E13">
            <v>-5410363.8100000005</v>
          </cell>
        </row>
        <row r="14">
          <cell r="E14">
            <v>-5260547.4999999991</v>
          </cell>
        </row>
        <row r="15">
          <cell r="E15">
            <v>-5792118.6699999999</v>
          </cell>
        </row>
        <row r="16">
          <cell r="E16">
            <v>-5136249.91</v>
          </cell>
        </row>
        <row r="17">
          <cell r="E17">
            <v>-6096888.4299999997</v>
          </cell>
        </row>
        <row r="18">
          <cell r="E18">
            <v>-6371822.8000000007</v>
          </cell>
        </row>
        <row r="19">
          <cell r="E19">
            <v>-7626479.7600000007</v>
          </cell>
        </row>
        <row r="20">
          <cell r="E20">
            <v>-7282775.3300000001</v>
          </cell>
        </row>
        <row r="21">
          <cell r="D21">
            <v>-1545606.41071818</v>
          </cell>
        </row>
        <row r="26">
          <cell r="B26">
            <v>3.4143038099999998E-3</v>
          </cell>
        </row>
        <row r="28">
          <cell r="B28">
            <v>1932287</v>
          </cell>
          <cell r="D28">
            <v>-166919.60752637399</v>
          </cell>
        </row>
        <row r="30">
          <cell r="B30">
            <v>1913907</v>
          </cell>
          <cell r="D30">
            <v>-169764.47117549999</v>
          </cell>
        </row>
        <row r="32">
          <cell r="B32">
            <v>1659369</v>
          </cell>
          <cell r="D32">
            <v>-161592.84215180998</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Def, ConvF"/>
      <sheetName val="Summary"/>
      <sheetName val="Detailed Summary"/>
      <sheetName val="COC-Restating"/>
      <sheetName val="Common Adj"/>
      <sheetName val="Electric Adj"/>
      <sheetName val="Power Cost Bridge to A-1"/>
      <sheetName val="Named Ranges E"/>
    </sheetNames>
    <sheetDataSet>
      <sheetData sheetId="0">
        <row r="12">
          <cell r="M12">
            <v>8.4790000000000004E-3</v>
          </cell>
        </row>
        <row r="13">
          <cell r="M13">
            <v>2E-3</v>
          </cell>
        </row>
        <row r="14">
          <cell r="M14">
            <v>3.8406000000000003E-2</v>
          </cell>
        </row>
      </sheetData>
      <sheetData sheetId="1"/>
      <sheetData sheetId="2"/>
      <sheetData sheetId="3"/>
      <sheetData sheetId="4"/>
      <sheetData sheetId="5"/>
      <sheetData sheetId="6"/>
      <sheetData sheetId="7"/>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Proforma - Proposed  Revenue"/>
      <sheetName val="Proforma - Proposed vs. ex-120 "/>
      <sheetName val="Typical Res Customer Sch 120"/>
      <sheetName val="Sch 120 Street &amp; Area Lighting"/>
      <sheetName val="Sch 258 Rate Summary"/>
      <sheetName val="Effective Rate by Schedule"/>
      <sheetName val="Peak Credit Budget 2020"/>
      <sheetName val="Sch 258 Rates 2018"/>
      <sheetName val="Peak Credit Budget 2019"/>
      <sheetName val="Projected Revenue on F2019"/>
      <sheetName val="UE-170033 LR Data Summary"/>
      <sheetName val="UE-170033 LR Data- Dem 4CP"/>
      <sheetName val="UE-170033 LR Data -Energy"/>
    </sheetNames>
    <sheetDataSet>
      <sheetData sheetId="0"/>
      <sheetData sheetId="1"/>
      <sheetData sheetId="2">
        <row r="7">
          <cell r="D7">
            <v>10790076000</v>
          </cell>
          <cell r="E7">
            <v>1049330000</v>
          </cell>
          <cell r="F7">
            <v>4.6589999999999999E-3</v>
          </cell>
        </row>
        <row r="9">
          <cell r="D9">
            <v>2853340000</v>
          </cell>
          <cell r="E9">
            <v>283241000</v>
          </cell>
          <cell r="F9">
            <v>4.3189999999999999E-3</v>
          </cell>
        </row>
        <row r="10">
          <cell r="D10">
            <v>3025245000</v>
          </cell>
          <cell r="E10">
            <v>268489000</v>
          </cell>
          <cell r="F10">
            <v>4.0969999999999999E-3</v>
          </cell>
        </row>
        <row r="11">
          <cell r="D11">
            <v>1779828000</v>
          </cell>
          <cell r="E11">
            <v>147297000</v>
          </cell>
          <cell r="F11">
            <v>4.522E-3</v>
          </cell>
        </row>
        <row r="12">
          <cell r="D12">
            <v>15090000</v>
          </cell>
          <cell r="E12">
            <v>1076000</v>
          </cell>
          <cell r="F12">
            <v>3.3349999999999999E-3</v>
          </cell>
        </row>
        <row r="14">
          <cell r="D14">
            <v>7673503000</v>
          </cell>
          <cell r="E14">
            <v>700103000</v>
          </cell>
          <cell r="F14">
            <v>4.2770000000000004E-3</v>
          </cell>
        </row>
        <row r="16">
          <cell r="D16">
            <v>1312396000</v>
          </cell>
          <cell r="E16">
            <v>105603000</v>
          </cell>
          <cell r="F16">
            <v>4.0509999999999999E-3</v>
          </cell>
        </row>
        <row r="17">
          <cell r="D17">
            <v>4566000</v>
          </cell>
          <cell r="E17">
            <v>234000</v>
          </cell>
          <cell r="F17">
            <v>3.1869999999999997E-3</v>
          </cell>
        </row>
        <row r="18">
          <cell r="D18">
            <v>117556000</v>
          </cell>
          <cell r="E18">
            <v>10285000</v>
          </cell>
          <cell r="F18">
            <v>3.362E-3</v>
          </cell>
        </row>
        <row r="20">
          <cell r="D20">
            <v>1434518000</v>
          </cell>
          <cell r="E20">
            <v>116122000</v>
          </cell>
          <cell r="F20">
            <v>3.9919999999999999E-3</v>
          </cell>
        </row>
        <row r="22">
          <cell r="D22">
            <v>129303000</v>
          </cell>
          <cell r="E22">
            <v>9034000</v>
          </cell>
          <cell r="F22">
            <v>4.1050000000000001E-3</v>
          </cell>
        </row>
        <row r="24">
          <cell r="D24">
            <v>72622000</v>
          </cell>
          <cell r="E24">
            <v>4876000</v>
          </cell>
          <cell r="F24">
            <v>2.5489999999999996E-3</v>
          </cell>
        </row>
        <row r="25">
          <cell r="D25">
            <v>554335000</v>
          </cell>
          <cell r="E25">
            <v>35910000</v>
          </cell>
          <cell r="F25">
            <v>4.0000000000000001E-3</v>
          </cell>
        </row>
        <row r="27">
          <cell r="D27">
            <v>626957000</v>
          </cell>
          <cell r="E27">
            <v>40786000</v>
          </cell>
          <cell r="F27">
            <v>3.8319999999999999E-3</v>
          </cell>
        </row>
        <row r="29">
          <cell r="D29">
            <v>2036910000</v>
          </cell>
          <cell r="E29">
            <v>8697000</v>
          </cell>
          <cell r="F29">
            <v>1.047E-3</v>
          </cell>
        </row>
        <row r="31">
          <cell r="D31">
            <v>480416000</v>
          </cell>
          <cell r="E31">
            <v>7124000</v>
          </cell>
          <cell r="F31">
            <v>4.1050000000000001E-3</v>
          </cell>
        </row>
        <row r="33">
          <cell r="D33">
            <v>67926000</v>
          </cell>
          <cell r="E33">
            <v>16235000</v>
          </cell>
          <cell r="F33">
            <v>5.006E-3</v>
          </cell>
        </row>
        <row r="40">
          <cell r="H40">
            <v>94053063.455694795</v>
          </cell>
        </row>
        <row r="41">
          <cell r="H41">
            <v>2132644.77</v>
          </cell>
        </row>
        <row r="42">
          <cell r="H42">
            <v>96185708.22569479</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258 $ 20-21"/>
      <sheetName val="2021 Variance Data===&gt;"/>
      <sheetName val="2021 Variance Summary"/>
      <sheetName val="2019 Filing Load Variance "/>
      <sheetName val="2020 Filing Load Variance"/>
      <sheetName val="2020 Forecast Variance"/>
      <sheetName val="2020 Sch 120 Rates====&gt;"/>
      <sheetName val="2020 Rate Impact"/>
      <sheetName val="kWh Load Data===&gt;"/>
      <sheetName val="2020-21 Actual Delivered"/>
      <sheetName val="F2020 Sch Load Forecast"/>
      <sheetName val="F2019 Sch Load Forecast"/>
      <sheetName val="F2020 Load Forecast"/>
      <sheetName val="SAP BW Data ===&gt;"/>
      <sheetName val="2020-21 Sch 120 $"/>
      <sheetName val="Sch 258 SAP Bill Detail 2020-21"/>
    </sheetNames>
    <sheetDataSet>
      <sheetData sheetId="0">
        <row r="8">
          <cell r="B8">
            <v>43326.46</v>
          </cell>
          <cell r="C8">
            <v>56067.21</v>
          </cell>
          <cell r="D8">
            <v>22816.22</v>
          </cell>
          <cell r="E8">
            <v>58927.290000000008</v>
          </cell>
          <cell r="F8">
            <v>48765.31</v>
          </cell>
          <cell r="G8">
            <v>50785.919999999998</v>
          </cell>
          <cell r="H8">
            <v>53333.69</v>
          </cell>
          <cell r="I8">
            <v>56778.820000000007</v>
          </cell>
          <cell r="J8">
            <v>57226.020000000004</v>
          </cell>
          <cell r="K8">
            <v>33884.259999999995</v>
          </cell>
          <cell r="L8">
            <v>-36.950000000000003</v>
          </cell>
          <cell r="M8">
            <v>0</v>
          </cell>
          <cell r="N8">
            <v>4108.0200000000004</v>
          </cell>
        </row>
        <row r="9">
          <cell r="B9">
            <v>11176.21</v>
          </cell>
          <cell r="C9">
            <v>23350.62</v>
          </cell>
          <cell r="D9">
            <v>3532.56</v>
          </cell>
          <cell r="E9">
            <v>13589.68</v>
          </cell>
          <cell r="F9">
            <v>20752.14</v>
          </cell>
          <cell r="G9">
            <v>2891.45</v>
          </cell>
          <cell r="H9">
            <v>17488.11</v>
          </cell>
          <cell r="I9">
            <v>28206.800000000003</v>
          </cell>
          <cell r="J9">
            <v>27602.21</v>
          </cell>
          <cell r="K9">
            <v>24418.329999999998</v>
          </cell>
          <cell r="L9">
            <v>36919.47</v>
          </cell>
          <cell r="M9">
            <v>17527.37</v>
          </cell>
          <cell r="N9">
            <v>79576.649999999994</v>
          </cell>
        </row>
        <row r="10">
          <cell r="B10">
            <v>144309.94</v>
          </cell>
          <cell r="C10">
            <v>218349.89</v>
          </cell>
          <cell r="D10">
            <v>54805.06</v>
          </cell>
          <cell r="E10">
            <v>135989.48000000001</v>
          </cell>
          <cell r="F10">
            <v>234170.47</v>
          </cell>
          <cell r="G10">
            <v>83370.84</v>
          </cell>
          <cell r="H10">
            <v>170618.21</v>
          </cell>
          <cell r="I10">
            <v>180994.15</v>
          </cell>
          <cell r="J10">
            <v>183030.93</v>
          </cell>
          <cell r="K10">
            <v>175865.26</v>
          </cell>
          <cell r="L10">
            <v>267142.60000000003</v>
          </cell>
          <cell r="M10">
            <v>146264.69</v>
          </cell>
          <cell r="N10">
            <v>73450.680000000008</v>
          </cell>
        </row>
        <row r="11">
          <cell r="B11">
            <v>156120.45000000001</v>
          </cell>
          <cell r="C11">
            <v>148616.82999999999</v>
          </cell>
          <cell r="D11">
            <v>145112.68</v>
          </cell>
          <cell r="E11">
            <v>147200.79</v>
          </cell>
          <cell r="F11">
            <v>155651.13999999998</v>
          </cell>
          <cell r="G11">
            <v>120081.16</v>
          </cell>
          <cell r="H11">
            <v>137378.84000000003</v>
          </cell>
          <cell r="I11">
            <v>145883.06</v>
          </cell>
          <cell r="J11">
            <v>151629.37</v>
          </cell>
          <cell r="K11">
            <v>143786.52000000002</v>
          </cell>
          <cell r="L11">
            <v>142216.02000000002</v>
          </cell>
          <cell r="M11">
            <v>213128.50999999998</v>
          </cell>
          <cell r="N11">
            <v>25342.25</v>
          </cell>
        </row>
        <row r="12">
          <cell r="B12">
            <v>27227.99</v>
          </cell>
          <cell r="C12">
            <v>27227.439999999999</v>
          </cell>
          <cell r="D12">
            <v>25180.2</v>
          </cell>
          <cell r="E12">
            <v>19871.95</v>
          </cell>
          <cell r="F12">
            <v>23312.23</v>
          </cell>
          <cell r="G12">
            <v>23739.33</v>
          </cell>
          <cell r="H12">
            <v>26085.74</v>
          </cell>
          <cell r="I12">
            <v>22776.38</v>
          </cell>
          <cell r="J12">
            <v>28374.720000000001</v>
          </cell>
          <cell r="K12">
            <v>26621.48</v>
          </cell>
          <cell r="L12">
            <v>26749.63</v>
          </cell>
          <cell r="M12">
            <v>23402.77</v>
          </cell>
          <cell r="N12">
            <v>182477.6</v>
          </cell>
        </row>
        <row r="13">
          <cell r="B13">
            <v>98036.18</v>
          </cell>
          <cell r="C13">
            <v>195569.53</v>
          </cell>
          <cell r="D13">
            <v>0</v>
          </cell>
          <cell r="E13">
            <v>93698.75</v>
          </cell>
          <cell r="F13">
            <v>172697.92</v>
          </cell>
          <cell r="G13">
            <v>1140.18</v>
          </cell>
          <cell r="H13">
            <v>91434.83</v>
          </cell>
          <cell r="I13">
            <v>101181.98</v>
          </cell>
          <cell r="J13">
            <v>97426.22</v>
          </cell>
          <cell r="K13">
            <v>94605.4</v>
          </cell>
          <cell r="L13">
            <v>192037.26</v>
          </cell>
          <cell r="M13">
            <v>102121.87</v>
          </cell>
          <cell r="N13">
            <v>0</v>
          </cell>
        </row>
        <row r="21">
          <cell r="C21">
            <v>129942000</v>
          </cell>
          <cell r="D21">
            <v>135552000</v>
          </cell>
          <cell r="E21">
            <v>130820000</v>
          </cell>
          <cell r="G21">
            <v>1.047E-3</v>
          </cell>
          <cell r="H21">
            <v>136049.274</v>
          </cell>
          <cell r="I21">
            <v>141922.94399999999</v>
          </cell>
          <cell r="J21">
            <v>136968.54</v>
          </cell>
        </row>
        <row r="22">
          <cell r="C22">
            <v>24123000</v>
          </cell>
          <cell r="D22">
            <v>24408000</v>
          </cell>
          <cell r="E22">
            <v>19906000</v>
          </cell>
          <cell r="G22">
            <v>1.047E-3</v>
          </cell>
          <cell r="H22">
            <v>25256.780999999999</v>
          </cell>
          <cell r="I22">
            <v>25555.175999999999</v>
          </cell>
          <cell r="J22">
            <v>20841.581999999999</v>
          </cell>
        </row>
        <row r="33">
          <cell r="C33">
            <v>5540000</v>
          </cell>
          <cell r="D33">
            <v>6590000</v>
          </cell>
          <cell r="E33">
            <v>5032000</v>
          </cell>
          <cell r="G33">
            <v>2.5490000000000001E-3</v>
          </cell>
        </row>
        <row r="34">
          <cell r="C34">
            <v>35562000</v>
          </cell>
          <cell r="D34">
            <v>43020000</v>
          </cell>
          <cell r="E34">
            <v>41604000</v>
          </cell>
          <cell r="G34">
            <v>4.0000000000000001E-3</v>
          </cell>
        </row>
        <row r="35">
          <cell r="C35">
            <v>0</v>
          </cell>
          <cell r="D35">
            <v>0</v>
          </cell>
          <cell r="E35">
            <v>0</v>
          </cell>
          <cell r="G35">
            <v>0</v>
          </cell>
        </row>
        <row r="36">
          <cell r="C36">
            <v>41227000</v>
          </cell>
          <cell r="D36">
            <v>43018000</v>
          </cell>
          <cell r="E36">
            <v>40842000</v>
          </cell>
          <cell r="G36">
            <v>4.1050000000000001E-3</v>
          </cell>
        </row>
      </sheetData>
      <sheetData sheetId="1"/>
      <sheetData sheetId="2"/>
      <sheetData sheetId="3"/>
      <sheetData sheetId="4"/>
      <sheetData sheetId="5"/>
      <sheetData sheetId="6"/>
      <sheetData sheetId="7"/>
      <sheetData sheetId="8"/>
      <sheetData sheetId="9"/>
      <sheetData sheetId="10"/>
      <sheetData sheetId="11"/>
      <sheetData sheetId="12">
        <row r="30">
          <cell r="E30">
            <v>1330281</v>
          </cell>
          <cell r="F30">
            <v>810799</v>
          </cell>
          <cell r="G30">
            <v>99841</v>
          </cell>
          <cell r="H30">
            <v>6008</v>
          </cell>
          <cell r="I30">
            <v>1025</v>
          </cell>
        </row>
        <row r="31">
          <cell r="E31">
            <v>1062375</v>
          </cell>
          <cell r="F31">
            <v>705871</v>
          </cell>
          <cell r="G31">
            <v>90523</v>
          </cell>
          <cell r="H31">
            <v>5280</v>
          </cell>
          <cell r="I31">
            <v>824</v>
          </cell>
        </row>
        <row r="32">
          <cell r="E32">
            <v>1055604</v>
          </cell>
          <cell r="F32">
            <v>671165</v>
          </cell>
          <cell r="G32">
            <v>90089</v>
          </cell>
          <cell r="H32">
            <v>6410</v>
          </cell>
          <cell r="I32">
            <v>728</v>
          </cell>
        </row>
        <row r="33">
          <cell r="E33">
            <v>849882</v>
          </cell>
          <cell r="F33">
            <v>591509</v>
          </cell>
          <cell r="G33">
            <v>79994</v>
          </cell>
          <cell r="H33">
            <v>5930</v>
          </cell>
          <cell r="I33">
            <v>662</v>
          </cell>
        </row>
        <row r="34">
          <cell r="E34">
            <v>777284</v>
          </cell>
          <cell r="F34">
            <v>621719</v>
          </cell>
          <cell r="G34">
            <v>85537</v>
          </cell>
          <cell r="H34">
            <v>5957</v>
          </cell>
          <cell r="I34">
            <v>462</v>
          </cell>
        </row>
        <row r="35">
          <cell r="E35">
            <v>711026</v>
          </cell>
          <cell r="F35">
            <v>640450</v>
          </cell>
          <cell r="G35">
            <v>85473</v>
          </cell>
          <cell r="H35">
            <v>6067</v>
          </cell>
          <cell r="I35">
            <v>360</v>
          </cell>
        </row>
        <row r="36">
          <cell r="E36">
            <v>715931</v>
          </cell>
          <cell r="F36">
            <v>701629</v>
          </cell>
          <cell r="G36">
            <v>87905</v>
          </cell>
          <cell r="H36">
            <v>5951</v>
          </cell>
          <cell r="I36">
            <v>295</v>
          </cell>
        </row>
        <row r="37">
          <cell r="E37">
            <v>729561</v>
          </cell>
          <cell r="F37">
            <v>716102</v>
          </cell>
          <cell r="G37">
            <v>90409</v>
          </cell>
          <cell r="H37">
            <v>5706</v>
          </cell>
          <cell r="I37">
            <v>286</v>
          </cell>
        </row>
        <row r="38">
          <cell r="E38">
            <v>665664</v>
          </cell>
          <cell r="F38">
            <v>643611</v>
          </cell>
          <cell r="G38">
            <v>85269</v>
          </cell>
          <cell r="H38">
            <v>6166</v>
          </cell>
          <cell r="I38">
            <v>330</v>
          </cell>
        </row>
        <row r="39">
          <cell r="E39">
            <v>844606</v>
          </cell>
          <cell r="F39">
            <v>654640</v>
          </cell>
          <cell r="G39">
            <v>88195</v>
          </cell>
          <cell r="H39">
            <v>6191</v>
          </cell>
          <cell r="I39">
            <v>569</v>
          </cell>
        </row>
        <row r="40">
          <cell r="E40">
            <v>1074147</v>
          </cell>
          <cell r="F40">
            <v>682156</v>
          </cell>
          <cell r="G40">
            <v>85211</v>
          </cell>
          <cell r="H40">
            <v>6252</v>
          </cell>
          <cell r="I40">
            <v>784</v>
          </cell>
        </row>
        <row r="41">
          <cell r="E41">
            <v>1256835</v>
          </cell>
          <cell r="F41">
            <v>765753</v>
          </cell>
          <cell r="G41">
            <v>88962</v>
          </cell>
          <cell r="H41">
            <v>6379</v>
          </cell>
          <cell r="I41">
            <v>976</v>
          </cell>
        </row>
        <row r="42">
          <cell r="E42">
            <v>1275703</v>
          </cell>
          <cell r="F42">
            <v>750463</v>
          </cell>
          <cell r="G42">
            <v>87494</v>
          </cell>
          <cell r="H42">
            <v>6263</v>
          </cell>
          <cell r="I42">
            <v>993</v>
          </cell>
        </row>
        <row r="43">
          <cell r="E43">
            <v>1039339</v>
          </cell>
          <cell r="F43">
            <v>660332</v>
          </cell>
          <cell r="G43">
            <v>80868</v>
          </cell>
          <cell r="H43">
            <v>5782</v>
          </cell>
          <cell r="I43">
            <v>822</v>
          </cell>
        </row>
        <row r="44">
          <cell r="E44">
            <v>1080089</v>
          </cell>
          <cell r="F44">
            <v>697540</v>
          </cell>
          <cell r="G44">
            <v>88483</v>
          </cell>
          <cell r="H44">
            <v>5651</v>
          </cell>
          <cell r="I44">
            <v>835</v>
          </cell>
        </row>
        <row r="45">
          <cell r="E45">
            <v>867930</v>
          </cell>
          <cell r="F45">
            <v>661451</v>
          </cell>
          <cell r="G45">
            <v>83826</v>
          </cell>
          <cell r="H45">
            <v>5769</v>
          </cell>
          <cell r="I45">
            <v>703</v>
          </cell>
        </row>
        <row r="46">
          <cell r="E46">
            <v>777412</v>
          </cell>
          <cell r="F46">
            <v>654293</v>
          </cell>
          <cell r="G46">
            <v>86274</v>
          </cell>
          <cell r="H46">
            <v>5613</v>
          </cell>
          <cell r="I46">
            <v>452</v>
          </cell>
        </row>
        <row r="47">
          <cell r="E47">
            <v>704328</v>
          </cell>
          <cell r="F47">
            <v>639643</v>
          </cell>
          <cell r="G47">
            <v>84699</v>
          </cell>
          <cell r="H47">
            <v>5680</v>
          </cell>
          <cell r="I47">
            <v>347</v>
          </cell>
        </row>
        <row r="48">
          <cell r="E48">
            <v>699409</v>
          </cell>
          <cell r="F48">
            <v>704877</v>
          </cell>
          <cell r="G48">
            <v>88794</v>
          </cell>
          <cell r="H48">
            <v>5671</v>
          </cell>
          <cell r="I48">
            <v>303</v>
          </cell>
        </row>
        <row r="49">
          <cell r="E49">
            <v>713053</v>
          </cell>
          <cell r="F49">
            <v>712150</v>
          </cell>
          <cell r="G49">
            <v>89407</v>
          </cell>
          <cell r="H49">
            <v>5646</v>
          </cell>
          <cell r="I49">
            <v>293</v>
          </cell>
        </row>
        <row r="50">
          <cell r="E50">
            <v>656152</v>
          </cell>
          <cell r="F50">
            <v>635829</v>
          </cell>
          <cell r="G50">
            <v>84191</v>
          </cell>
          <cell r="H50">
            <v>5861</v>
          </cell>
          <cell r="I50">
            <v>329</v>
          </cell>
        </row>
        <row r="51">
          <cell r="E51">
            <v>848450</v>
          </cell>
          <cell r="F51">
            <v>655672</v>
          </cell>
          <cell r="G51">
            <v>88452</v>
          </cell>
          <cell r="H51">
            <v>5803</v>
          </cell>
          <cell r="I51">
            <v>573</v>
          </cell>
        </row>
        <row r="52">
          <cell r="E52">
            <v>1078386</v>
          </cell>
          <cell r="F52">
            <v>686622</v>
          </cell>
          <cell r="G52">
            <v>85553</v>
          </cell>
          <cell r="H52">
            <v>6033</v>
          </cell>
          <cell r="I52">
            <v>802</v>
          </cell>
        </row>
        <row r="53">
          <cell r="E53">
            <v>1228696</v>
          </cell>
          <cell r="F53">
            <v>754912</v>
          </cell>
          <cell r="G53">
            <v>86632</v>
          </cell>
          <cell r="H53">
            <v>6080</v>
          </cell>
          <cell r="I53">
            <v>983</v>
          </cell>
        </row>
        <row r="54">
          <cell r="E54">
            <v>1233473</v>
          </cell>
          <cell r="F54">
            <v>731613</v>
          </cell>
          <cell r="G54">
            <v>83728</v>
          </cell>
          <cell r="H54">
            <v>5964</v>
          </cell>
          <cell r="I54">
            <v>993</v>
          </cell>
        </row>
        <row r="55">
          <cell r="E55">
            <v>1007809</v>
          </cell>
          <cell r="F55">
            <v>644684</v>
          </cell>
          <cell r="G55">
            <v>77442</v>
          </cell>
          <cell r="H55">
            <v>5511</v>
          </cell>
          <cell r="I55">
            <v>822</v>
          </cell>
        </row>
        <row r="56">
          <cell r="E56">
            <v>1048900</v>
          </cell>
          <cell r="F56">
            <v>681786</v>
          </cell>
          <cell r="G56">
            <v>85018</v>
          </cell>
          <cell r="H56">
            <v>5390</v>
          </cell>
          <cell r="I56">
            <v>835</v>
          </cell>
        </row>
        <row r="57">
          <cell r="E57">
            <v>843431</v>
          </cell>
          <cell r="F57">
            <v>645311</v>
          </cell>
          <cell r="G57">
            <v>80742</v>
          </cell>
          <cell r="H57">
            <v>5508</v>
          </cell>
          <cell r="I57">
            <v>703</v>
          </cell>
        </row>
        <row r="58">
          <cell r="E58">
            <v>753998</v>
          </cell>
          <cell r="F58">
            <v>635885</v>
          </cell>
          <cell r="G58">
            <v>83189</v>
          </cell>
          <cell r="H58">
            <v>5363</v>
          </cell>
          <cell r="I58">
            <v>452</v>
          </cell>
        </row>
        <row r="59">
          <cell r="E59">
            <v>679885</v>
          </cell>
          <cell r="F59">
            <v>620124</v>
          </cell>
          <cell r="G59">
            <v>81704</v>
          </cell>
          <cell r="H59">
            <v>5431</v>
          </cell>
          <cell r="I59">
            <v>347</v>
          </cell>
        </row>
        <row r="60">
          <cell r="E60">
            <v>672867</v>
          </cell>
          <cell r="F60">
            <v>681122</v>
          </cell>
          <cell r="G60">
            <v>85455</v>
          </cell>
          <cell r="H60">
            <v>5428</v>
          </cell>
          <cell r="I60">
            <v>303</v>
          </cell>
        </row>
        <row r="61">
          <cell r="E61">
            <v>686076</v>
          </cell>
          <cell r="F61">
            <v>688495</v>
          </cell>
          <cell r="G61">
            <v>86129</v>
          </cell>
          <cell r="H61">
            <v>5409</v>
          </cell>
          <cell r="I61">
            <v>293</v>
          </cell>
        </row>
        <row r="62">
          <cell r="E62">
            <v>628066</v>
          </cell>
          <cell r="F62">
            <v>614343</v>
          </cell>
          <cell r="G62">
            <v>81139</v>
          </cell>
          <cell r="H62">
            <v>5620</v>
          </cell>
          <cell r="I62">
            <v>329</v>
          </cell>
        </row>
        <row r="63">
          <cell r="E63">
            <v>810586</v>
          </cell>
          <cell r="F63">
            <v>634906</v>
          </cell>
          <cell r="G63">
            <v>85457</v>
          </cell>
          <cell r="H63">
            <v>5570</v>
          </cell>
          <cell r="I63">
            <v>573</v>
          </cell>
        </row>
        <row r="64">
          <cell r="E64">
            <v>1032048</v>
          </cell>
          <cell r="F64">
            <v>667364</v>
          </cell>
          <cell r="G64">
            <v>82923</v>
          </cell>
          <cell r="H64">
            <v>5796</v>
          </cell>
          <cell r="I64">
            <v>802</v>
          </cell>
        </row>
        <row r="65">
          <cell r="E65">
            <v>1194816</v>
          </cell>
          <cell r="F65">
            <v>746485</v>
          </cell>
          <cell r="G65">
            <v>85434</v>
          </cell>
          <cell r="H65">
            <v>5846</v>
          </cell>
          <cell r="I65">
            <v>983</v>
          </cell>
        </row>
        <row r="66">
          <cell r="E66">
            <v>1214975</v>
          </cell>
          <cell r="F66">
            <v>733003</v>
          </cell>
          <cell r="G66">
            <v>83676</v>
          </cell>
          <cell r="H66">
            <v>5741</v>
          </cell>
          <cell r="I66">
            <v>993</v>
          </cell>
        </row>
        <row r="67">
          <cell r="E67">
            <v>994532</v>
          </cell>
          <cell r="F67">
            <v>643787</v>
          </cell>
          <cell r="G67">
            <v>77291</v>
          </cell>
          <cell r="H67">
            <v>5310</v>
          </cell>
          <cell r="I67">
            <v>822</v>
          </cell>
        </row>
        <row r="68">
          <cell r="E68">
            <v>1035763</v>
          </cell>
          <cell r="F68">
            <v>679198</v>
          </cell>
          <cell r="G68">
            <v>84748</v>
          </cell>
          <cell r="H68">
            <v>5199</v>
          </cell>
          <cell r="I68">
            <v>835</v>
          </cell>
        </row>
        <row r="69">
          <cell r="E69">
            <v>834961</v>
          </cell>
          <cell r="F69">
            <v>641857</v>
          </cell>
          <cell r="G69">
            <v>80373</v>
          </cell>
          <cell r="H69">
            <v>5319</v>
          </cell>
          <cell r="I69">
            <v>703</v>
          </cell>
        </row>
        <row r="70">
          <cell r="E70">
            <v>748439</v>
          </cell>
          <cell r="F70">
            <v>632396</v>
          </cell>
          <cell r="G70">
            <v>82671</v>
          </cell>
          <cell r="H70">
            <v>5183</v>
          </cell>
          <cell r="I70">
            <v>452</v>
          </cell>
        </row>
        <row r="71">
          <cell r="E71">
            <v>675483</v>
          </cell>
          <cell r="F71">
            <v>617080</v>
          </cell>
          <cell r="G71">
            <v>81013</v>
          </cell>
          <cell r="H71">
            <v>5256</v>
          </cell>
          <cell r="I71">
            <v>347</v>
          </cell>
        </row>
        <row r="72">
          <cell r="E72">
            <v>669166</v>
          </cell>
          <cell r="F72">
            <v>677734</v>
          </cell>
          <cell r="G72">
            <v>84476</v>
          </cell>
          <cell r="H72">
            <v>5258</v>
          </cell>
          <cell r="I72">
            <v>303</v>
          </cell>
        </row>
        <row r="73">
          <cell r="E73">
            <v>682940</v>
          </cell>
          <cell r="F73">
            <v>685345</v>
          </cell>
          <cell r="G73">
            <v>85047</v>
          </cell>
          <cell r="H73">
            <v>5246</v>
          </cell>
          <cell r="I73">
            <v>293</v>
          </cell>
        </row>
        <row r="74">
          <cell r="E74">
            <v>623060</v>
          </cell>
          <cell r="F74">
            <v>610242</v>
          </cell>
          <cell r="G74">
            <v>79892</v>
          </cell>
          <cell r="H74">
            <v>5457</v>
          </cell>
          <cell r="I74">
            <v>329</v>
          </cell>
        </row>
        <row r="75">
          <cell r="E75">
            <v>802116</v>
          </cell>
          <cell r="F75">
            <v>630424</v>
          </cell>
          <cell r="G75">
            <v>84055</v>
          </cell>
          <cell r="H75">
            <v>5415</v>
          </cell>
          <cell r="I75">
            <v>573</v>
          </cell>
        </row>
        <row r="76">
          <cell r="E76">
            <v>1019355</v>
          </cell>
          <cell r="F76">
            <v>662888</v>
          </cell>
          <cell r="G76">
            <v>81520</v>
          </cell>
          <cell r="H76">
            <v>5641</v>
          </cell>
          <cell r="I76">
            <v>802</v>
          </cell>
        </row>
        <row r="77">
          <cell r="E77">
            <v>1182491</v>
          </cell>
          <cell r="F77">
            <v>740745</v>
          </cell>
          <cell r="G77">
            <v>83744</v>
          </cell>
          <cell r="H77">
            <v>5697</v>
          </cell>
          <cell r="I77">
            <v>983</v>
          </cell>
        </row>
      </sheetData>
      <sheetData sheetId="13"/>
      <sheetData sheetId="14"/>
      <sheetData sheetId="1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QA"/>
      <sheetName val="Monthly"/>
      <sheetName val="QTR"/>
      <sheetName val="YTD "/>
      <sheetName val="QTD"/>
      <sheetName val="12ME"/>
      <sheetName val="SAP Download"/>
      <sheetName val="Input Tab"/>
      <sheetName val="Approval History"/>
    </sheetNames>
    <sheetDataSet>
      <sheetData sheetId="0"/>
      <sheetData sheetId="1"/>
      <sheetData sheetId="2">
        <row r="48">
          <cell r="B48">
            <v>1099762629.78</v>
          </cell>
        </row>
        <row r="49">
          <cell r="B49">
            <v>730685158.88999999</v>
          </cell>
        </row>
        <row r="50">
          <cell r="B50">
            <v>109937781.45999999</v>
          </cell>
        </row>
        <row r="51">
          <cell r="B51">
            <v>5068123.6399999997</v>
          </cell>
        </row>
        <row r="52">
          <cell r="B52">
            <v>551200</v>
          </cell>
        </row>
        <row r="55">
          <cell r="B55">
            <v>249558638.81999999</v>
          </cell>
        </row>
        <row r="56">
          <cell r="B56">
            <v>239569248</v>
          </cell>
        </row>
      </sheetData>
      <sheetData sheetId="3"/>
      <sheetData sheetId="4"/>
      <sheetData sheetId="5"/>
      <sheetData sheetId="6"/>
      <sheetData sheetId="7">
        <row r="4">
          <cell r="B4">
            <v>116001219.59999999</v>
          </cell>
        </row>
        <row r="5">
          <cell r="B5">
            <v>72150162.549999997</v>
          </cell>
        </row>
        <row r="6">
          <cell r="B6">
            <v>9961562.3200000003</v>
          </cell>
        </row>
        <row r="7">
          <cell r="B7">
            <v>1309480.42</v>
          </cell>
        </row>
        <row r="8">
          <cell r="B8">
            <v>25347.53</v>
          </cell>
        </row>
        <row r="10">
          <cell r="B10">
            <v>2712822.47</v>
          </cell>
        </row>
        <row r="11">
          <cell r="B11">
            <v>4565988.53</v>
          </cell>
        </row>
        <row r="14">
          <cell r="B14">
            <v>-1162924.5</v>
          </cell>
        </row>
        <row r="15">
          <cell r="B15">
            <v>1498259.29</v>
          </cell>
        </row>
        <row r="16">
          <cell r="B16">
            <v>-1319593.08</v>
          </cell>
        </row>
        <row r="17">
          <cell r="B17">
            <v>15561481.82</v>
          </cell>
        </row>
        <row r="20">
          <cell r="B20">
            <v>8018571.8200000003</v>
          </cell>
        </row>
        <row r="21">
          <cell r="B21">
            <v>-8415919.0899999999</v>
          </cell>
        </row>
        <row r="22">
          <cell r="B22">
            <v>7379858.9199999999</v>
          </cell>
        </row>
        <row r="23">
          <cell r="B23">
            <v>-3506571.46</v>
          </cell>
        </row>
        <row r="24">
          <cell r="B24">
            <v>1977901.79</v>
          </cell>
        </row>
        <row r="25">
          <cell r="B25">
            <v>0</v>
          </cell>
        </row>
        <row r="26">
          <cell r="B26">
            <v>0</v>
          </cell>
        </row>
        <row r="27">
          <cell r="B27">
            <v>-150984.76999999999</v>
          </cell>
        </row>
        <row r="28">
          <cell r="B28">
            <v>5508703.3200000003</v>
          </cell>
        </row>
        <row r="30">
          <cell r="B30">
            <v>-2183424.4500000002</v>
          </cell>
        </row>
      </sheetData>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QA"/>
      <sheetName val="Monthly"/>
      <sheetName val="QTR"/>
      <sheetName val="YTD "/>
      <sheetName val="QTD"/>
      <sheetName val="12ME"/>
      <sheetName val="SAP Download"/>
      <sheetName val="Input Tab"/>
      <sheetName val="Approval History"/>
    </sheetNames>
    <sheetDataSet>
      <sheetData sheetId="0"/>
      <sheetData sheetId="1"/>
      <sheetData sheetId="2">
        <row r="10">
          <cell r="B10">
            <v>116016554.04000001</v>
          </cell>
        </row>
        <row r="11">
          <cell r="B11">
            <v>66594981.57</v>
          </cell>
        </row>
        <row r="12">
          <cell r="B12">
            <v>8396266.4700000007</v>
          </cell>
        </row>
        <row r="13">
          <cell r="B13">
            <v>1576304.88</v>
          </cell>
        </row>
        <row r="14">
          <cell r="B14">
            <v>60220.17</v>
          </cell>
        </row>
        <row r="17">
          <cell r="B17">
            <v>619589.25</v>
          </cell>
        </row>
        <row r="18">
          <cell r="B18">
            <v>5622568.8700000001</v>
          </cell>
        </row>
        <row r="22">
          <cell r="B22">
            <v>-581936.96</v>
          </cell>
        </row>
        <row r="23">
          <cell r="B23">
            <v>1645150.77</v>
          </cell>
        </row>
        <row r="24">
          <cell r="B24">
            <v>-247680.24</v>
          </cell>
        </row>
        <row r="25">
          <cell r="B25">
            <v>8597959.9499999993</v>
          </cell>
        </row>
        <row r="31">
          <cell r="B31">
            <v>7728449.3200000003</v>
          </cell>
        </row>
        <row r="32">
          <cell r="B32">
            <v>-8523747.6899999995</v>
          </cell>
        </row>
        <row r="33">
          <cell r="B33">
            <v>6941389.7699999996</v>
          </cell>
        </row>
        <row r="34">
          <cell r="B34">
            <v>-3383248.19</v>
          </cell>
        </row>
        <row r="35">
          <cell r="B35">
            <v>1878444.3</v>
          </cell>
        </row>
        <row r="36">
          <cell r="B36">
            <v>0</v>
          </cell>
        </row>
        <row r="37">
          <cell r="B37">
            <v>0</v>
          </cell>
        </row>
        <row r="38">
          <cell r="B38">
            <v>-146185.32999999999</v>
          </cell>
        </row>
        <row r="39">
          <cell r="B39">
            <v>5289829.47</v>
          </cell>
        </row>
        <row r="41">
          <cell r="B41">
            <v>-2090789.1</v>
          </cell>
        </row>
        <row r="48">
          <cell r="B48">
            <v>1107528183.75</v>
          </cell>
        </row>
        <row r="49">
          <cell r="B49">
            <v>657840125.57000005</v>
          </cell>
        </row>
        <row r="50">
          <cell r="B50">
            <v>88374938.790000007</v>
          </cell>
        </row>
        <row r="51">
          <cell r="B51">
            <v>6682491.8099999996</v>
          </cell>
        </row>
        <row r="52">
          <cell r="B52">
            <v>1407840</v>
          </cell>
        </row>
        <row r="55">
          <cell r="B55">
            <v>127376840.39</v>
          </cell>
        </row>
        <row r="56">
          <cell r="B56">
            <v>251977480</v>
          </cell>
        </row>
      </sheetData>
      <sheetData sheetId="3"/>
      <sheetData sheetId="4"/>
      <sheetData sheetId="5"/>
      <sheetData sheetId="6"/>
      <sheetData sheetId="7"/>
      <sheetData sheetId="8"/>
      <sheetData sheetId="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QA"/>
      <sheetName val="Monthly"/>
      <sheetName val="QTR"/>
      <sheetName val="YTD "/>
      <sheetName val="QTD"/>
      <sheetName val="12ME"/>
      <sheetName val="SAP Download"/>
      <sheetName val="Input Tab"/>
      <sheetName val="Approval History"/>
    </sheetNames>
    <sheetDataSet>
      <sheetData sheetId="0"/>
      <sheetData sheetId="1"/>
      <sheetData sheetId="2">
        <row r="10">
          <cell r="B10">
            <v>86282882.260000005</v>
          </cell>
        </row>
        <row r="11">
          <cell r="B11">
            <v>52606693.920000002</v>
          </cell>
        </row>
        <row r="12">
          <cell r="B12">
            <v>7272921.3899999997</v>
          </cell>
        </row>
        <row r="13">
          <cell r="B13">
            <v>1479951.1</v>
          </cell>
        </row>
        <row r="14">
          <cell r="B14">
            <v>33652.47</v>
          </cell>
        </row>
        <row r="17">
          <cell r="B17">
            <v>1542805.88</v>
          </cell>
        </row>
        <row r="18">
          <cell r="B18">
            <v>6017407.2199999997</v>
          </cell>
        </row>
        <row r="22">
          <cell r="B22">
            <v>3694.94</v>
          </cell>
        </row>
        <row r="23">
          <cell r="B23">
            <v>1481629.64</v>
          </cell>
        </row>
        <row r="24">
          <cell r="B24">
            <v>11484225.32</v>
          </cell>
        </row>
        <row r="25">
          <cell r="B25">
            <v>3094606.55</v>
          </cell>
        </row>
        <row r="31">
          <cell r="B31">
            <v>6897616.7599999998</v>
          </cell>
        </row>
        <row r="32">
          <cell r="B32">
            <v>-6228443.1500000004</v>
          </cell>
        </row>
        <row r="33">
          <cell r="B33">
            <v>5518278.6699999999</v>
          </cell>
        </row>
        <row r="34">
          <cell r="B34">
            <v>-2642676.73</v>
          </cell>
        </row>
        <row r="35">
          <cell r="B35">
            <v>1472469.78</v>
          </cell>
        </row>
        <row r="36">
          <cell r="B36">
            <v>0</v>
          </cell>
        </row>
        <row r="37">
          <cell r="B37">
            <v>-114341.7</v>
          </cell>
        </row>
        <row r="38">
          <cell r="B38">
            <v>4109356.61</v>
          </cell>
        </row>
        <row r="39">
          <cell r="B39">
            <v>-1630894.51</v>
          </cell>
        </row>
        <row r="41">
          <cell r="B41"/>
        </row>
        <row r="46">
          <cell r="B46">
            <v>813051270.41999996</v>
          </cell>
        </row>
        <row r="47">
          <cell r="B47">
            <v>563334044.47000003</v>
          </cell>
        </row>
        <row r="48">
          <cell r="B48">
            <v>81938503.909999996</v>
          </cell>
        </row>
        <row r="49">
          <cell r="B49">
            <v>6105863.5099999998</v>
          </cell>
        </row>
        <row r="50">
          <cell r="B50">
            <v>538040</v>
          </cell>
        </row>
        <row r="53">
          <cell r="B53">
            <v>171809454.50999999</v>
          </cell>
        </row>
        <row r="54">
          <cell r="B54">
            <v>319932149</v>
          </cell>
        </row>
      </sheetData>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8"/>
  <sheetViews>
    <sheetView showGridLines="0" workbookViewId="0">
      <selection activeCell="D18" sqref="D18"/>
    </sheetView>
  </sheetViews>
  <sheetFormatPr defaultRowHeight="15" x14ac:dyDescent="0.25"/>
  <cols>
    <col min="1" max="1" width="4.28515625" customWidth="1"/>
    <col min="2" max="2" width="4.7109375" customWidth="1"/>
    <col min="3" max="3" width="3.85546875" customWidth="1"/>
    <col min="4" max="4" width="5.140625" customWidth="1"/>
    <col min="15" max="17" width="9.140625" style="253"/>
    <col min="18" max="18" width="15.28515625" bestFit="1" customWidth="1"/>
    <col min="19" max="19" width="2.7109375" bestFit="1" customWidth="1"/>
  </cols>
  <sheetData>
    <row r="2" spans="1:19" x14ac:dyDescent="0.25">
      <c r="A2" t="s">
        <v>635</v>
      </c>
    </row>
    <row r="3" spans="1:19" x14ac:dyDescent="0.25">
      <c r="K3" s="390" t="s">
        <v>421</v>
      </c>
      <c r="L3" s="390"/>
      <c r="M3" s="390"/>
      <c r="N3" s="390"/>
      <c r="O3" s="390"/>
      <c r="P3" s="390"/>
      <c r="Q3" s="390"/>
      <c r="R3" s="112" t="s">
        <v>422</v>
      </c>
    </row>
    <row r="4" spans="1:19" x14ac:dyDescent="0.25">
      <c r="A4" s="112">
        <v>1</v>
      </c>
      <c r="B4" t="s">
        <v>425</v>
      </c>
      <c r="R4" s="357">
        <f>SUM(R6:R17)</f>
        <v>75162843.337880969</v>
      </c>
      <c r="S4" s="389">
        <f>'CY Rev Req Non-449'!C12-R4</f>
        <v>0</v>
      </c>
    </row>
    <row r="6" spans="1:19" x14ac:dyDescent="0.25">
      <c r="B6" s="112" t="s">
        <v>6</v>
      </c>
      <c r="C6" t="s">
        <v>444</v>
      </c>
      <c r="K6" t="s">
        <v>415</v>
      </c>
      <c r="R6" s="388">
        <f>'CY Rev Req Non-449'!C8</f>
        <v>100592871.24640235</v>
      </c>
    </row>
    <row r="7" spans="1:19" s="253" customFormat="1" x14ac:dyDescent="0.25">
      <c r="B7" s="112"/>
    </row>
    <row r="8" spans="1:19" x14ac:dyDescent="0.25">
      <c r="B8" s="112" t="s">
        <v>7</v>
      </c>
      <c r="C8" t="s">
        <v>445</v>
      </c>
    </row>
    <row r="10" spans="1:19" x14ac:dyDescent="0.25">
      <c r="C10" s="112" t="s">
        <v>197</v>
      </c>
      <c r="D10" t="s">
        <v>446</v>
      </c>
    </row>
    <row r="11" spans="1:19" x14ac:dyDescent="0.25">
      <c r="D11" t="s">
        <v>447</v>
      </c>
    </row>
    <row r="12" spans="1:19" x14ac:dyDescent="0.25">
      <c r="D12" t="s">
        <v>418</v>
      </c>
    </row>
    <row r="13" spans="1:19" s="253" customFormat="1" x14ac:dyDescent="0.25"/>
    <row r="14" spans="1:19" x14ac:dyDescent="0.25">
      <c r="D14" s="112" t="s">
        <v>6</v>
      </c>
      <c r="E14" t="s">
        <v>416</v>
      </c>
      <c r="K14" s="72" t="s">
        <v>642</v>
      </c>
      <c r="R14" s="388">
        <f>'CY True-Up'!F10</f>
        <v>4357316.2425329685</v>
      </c>
    </row>
    <row r="15" spans="1:19" x14ac:dyDescent="0.25">
      <c r="D15" s="112" t="s">
        <v>7</v>
      </c>
      <c r="E15" t="s">
        <v>419</v>
      </c>
      <c r="K15" s="72" t="s">
        <v>643</v>
      </c>
      <c r="R15" s="388">
        <f>'CY True-Up'!F23</f>
        <v>-146918.85154074058</v>
      </c>
    </row>
    <row r="17" spans="1:19" x14ac:dyDescent="0.25">
      <c r="C17" s="112" t="s">
        <v>417</v>
      </c>
      <c r="D17" t="s">
        <v>645</v>
      </c>
      <c r="K17" s="72" t="s">
        <v>644</v>
      </c>
      <c r="R17" s="388">
        <f>'CY True-Up'!F15</f>
        <v>-29640425.299513608</v>
      </c>
    </row>
    <row r="18" spans="1:19" x14ac:dyDescent="0.25">
      <c r="D18" t="s">
        <v>448</v>
      </c>
    </row>
    <row r="19" spans="1:19" s="253" customFormat="1" x14ac:dyDescent="0.25">
      <c r="D19" s="253" t="s">
        <v>449</v>
      </c>
    </row>
    <row r="21" spans="1:19" x14ac:dyDescent="0.25">
      <c r="A21" s="112">
        <v>2</v>
      </c>
      <c r="B21" t="s">
        <v>423</v>
      </c>
    </row>
    <row r="22" spans="1:19" s="253" customFormat="1" x14ac:dyDescent="0.25">
      <c r="A22" s="112"/>
      <c r="B22" s="253" t="s">
        <v>424</v>
      </c>
      <c r="R22" s="357">
        <f>SUM(R24:R34)</f>
        <v>-14411977.554434374</v>
      </c>
      <c r="S22" s="389">
        <f>'Variance Analysis'!D32-R22</f>
        <v>0</v>
      </c>
    </row>
    <row r="24" spans="1:19" x14ac:dyDescent="0.25">
      <c r="B24" s="112" t="s">
        <v>6</v>
      </c>
      <c r="C24" t="s">
        <v>450</v>
      </c>
      <c r="K24" t="s">
        <v>636</v>
      </c>
      <c r="R24" s="388">
        <f>Summary!C15</f>
        <v>5125471.5868887305</v>
      </c>
    </row>
    <row r="25" spans="1:19" x14ac:dyDescent="0.25">
      <c r="R25" s="388"/>
    </row>
    <row r="26" spans="1:19" x14ac:dyDescent="0.25">
      <c r="B26" s="112" t="s">
        <v>7</v>
      </c>
      <c r="C26" t="s">
        <v>451</v>
      </c>
      <c r="R26" s="388"/>
    </row>
    <row r="27" spans="1:19" x14ac:dyDescent="0.25">
      <c r="R27" s="388"/>
    </row>
    <row r="28" spans="1:19" x14ac:dyDescent="0.25">
      <c r="C28" s="112" t="s">
        <v>197</v>
      </c>
      <c r="D28" t="s">
        <v>452</v>
      </c>
      <c r="K28" s="72" t="s">
        <v>637</v>
      </c>
      <c r="R28" s="388">
        <f>'Variance Analysis'!D15</f>
        <v>-518470.20309482515</v>
      </c>
    </row>
    <row r="29" spans="1:19" s="253" customFormat="1" x14ac:dyDescent="0.25">
      <c r="C29" s="112"/>
      <c r="K29" s="72" t="s">
        <v>638</v>
      </c>
      <c r="R29" s="388"/>
    </row>
    <row r="30" spans="1:19" x14ac:dyDescent="0.25">
      <c r="R30" s="388"/>
    </row>
    <row r="31" spans="1:19" x14ac:dyDescent="0.25">
      <c r="C31" s="112" t="s">
        <v>417</v>
      </c>
      <c r="D31" t="s">
        <v>453</v>
      </c>
      <c r="K31" s="72" t="s">
        <v>639</v>
      </c>
      <c r="R31" s="388">
        <f>'Variance Analysis'!D19</f>
        <v>-1496054.0327525511</v>
      </c>
    </row>
    <row r="32" spans="1:19" s="253" customFormat="1" x14ac:dyDescent="0.25">
      <c r="C32" s="112"/>
      <c r="K32" s="72" t="s">
        <v>640</v>
      </c>
      <c r="R32" s="388"/>
    </row>
    <row r="33" spans="1:18" x14ac:dyDescent="0.25">
      <c r="R33" s="388"/>
    </row>
    <row r="34" spans="1:18" x14ac:dyDescent="0.25">
      <c r="C34" s="112" t="s">
        <v>420</v>
      </c>
      <c r="D34" t="s">
        <v>454</v>
      </c>
      <c r="K34" s="72" t="s">
        <v>641</v>
      </c>
      <c r="R34" s="388">
        <f>Summary!C19</f>
        <v>-17522924.905475728</v>
      </c>
    </row>
    <row r="35" spans="1:18" x14ac:dyDescent="0.25">
      <c r="R35" s="388"/>
    </row>
    <row r="36" spans="1:18" x14ac:dyDescent="0.25">
      <c r="A36" s="391" t="s">
        <v>426</v>
      </c>
      <c r="B36" s="391"/>
      <c r="C36" s="391"/>
      <c r="D36" s="391"/>
      <c r="E36" s="391"/>
      <c r="F36" s="391"/>
      <c r="G36" s="391"/>
      <c r="H36" s="391"/>
      <c r="I36" s="391"/>
      <c r="J36" s="253"/>
      <c r="K36" s="253"/>
      <c r="L36" s="253"/>
      <c r="R36" s="388"/>
    </row>
    <row r="37" spans="1:18" x14ac:dyDescent="0.25">
      <c r="A37" s="392" t="s">
        <v>427</v>
      </c>
      <c r="B37" s="392"/>
      <c r="C37" s="392"/>
      <c r="D37" s="392"/>
      <c r="E37" s="392"/>
      <c r="F37" s="392"/>
      <c r="G37" s="392"/>
      <c r="H37" s="392"/>
      <c r="I37" s="392"/>
      <c r="J37" s="253"/>
      <c r="K37" s="253"/>
      <c r="L37" s="253"/>
    </row>
    <row r="38" spans="1:18" x14ac:dyDescent="0.25">
      <c r="A38" s="393" t="s">
        <v>428</v>
      </c>
      <c r="B38" s="393"/>
      <c r="C38" s="393"/>
      <c r="D38" s="393"/>
      <c r="E38" s="393"/>
      <c r="F38" s="393"/>
      <c r="G38" s="393"/>
      <c r="H38" s="393"/>
      <c r="I38" s="393"/>
      <c r="J38" s="253"/>
      <c r="K38" s="253"/>
      <c r="L38" s="253"/>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U97"/>
  <sheetViews>
    <sheetView workbookViewId="0">
      <pane ySplit="4" topLeftCell="A30" activePane="bottomLeft" state="frozen"/>
      <selection activeCell="B34" sqref="B34:F35"/>
      <selection pane="bottomLeft" activeCell="H30" sqref="H30"/>
    </sheetView>
  </sheetViews>
  <sheetFormatPr defaultColWidth="9.140625" defaultRowHeight="15" x14ac:dyDescent="0.25"/>
  <cols>
    <col min="1" max="1" width="4.85546875" style="253" customWidth="1"/>
    <col min="2" max="2" width="5.85546875" style="253" customWidth="1"/>
    <col min="3" max="3" width="12.7109375" style="112" customWidth="1"/>
    <col min="4" max="4" width="6.28515625" style="253" customWidth="1"/>
    <col min="5" max="5" width="6.140625" style="253" customWidth="1"/>
    <col min="6" max="6" width="35" style="253" customWidth="1"/>
    <col min="7" max="7" width="16.42578125" style="253" customWidth="1"/>
    <col min="8" max="8" width="18.5703125" style="253" customWidth="1"/>
    <col min="9" max="9" width="19.140625" style="253" customWidth="1"/>
    <col min="10" max="10" width="16.85546875" style="253" customWidth="1"/>
    <col min="11" max="11" width="19.5703125" style="253" customWidth="1"/>
    <col min="12" max="12" width="12.28515625" style="253" customWidth="1"/>
    <col min="13" max="14" width="9.140625" style="253"/>
    <col min="15" max="15" width="13.7109375" style="253" bestFit="1" customWidth="1"/>
    <col min="16" max="16384" width="9.140625" style="253"/>
  </cols>
  <sheetData>
    <row r="1" spans="1:21" s="967" customFormat="1" ht="33.6" customHeight="1" thickBot="1" x14ac:dyDescent="0.3">
      <c r="C1" s="968"/>
      <c r="F1" s="969" t="s">
        <v>526</v>
      </c>
      <c r="G1" s="1178" t="s">
        <v>583</v>
      </c>
      <c r="H1" s="1178"/>
      <c r="I1" s="1178"/>
      <c r="J1" s="1179" t="s">
        <v>584</v>
      </c>
      <c r="K1" s="1180"/>
    </row>
    <row r="2" spans="1:21" s="72" customFormat="1" ht="42" customHeight="1" thickBot="1" x14ac:dyDescent="0.3">
      <c r="C2" s="67"/>
      <c r="E2" s="970"/>
      <c r="F2" s="971" t="s">
        <v>354</v>
      </c>
      <c r="I2" s="972"/>
      <c r="J2" s="1181"/>
      <c r="K2" s="1182"/>
      <c r="L2" s="72" t="s">
        <v>603</v>
      </c>
    </row>
    <row r="3" spans="1:21" s="72" customFormat="1" ht="17.25" customHeight="1" thickBot="1" x14ac:dyDescent="0.3">
      <c r="B3" s="292" t="s">
        <v>179</v>
      </c>
      <c r="C3" s="962"/>
      <c r="D3" s="1183"/>
      <c r="E3" s="1183"/>
      <c r="F3" s="1183"/>
      <c r="G3" s="293"/>
      <c r="H3" s="294"/>
      <c r="I3" s="973"/>
      <c r="J3" s="974"/>
      <c r="K3" s="974"/>
    </row>
    <row r="4" spans="1:21" s="72" customFormat="1" ht="76.5" x14ac:dyDescent="0.25">
      <c r="A4" s="65"/>
      <c r="B4" s="975" t="s">
        <v>180</v>
      </c>
      <c r="C4" s="976" t="s">
        <v>181</v>
      </c>
      <c r="D4" s="977" t="s">
        <v>182</v>
      </c>
      <c r="E4" s="978"/>
      <c r="F4" s="976"/>
      <c r="G4" s="979" t="s">
        <v>183</v>
      </c>
      <c r="H4" s="979" t="s">
        <v>184</v>
      </c>
      <c r="I4" s="979" t="s">
        <v>185</v>
      </c>
      <c r="J4" s="979" t="s">
        <v>287</v>
      </c>
      <c r="K4" s="980" t="s">
        <v>355</v>
      </c>
    </row>
    <row r="5" spans="1:21" ht="16.149999999999999" customHeight="1" thickBot="1" x14ac:dyDescent="0.3">
      <c r="A5" s="115"/>
      <c r="B5" s="64"/>
      <c r="C5" s="116"/>
      <c r="D5" s="117" t="s">
        <v>356</v>
      </c>
      <c r="E5" s="118"/>
      <c r="F5" s="118"/>
      <c r="G5" s="295"/>
      <c r="H5" s="295"/>
      <c r="I5" s="295"/>
      <c r="J5" s="295"/>
      <c r="K5" s="119"/>
    </row>
    <row r="6" spans="1:21" ht="15.6" customHeight="1" x14ac:dyDescent="0.25">
      <c r="A6" s="115"/>
      <c r="B6" s="120"/>
      <c r="C6" s="121"/>
      <c r="D6" s="122" t="s">
        <v>186</v>
      </c>
      <c r="E6" s="122"/>
      <c r="F6" s="122"/>
      <c r="G6" s="123"/>
      <c r="H6" s="124"/>
      <c r="I6" s="123"/>
      <c r="J6" s="123"/>
      <c r="K6" s="125"/>
    </row>
    <row r="7" spans="1:21" ht="14.45" customHeight="1" x14ac:dyDescent="0.25">
      <c r="A7" s="115"/>
      <c r="B7" s="981" t="s">
        <v>6</v>
      </c>
      <c r="C7" s="126">
        <v>201</v>
      </c>
      <c r="D7" s="127" t="s">
        <v>187</v>
      </c>
      <c r="E7" s="128"/>
      <c r="F7" s="129"/>
      <c r="G7" s="1102">
        <v>1929.4998000000001</v>
      </c>
      <c r="H7" s="1103">
        <v>6071563.4349999996</v>
      </c>
      <c r="I7" s="984">
        <v>19175.53</v>
      </c>
      <c r="J7" s="1104">
        <v>874551.62199999997</v>
      </c>
      <c r="K7" s="985">
        <f t="array" ref="K7:K21">H7:H22+J7:J22</f>
        <v>6946115.057</v>
      </c>
    </row>
    <row r="8" spans="1:21" ht="14.45" customHeight="1" x14ac:dyDescent="0.25">
      <c r="A8" s="115"/>
      <c r="B8" s="986" t="s">
        <v>7</v>
      </c>
      <c r="C8" s="130">
        <v>214</v>
      </c>
      <c r="D8" s="131" t="s">
        <v>585</v>
      </c>
      <c r="E8" s="132"/>
      <c r="F8" s="133"/>
      <c r="G8" s="1105">
        <v>21213.877149999997</v>
      </c>
      <c r="H8" s="988">
        <v>15079925.871999998</v>
      </c>
      <c r="I8" s="1106">
        <v>1260193.1000000001</v>
      </c>
      <c r="J8" s="989">
        <v>7282730.2569999993</v>
      </c>
      <c r="K8" s="990">
        <v>22362656.128999997</v>
      </c>
    </row>
    <row r="9" spans="1:21" s="139" customFormat="1" ht="13.15" customHeight="1" x14ac:dyDescent="0.25">
      <c r="A9" s="134"/>
      <c r="B9" s="991" t="s">
        <v>130</v>
      </c>
      <c r="C9" s="135"/>
      <c r="D9" s="136"/>
      <c r="E9" s="137" t="s">
        <v>188</v>
      </c>
      <c r="F9" s="138"/>
      <c r="G9" s="1107">
        <v>1560.924</v>
      </c>
      <c r="H9" s="1108">
        <v>2319918</v>
      </c>
      <c r="I9" s="1109"/>
      <c r="J9" s="1110"/>
      <c r="K9" s="993">
        <v>2319918</v>
      </c>
      <c r="L9" s="253"/>
      <c r="M9" s="253"/>
      <c r="N9" s="253"/>
      <c r="O9" s="253"/>
      <c r="P9" s="253"/>
      <c r="Q9" s="253"/>
      <c r="R9" s="253"/>
      <c r="S9" s="253"/>
      <c r="T9" s="253"/>
      <c r="U9" s="253"/>
    </row>
    <row r="10" spans="1:21" s="139" customFormat="1" ht="13.15" customHeight="1" x14ac:dyDescent="0.25">
      <c r="A10" s="134"/>
      <c r="B10" s="991" t="s">
        <v>131</v>
      </c>
      <c r="C10" s="135"/>
      <c r="D10" s="136"/>
      <c r="E10" s="137" t="s">
        <v>189</v>
      </c>
      <c r="F10" s="138"/>
      <c r="G10" s="1107">
        <v>10809.893</v>
      </c>
      <c r="H10" s="1108">
        <v>6046360</v>
      </c>
      <c r="I10" s="1109">
        <v>594777</v>
      </c>
      <c r="J10" s="1110">
        <v>2344900</v>
      </c>
      <c r="K10" s="993">
        <v>8391260</v>
      </c>
      <c r="L10" s="253"/>
      <c r="M10" s="253"/>
      <c r="N10" s="253"/>
      <c r="O10" s="253"/>
      <c r="P10" s="253"/>
      <c r="Q10" s="253"/>
      <c r="R10" s="253"/>
      <c r="S10" s="253"/>
      <c r="T10" s="253"/>
      <c r="U10" s="253"/>
    </row>
    <row r="11" spans="1:21" s="139" customFormat="1" ht="13.15" customHeight="1" x14ac:dyDescent="0.25">
      <c r="A11" s="134"/>
      <c r="B11" s="991" t="s">
        <v>190</v>
      </c>
      <c r="C11" s="135"/>
      <c r="D11" s="136"/>
      <c r="E11" s="137" t="s">
        <v>191</v>
      </c>
      <c r="F11" s="138"/>
      <c r="G11" s="1107">
        <v>3512.25</v>
      </c>
      <c r="H11" s="1108">
        <v>2039413</v>
      </c>
      <c r="I11" s="1109">
        <v>53800</v>
      </c>
      <c r="J11" s="1110">
        <v>355925</v>
      </c>
      <c r="K11" s="993">
        <v>2395338</v>
      </c>
      <c r="L11" s="253"/>
      <c r="M11" s="253"/>
      <c r="N11" s="253"/>
      <c r="O11" s="253"/>
      <c r="P11" s="253"/>
      <c r="Q11" s="253"/>
      <c r="R11" s="253"/>
      <c r="S11" s="253"/>
      <c r="T11" s="253"/>
      <c r="U11" s="253"/>
    </row>
    <row r="12" spans="1:21" s="139" customFormat="1" ht="13.15" customHeight="1" x14ac:dyDescent="0.25">
      <c r="A12" s="134"/>
      <c r="B12" s="991" t="s">
        <v>192</v>
      </c>
      <c r="C12" s="135"/>
      <c r="D12" s="136"/>
      <c r="E12" s="137" t="s">
        <v>193</v>
      </c>
      <c r="F12" s="138"/>
      <c r="G12" s="1107">
        <v>0</v>
      </c>
      <c r="H12" s="1108">
        <v>0</v>
      </c>
      <c r="I12" s="1109">
        <v>0</v>
      </c>
      <c r="J12" s="1110">
        <v>0</v>
      </c>
      <c r="K12" s="993">
        <v>0</v>
      </c>
      <c r="L12" s="253"/>
      <c r="M12" s="253"/>
      <c r="N12" s="253"/>
      <c r="O12" s="253"/>
      <c r="P12" s="253"/>
      <c r="Q12" s="253"/>
      <c r="R12" s="253"/>
      <c r="S12" s="253"/>
      <c r="T12" s="253"/>
      <c r="U12" s="253"/>
    </row>
    <row r="13" spans="1:21" s="139" customFormat="1" ht="13.15" customHeight="1" x14ac:dyDescent="0.25">
      <c r="A13" s="134"/>
      <c r="B13" s="991" t="s">
        <v>194</v>
      </c>
      <c r="C13" s="135"/>
      <c r="D13" s="136"/>
      <c r="E13" s="137" t="s">
        <v>195</v>
      </c>
      <c r="F13" s="138"/>
      <c r="G13" s="1107">
        <v>2013.856</v>
      </c>
      <c r="H13" s="1108">
        <v>1488246.45</v>
      </c>
      <c r="I13" s="1109">
        <v>9365.2999999999993</v>
      </c>
      <c r="J13" s="1110">
        <v>0</v>
      </c>
      <c r="K13" s="993">
        <v>1488246.45</v>
      </c>
      <c r="L13" s="253"/>
      <c r="M13" s="253"/>
      <c r="N13" s="253"/>
      <c r="O13" s="253"/>
      <c r="P13" s="253"/>
      <c r="Q13" s="253"/>
      <c r="R13" s="253"/>
      <c r="S13" s="253"/>
      <c r="T13" s="253"/>
      <c r="U13" s="253"/>
    </row>
    <row r="14" spans="1:21" s="139" customFormat="1" ht="13.15" customHeight="1" x14ac:dyDescent="0.25">
      <c r="A14" s="134"/>
      <c r="B14" s="991" t="s">
        <v>196</v>
      </c>
      <c r="C14" s="135"/>
      <c r="D14" s="136"/>
      <c r="E14" s="137" t="s">
        <v>470</v>
      </c>
      <c r="F14" s="138"/>
      <c r="G14" s="1107">
        <v>799.89400000000001</v>
      </c>
      <c r="H14" s="1108">
        <v>399727.5</v>
      </c>
      <c r="I14" s="1109">
        <v>276936</v>
      </c>
      <c r="J14" s="1110">
        <v>1232530</v>
      </c>
      <c r="K14" s="993">
        <v>1632257.5</v>
      </c>
      <c r="L14" s="253"/>
      <c r="M14" s="253"/>
      <c r="N14" s="253"/>
      <c r="O14" s="253"/>
      <c r="P14" s="253"/>
      <c r="Q14" s="253"/>
      <c r="R14" s="253"/>
      <c r="S14" s="253"/>
      <c r="T14" s="253"/>
      <c r="U14" s="253"/>
    </row>
    <row r="15" spans="1:21" s="139" customFormat="1" ht="13.15" customHeight="1" x14ac:dyDescent="0.25">
      <c r="A15" s="134"/>
      <c r="B15" s="991" t="s">
        <v>197</v>
      </c>
      <c r="C15" s="135"/>
      <c r="D15" s="136"/>
      <c r="E15" s="137" t="s">
        <v>199</v>
      </c>
      <c r="F15" s="138"/>
      <c r="G15" s="1107">
        <v>323.39319999999998</v>
      </c>
      <c r="H15" s="1108">
        <v>95807.2</v>
      </c>
      <c r="I15" s="1109">
        <v>8010.4</v>
      </c>
      <c r="J15" s="1110">
        <v>39867.800000000003</v>
      </c>
      <c r="K15" s="993">
        <v>135675</v>
      </c>
      <c r="L15" s="253"/>
      <c r="M15" s="253"/>
      <c r="N15" s="253"/>
      <c r="O15" s="253"/>
      <c r="P15" s="253"/>
      <c r="Q15" s="253"/>
      <c r="R15" s="253"/>
      <c r="S15" s="253"/>
      <c r="T15" s="253"/>
      <c r="U15" s="253"/>
    </row>
    <row r="16" spans="1:21" s="139" customFormat="1" ht="13.15" customHeight="1" x14ac:dyDescent="0.25">
      <c r="A16" s="134"/>
      <c r="B16" s="991" t="s">
        <v>198</v>
      </c>
      <c r="C16" s="135"/>
      <c r="D16" s="136"/>
      <c r="E16" s="137" t="s">
        <v>201</v>
      </c>
      <c r="F16" s="138"/>
      <c r="G16" s="1107">
        <v>1293.75695</v>
      </c>
      <c r="H16" s="1111">
        <v>1192526</v>
      </c>
      <c r="I16" s="1109">
        <v>227313.4</v>
      </c>
      <c r="J16" s="1110">
        <v>2373200</v>
      </c>
      <c r="K16" s="993">
        <v>3565726</v>
      </c>
      <c r="L16" s="253"/>
      <c r="M16" s="253"/>
      <c r="N16" s="253"/>
      <c r="O16" s="253"/>
      <c r="P16" s="253"/>
      <c r="Q16" s="253"/>
      <c r="R16" s="253"/>
      <c r="S16" s="253"/>
      <c r="T16" s="253"/>
      <c r="U16" s="253"/>
    </row>
    <row r="17" spans="1:21" s="139" customFormat="1" ht="13.15" customHeight="1" x14ac:dyDescent="0.25">
      <c r="A17" s="134"/>
      <c r="B17" s="991" t="s">
        <v>200</v>
      </c>
      <c r="C17" s="135"/>
      <c r="D17" s="136"/>
      <c r="E17" s="137" t="s">
        <v>202</v>
      </c>
      <c r="F17" s="138"/>
      <c r="G17" s="1107">
        <v>899.91</v>
      </c>
      <c r="H17" s="1111">
        <v>1497927.7220000001</v>
      </c>
      <c r="I17" s="1112">
        <v>89991</v>
      </c>
      <c r="J17" s="1110">
        <v>936307.45699999994</v>
      </c>
      <c r="K17" s="993">
        <v>2434235.179</v>
      </c>
      <c r="L17" s="253"/>
      <c r="M17" s="253"/>
      <c r="N17" s="253"/>
      <c r="O17" s="253"/>
      <c r="P17" s="253"/>
      <c r="Q17" s="253"/>
      <c r="R17" s="253"/>
      <c r="S17" s="253"/>
      <c r="T17" s="253"/>
      <c r="U17" s="253"/>
    </row>
    <row r="18" spans="1:21" s="139" customFormat="1" ht="13.15" customHeight="1" x14ac:dyDescent="0.25">
      <c r="A18" s="134"/>
      <c r="B18" s="994"/>
      <c r="C18" s="130">
        <v>215</v>
      </c>
      <c r="D18" s="140" t="s">
        <v>358</v>
      </c>
      <c r="E18" s="128"/>
      <c r="F18" s="129"/>
      <c r="G18" s="1107">
        <v>462.60599999999999</v>
      </c>
      <c r="H18" s="1111">
        <v>352054</v>
      </c>
      <c r="I18" s="1112">
        <v>5575</v>
      </c>
      <c r="J18" s="992">
        <v>87592.8</v>
      </c>
      <c r="K18" s="990">
        <v>439646.8</v>
      </c>
      <c r="L18" s="253"/>
      <c r="M18" s="253"/>
      <c r="N18" s="253"/>
      <c r="O18" s="253"/>
      <c r="P18" s="253"/>
      <c r="Q18" s="253"/>
      <c r="R18" s="253"/>
      <c r="S18" s="253"/>
      <c r="T18" s="253"/>
      <c r="U18" s="253"/>
    </row>
    <row r="19" spans="1:21" s="139" customFormat="1" ht="13.15" customHeight="1" x14ac:dyDescent="0.25">
      <c r="A19" s="134"/>
      <c r="B19" s="986" t="s">
        <v>496</v>
      </c>
      <c r="C19" s="130" t="s">
        <v>471</v>
      </c>
      <c r="D19" s="140" t="s">
        <v>472</v>
      </c>
      <c r="E19" s="128"/>
      <c r="F19" s="129"/>
      <c r="G19" s="1113">
        <v>0</v>
      </c>
      <c r="H19" s="1114">
        <v>43999</v>
      </c>
      <c r="I19" s="1115">
        <v>0</v>
      </c>
      <c r="J19" s="997">
        <v>43999</v>
      </c>
      <c r="K19" s="990">
        <v>87998</v>
      </c>
      <c r="L19" s="253"/>
      <c r="M19" s="253"/>
      <c r="N19" s="253"/>
      <c r="O19" s="253"/>
      <c r="P19" s="253"/>
      <c r="Q19" s="253"/>
      <c r="R19" s="253"/>
      <c r="S19" s="253"/>
      <c r="T19" s="253"/>
      <c r="U19" s="253"/>
    </row>
    <row r="20" spans="1:21" ht="14.45" customHeight="1" x14ac:dyDescent="0.25">
      <c r="A20" s="115"/>
      <c r="B20" s="986" t="s">
        <v>203</v>
      </c>
      <c r="C20" s="130">
        <v>217</v>
      </c>
      <c r="D20" s="131" t="s">
        <v>359</v>
      </c>
      <c r="E20" s="141"/>
      <c r="F20" s="142"/>
      <c r="G20" s="1113">
        <v>9656.4889999999996</v>
      </c>
      <c r="H20" s="1114">
        <v>6789699.5894999998</v>
      </c>
      <c r="I20" s="1115">
        <v>29220.68</v>
      </c>
      <c r="J20" s="1000">
        <v>277636.45199999999</v>
      </c>
      <c r="K20" s="990">
        <v>7067336.0414999994</v>
      </c>
    </row>
    <row r="21" spans="1:21" ht="14.45" customHeight="1" x14ac:dyDescent="0.25">
      <c r="A21" s="115"/>
      <c r="B21" s="986" t="s">
        <v>204</v>
      </c>
      <c r="C21" s="297">
        <v>218</v>
      </c>
      <c r="D21" s="298" t="s">
        <v>360</v>
      </c>
      <c r="E21" s="70"/>
      <c r="F21" s="70"/>
      <c r="G21" s="1113">
        <v>5750</v>
      </c>
      <c r="H21" s="1103">
        <v>2365655</v>
      </c>
      <c r="I21" s="1115">
        <v>64300</v>
      </c>
      <c r="J21" s="1000">
        <v>474669</v>
      </c>
      <c r="K21" s="1003">
        <v>2840324</v>
      </c>
    </row>
    <row r="22" spans="1:21" ht="14.45" customHeight="1" x14ac:dyDescent="0.25">
      <c r="A22" s="115"/>
      <c r="B22" s="1001" t="s">
        <v>205</v>
      </c>
      <c r="C22" s="1002"/>
      <c r="D22" s="298"/>
      <c r="E22" s="70"/>
      <c r="F22" s="70"/>
      <c r="G22" s="995"/>
      <c r="H22" s="983"/>
      <c r="I22" s="996"/>
      <c r="J22" s="1000"/>
      <c r="K22" s="1003"/>
    </row>
    <row r="23" spans="1:21" ht="14.45" customHeight="1" x14ac:dyDescent="0.25">
      <c r="A23" s="115"/>
      <c r="B23" s="1004" t="s">
        <v>206</v>
      </c>
      <c r="C23" s="1005"/>
      <c r="D23" s="1006" t="s">
        <v>207</v>
      </c>
      <c r="E23" s="1006"/>
      <c r="F23" s="1006"/>
      <c r="G23" s="1116">
        <f>+G7+G8+SUM(G18:G22)</f>
        <v>39012.471949999999</v>
      </c>
      <c r="H23" s="146">
        <f>+H7+H8+SUM(H18:H22)</f>
        <v>30702896.896499995</v>
      </c>
      <c r="I23" s="1036">
        <f>+I7+I8+SUM(I18:I22)</f>
        <v>1378464.31</v>
      </c>
      <c r="J23" s="146">
        <f>+J7+J8+SUM(J18:J22)</f>
        <v>9041179.1309999991</v>
      </c>
      <c r="K23" s="152">
        <f>+K7+K8+SUM(K18:K22)</f>
        <v>39744076.027499996</v>
      </c>
    </row>
    <row r="24" spans="1:21" ht="14.45" customHeight="1" x14ac:dyDescent="0.25">
      <c r="A24" s="115"/>
      <c r="B24" s="147"/>
      <c r="C24" s="114"/>
      <c r="D24" s="148"/>
      <c r="E24" s="64"/>
      <c r="F24" s="64"/>
      <c r="G24" s="299"/>
      <c r="H24" s="149"/>
      <c r="I24" s="150"/>
      <c r="J24" s="149"/>
      <c r="K24" s="151"/>
    </row>
    <row r="25" spans="1:21" ht="15.6" customHeight="1" x14ac:dyDescent="0.25">
      <c r="A25" s="115"/>
      <c r="B25" s="1008"/>
      <c r="C25" s="1009"/>
      <c r="D25" s="1010"/>
      <c r="E25" s="1010"/>
      <c r="F25" s="1011" t="s">
        <v>208</v>
      </c>
      <c r="G25" s="1012"/>
      <c r="H25" s="1012"/>
      <c r="I25" s="1012"/>
      <c r="J25" s="1012"/>
      <c r="K25" s="1013"/>
    </row>
    <row r="26" spans="1:21" ht="14.45" customHeight="1" x14ac:dyDescent="0.25">
      <c r="A26" s="115"/>
      <c r="B26" s="1014" t="s">
        <v>209</v>
      </c>
      <c r="C26" s="1015">
        <v>250</v>
      </c>
      <c r="D26" s="1016" t="s">
        <v>527</v>
      </c>
      <c r="E26" s="998"/>
      <c r="F26" s="1016"/>
      <c r="G26" s="1117">
        <v>78500</v>
      </c>
      <c r="H26" s="1118">
        <v>25857924.62359238</v>
      </c>
      <c r="I26" s="1117">
        <v>340000</v>
      </c>
      <c r="J26" s="1118">
        <v>2625925</v>
      </c>
      <c r="K26" s="1017">
        <f t="shared" ref="K26:K33" si="0">+J26+H26</f>
        <v>28483849.62359238</v>
      </c>
    </row>
    <row r="27" spans="1:21" ht="14.45" customHeight="1" x14ac:dyDescent="0.25">
      <c r="A27" s="115"/>
      <c r="B27" s="1018" t="s">
        <v>211</v>
      </c>
      <c r="C27" s="1015">
        <v>251</v>
      </c>
      <c r="D27" s="1019" t="s">
        <v>528</v>
      </c>
      <c r="E27" s="1020"/>
      <c r="F27" s="1019"/>
      <c r="G27" s="1119">
        <v>17500</v>
      </c>
      <c r="H27" s="1120">
        <v>4684596</v>
      </c>
      <c r="I27" s="1119">
        <v>100000</v>
      </c>
      <c r="J27" s="1120">
        <v>531384</v>
      </c>
      <c r="K27" s="1017">
        <f t="shared" si="0"/>
        <v>5215980</v>
      </c>
    </row>
    <row r="28" spans="1:21" ht="14.45" customHeight="1" x14ac:dyDescent="0.25">
      <c r="A28" s="115"/>
      <c r="B28" s="1014" t="s">
        <v>213</v>
      </c>
      <c r="C28" s="1015">
        <v>253</v>
      </c>
      <c r="D28" s="1019" t="s">
        <v>361</v>
      </c>
      <c r="E28" s="998"/>
      <c r="F28" s="1019"/>
      <c r="G28" s="1119">
        <v>12500</v>
      </c>
      <c r="H28" s="1120">
        <v>1836269.2307692308</v>
      </c>
      <c r="I28" s="1119">
        <v>570000</v>
      </c>
      <c r="J28" s="1120">
        <v>605243.28358208959</v>
      </c>
      <c r="K28" s="1017">
        <f t="shared" si="0"/>
        <v>2441512.5143513205</v>
      </c>
    </row>
    <row r="29" spans="1:21" ht="14.45" customHeight="1" x14ac:dyDescent="0.25">
      <c r="A29" s="115"/>
      <c r="B29" s="1014" t="s">
        <v>214</v>
      </c>
      <c r="C29" s="987"/>
      <c r="D29" s="141" t="s">
        <v>362</v>
      </c>
      <c r="E29" s="141"/>
      <c r="F29" s="142"/>
      <c r="G29" s="1119">
        <v>10231.634</v>
      </c>
      <c r="H29" s="1120">
        <v>4923697.5191968773</v>
      </c>
      <c r="I29" s="1119"/>
      <c r="J29" s="1121"/>
      <c r="K29" s="1017">
        <f t="shared" si="0"/>
        <v>4923697.5191968773</v>
      </c>
    </row>
    <row r="30" spans="1:21" ht="14.45" customHeight="1" x14ac:dyDescent="0.25">
      <c r="A30" s="115"/>
      <c r="B30" s="1014" t="s">
        <v>215</v>
      </c>
      <c r="C30" s="1015">
        <v>258</v>
      </c>
      <c r="D30" s="1021"/>
      <c r="E30" s="300" t="s">
        <v>363</v>
      </c>
      <c r="F30" s="72"/>
      <c r="G30" s="1122">
        <v>5231.634</v>
      </c>
      <c r="H30" s="1123">
        <v>2107757.9336561463</v>
      </c>
      <c r="I30" s="1117"/>
      <c r="J30" s="1118"/>
      <c r="K30" s="1017">
        <f t="shared" si="0"/>
        <v>2107757.9336561463</v>
      </c>
    </row>
    <row r="31" spans="1:21" ht="14.45" customHeight="1" x14ac:dyDescent="0.25">
      <c r="A31" s="115"/>
      <c r="B31" s="1014" t="s">
        <v>217</v>
      </c>
      <c r="C31" s="1015">
        <v>258</v>
      </c>
      <c r="D31" s="1021"/>
      <c r="E31" s="300" t="s">
        <v>364</v>
      </c>
      <c r="F31" s="142"/>
      <c r="G31" s="1124">
        <v>5000</v>
      </c>
      <c r="H31" s="1123">
        <v>2815939.5855407305</v>
      </c>
      <c r="I31" s="1117"/>
      <c r="J31" s="1118"/>
      <c r="K31" s="1017">
        <f t="shared" si="0"/>
        <v>2815939.5855407305</v>
      </c>
    </row>
    <row r="32" spans="1:21" ht="14.45" customHeight="1" x14ac:dyDescent="0.25">
      <c r="A32" s="115"/>
      <c r="B32" s="1018" t="s">
        <v>219</v>
      </c>
      <c r="C32" s="1022" t="s">
        <v>216</v>
      </c>
      <c r="D32" s="154" t="s">
        <v>120</v>
      </c>
      <c r="E32" s="155"/>
      <c r="F32" s="142"/>
      <c r="G32" s="1125">
        <v>0</v>
      </c>
      <c r="H32" s="156">
        <v>0</v>
      </c>
      <c r="I32" s="1126">
        <v>0</v>
      </c>
      <c r="J32" s="156">
        <v>0</v>
      </c>
      <c r="K32" s="1017">
        <f t="shared" si="0"/>
        <v>0</v>
      </c>
    </row>
    <row r="33" spans="1:12" ht="14.45" customHeight="1" x14ac:dyDescent="0.25">
      <c r="A33" s="115"/>
      <c r="B33" s="1014" t="s">
        <v>221</v>
      </c>
      <c r="C33" s="1023">
        <v>262</v>
      </c>
      <c r="D33" s="157" t="s">
        <v>218</v>
      </c>
      <c r="E33" s="157"/>
      <c r="F33" s="158"/>
      <c r="G33" s="1127">
        <v>34568.027099999999</v>
      </c>
      <c r="H33" s="1128">
        <v>14808171.4</v>
      </c>
      <c r="I33" s="1127">
        <v>890938</v>
      </c>
      <c r="J33" s="1128">
        <v>3295908.6</v>
      </c>
      <c r="K33" s="1017">
        <f t="shared" si="0"/>
        <v>18104080</v>
      </c>
    </row>
    <row r="34" spans="1:12" ht="14.45" customHeight="1" x14ac:dyDescent="0.25">
      <c r="A34" s="115"/>
      <c r="B34" s="1004" t="s">
        <v>222</v>
      </c>
      <c r="C34" s="1005"/>
      <c r="D34" s="1006" t="s">
        <v>220</v>
      </c>
      <c r="E34" s="1006"/>
      <c r="F34" s="1006"/>
      <c r="G34" s="1116">
        <f>SUM(G26:G33)</f>
        <v>163531.29510000002</v>
      </c>
      <c r="H34" s="146">
        <f>SUM(H26:H29)+SUM(H32:H33)</f>
        <v>52110658.77355849</v>
      </c>
      <c r="I34" s="1116">
        <f>SUM(I26:I33)</f>
        <v>1900938</v>
      </c>
      <c r="J34" s="146">
        <f>SUM(J26:J33)</f>
        <v>7058460.8835820891</v>
      </c>
      <c r="K34" s="152">
        <f>SUM(K26:K29)+SUM(K32:K33)</f>
        <v>59169119.657140575</v>
      </c>
    </row>
    <row r="35" spans="1:12" ht="14.45" customHeight="1" x14ac:dyDescent="0.25">
      <c r="A35" s="115"/>
      <c r="B35" s="1001"/>
      <c r="C35" s="66"/>
      <c r="D35" s="1024"/>
      <c r="E35" s="70"/>
      <c r="F35" s="70"/>
      <c r="G35" s="299"/>
      <c r="H35" s="1025"/>
      <c r="I35" s="1026"/>
      <c r="J35" s="1025"/>
      <c r="K35" s="151"/>
    </row>
    <row r="36" spans="1:12" ht="15.6" customHeight="1" x14ac:dyDescent="0.25">
      <c r="A36" s="115"/>
      <c r="B36" s="1027"/>
      <c r="C36" s="1009"/>
      <c r="D36" s="1028"/>
      <c r="E36" s="1028"/>
      <c r="F36" s="1029" t="s">
        <v>529</v>
      </c>
      <c r="G36" s="1012"/>
      <c r="H36" s="1012"/>
      <c r="I36" s="1012"/>
      <c r="J36" s="1012"/>
      <c r="K36" s="1013"/>
      <c r="L36" s="301"/>
    </row>
    <row r="37" spans="1:12" ht="14.45" customHeight="1" x14ac:dyDescent="0.25">
      <c r="A37" s="115"/>
      <c r="B37" s="1030" t="s">
        <v>223</v>
      </c>
      <c r="C37" s="1031">
        <v>249</v>
      </c>
      <c r="D37" s="163" t="s">
        <v>50</v>
      </c>
      <c r="E37" s="1032"/>
      <c r="F37" s="1033"/>
      <c r="G37" s="1129">
        <v>2250</v>
      </c>
      <c r="H37" s="1130">
        <v>683425</v>
      </c>
      <c r="I37" s="1131">
        <v>100500</v>
      </c>
      <c r="J37" s="159">
        <v>0</v>
      </c>
      <c r="K37" s="1066">
        <f>+J37+H37</f>
        <v>683425</v>
      </c>
      <c r="L37" s="301"/>
    </row>
    <row r="38" spans="1:12" ht="14.45" customHeight="1" x14ac:dyDescent="0.25">
      <c r="A38" s="115"/>
      <c r="B38" s="1034" t="s">
        <v>226</v>
      </c>
      <c r="C38" s="1035">
        <v>249</v>
      </c>
      <c r="D38" s="166" t="s">
        <v>495</v>
      </c>
      <c r="E38" s="167"/>
      <c r="F38" s="167"/>
      <c r="G38" s="1132">
        <v>1025.1849999999999</v>
      </c>
      <c r="H38" s="1133">
        <v>613750</v>
      </c>
      <c r="I38" s="1134">
        <v>10000</v>
      </c>
      <c r="J38" s="161">
        <v>12562.5</v>
      </c>
      <c r="K38" s="1135">
        <f>+J38+H38</f>
        <v>626312.5</v>
      </c>
      <c r="L38" s="301"/>
    </row>
    <row r="39" spans="1:12" ht="14.45" customHeight="1" x14ac:dyDescent="0.25">
      <c r="A39" s="115"/>
      <c r="B39" s="1004" t="s">
        <v>228</v>
      </c>
      <c r="C39" s="1005"/>
      <c r="D39" s="1006" t="s">
        <v>224</v>
      </c>
      <c r="E39" s="1006"/>
      <c r="F39" s="1006"/>
      <c r="G39" s="1036">
        <f>SUM(G37:G38)</f>
        <v>3275.1849999999999</v>
      </c>
      <c r="H39" s="162">
        <f>SUM(H37:H38)</f>
        <v>1297175</v>
      </c>
      <c r="I39" s="1036">
        <f>SUM(I37:I38)</f>
        <v>110500</v>
      </c>
      <c r="J39" s="162">
        <f>SUM(J37:J38)</f>
        <v>12562.5</v>
      </c>
      <c r="K39" s="1007">
        <f>SUM(K37:K38)</f>
        <v>1309737.5</v>
      </c>
      <c r="L39" s="301"/>
    </row>
    <row r="40" spans="1:12" ht="14.45" customHeight="1" x14ac:dyDescent="0.25">
      <c r="A40" s="115"/>
      <c r="B40" s="1001"/>
      <c r="C40" s="66"/>
      <c r="D40" s="1024"/>
      <c r="E40" s="70"/>
      <c r="F40" s="70"/>
      <c r="G40" s="299"/>
      <c r="H40" s="1025"/>
      <c r="I40" s="1025"/>
      <c r="J40" s="1025"/>
      <c r="K40" s="151"/>
      <c r="L40" s="301"/>
    </row>
    <row r="41" spans="1:12" ht="15.6" customHeight="1" x14ac:dyDescent="0.25">
      <c r="A41" s="115"/>
      <c r="B41" s="1027"/>
      <c r="C41" s="1009"/>
      <c r="D41" s="1037" t="s">
        <v>225</v>
      </c>
      <c r="E41" s="1038"/>
      <c r="F41" s="1038"/>
      <c r="G41" s="1012"/>
      <c r="H41" s="1012"/>
      <c r="I41" s="1012"/>
      <c r="J41" s="1012"/>
      <c r="K41" s="1013"/>
    </row>
    <row r="42" spans="1:12" ht="15.6" customHeight="1" x14ac:dyDescent="0.35">
      <c r="A42" s="115"/>
      <c r="B42" s="1030" t="s">
        <v>229</v>
      </c>
      <c r="C42" s="1015">
        <v>254</v>
      </c>
      <c r="D42" s="999" t="s">
        <v>530</v>
      </c>
      <c r="E42" s="163"/>
      <c r="F42" s="163"/>
      <c r="G42" s="1136">
        <v>12877.2</v>
      </c>
      <c r="H42" s="1130">
        <v>3986205</v>
      </c>
      <c r="I42" s="1131"/>
      <c r="J42" s="164"/>
      <c r="K42" s="1017">
        <f>+J42+H42</f>
        <v>3986205</v>
      </c>
    </row>
    <row r="43" spans="1:12" ht="14.45" customHeight="1" x14ac:dyDescent="0.25">
      <c r="A43" s="115"/>
      <c r="B43" s="1018" t="s">
        <v>231</v>
      </c>
      <c r="C43" s="1015"/>
      <c r="D43" s="999" t="s">
        <v>531</v>
      </c>
      <c r="E43" s="141"/>
      <c r="F43" s="142"/>
      <c r="G43" s="1125"/>
      <c r="H43" s="1137"/>
      <c r="I43" s="1125" t="s">
        <v>586</v>
      </c>
      <c r="J43" s="165">
        <v>608889</v>
      </c>
      <c r="K43" s="1017">
        <f>+J43+H43</f>
        <v>608889</v>
      </c>
    </row>
    <row r="44" spans="1:12" ht="15.6" customHeight="1" x14ac:dyDescent="0.25">
      <c r="A44" s="115"/>
      <c r="B44" s="1018" t="s">
        <v>234</v>
      </c>
      <c r="C44" s="1015">
        <v>292</v>
      </c>
      <c r="D44" s="999" t="s">
        <v>532</v>
      </c>
      <c r="E44" s="141"/>
      <c r="F44" s="142"/>
      <c r="G44" s="1125">
        <v>0</v>
      </c>
      <c r="H44" s="1137">
        <v>486311</v>
      </c>
      <c r="I44" s="1125">
        <v>0</v>
      </c>
      <c r="J44" s="165">
        <v>208419</v>
      </c>
      <c r="K44" s="1017">
        <f>+J44+H44</f>
        <v>694730</v>
      </c>
    </row>
    <row r="45" spans="1:12" ht="14.45" customHeight="1" x14ac:dyDescent="0.35">
      <c r="A45" s="115"/>
      <c r="B45" s="1034" t="s">
        <v>235</v>
      </c>
      <c r="C45" s="1015"/>
      <c r="D45" s="999" t="s">
        <v>473</v>
      </c>
      <c r="E45" s="167"/>
      <c r="F45" s="168"/>
      <c r="G45" s="1134">
        <v>500</v>
      </c>
      <c r="H45" s="161">
        <v>0</v>
      </c>
      <c r="I45" s="1134"/>
      <c r="J45" s="169"/>
      <c r="K45" s="1017">
        <f>+J45+H45</f>
        <v>0</v>
      </c>
    </row>
    <row r="46" spans="1:12" ht="14.45" customHeight="1" x14ac:dyDescent="0.25">
      <c r="A46" s="115"/>
      <c r="B46" s="1004" t="s">
        <v>237</v>
      </c>
      <c r="C46" s="1005"/>
      <c r="D46" s="1006" t="s">
        <v>232</v>
      </c>
      <c r="E46" s="1006"/>
      <c r="F46" s="1006"/>
      <c r="G46" s="1036">
        <f>SUM(G42:G45)</f>
        <v>13377.2</v>
      </c>
      <c r="H46" s="1039">
        <f>SUM(H42:H45)</f>
        <v>4472516</v>
      </c>
      <c r="I46" s="1036">
        <v>0</v>
      </c>
      <c r="J46" s="170">
        <f>SUM(J42:J45)</f>
        <v>817308</v>
      </c>
      <c r="K46" s="1007">
        <f>SUM(K42:K45)</f>
        <v>5289824</v>
      </c>
    </row>
    <row r="47" spans="1:12" ht="15.6" customHeight="1" x14ac:dyDescent="0.25">
      <c r="A47" s="115"/>
      <c r="B47" s="1040"/>
      <c r="C47" s="1041"/>
      <c r="D47" s="1042"/>
      <c r="E47" s="1042" t="s">
        <v>233</v>
      </c>
      <c r="F47" s="1042"/>
      <c r="G47" s="1043"/>
      <c r="H47" s="1043"/>
      <c r="I47" s="1043"/>
      <c r="J47" s="1043"/>
      <c r="K47" s="1044"/>
    </row>
    <row r="48" spans="1:12" s="189" customFormat="1" ht="14.45" customHeight="1" x14ac:dyDescent="0.2">
      <c r="A48" s="186"/>
      <c r="B48" s="1018" t="s">
        <v>239</v>
      </c>
      <c r="C48" s="1045"/>
      <c r="D48" s="1046" t="s">
        <v>253</v>
      </c>
      <c r="E48" s="1047"/>
      <c r="F48" s="180"/>
      <c r="G48" s="188"/>
      <c r="H48" s="1138">
        <v>1071753</v>
      </c>
      <c r="I48" s="1139"/>
      <c r="J48" s="1138">
        <v>160147</v>
      </c>
      <c r="K48" s="1017">
        <f t="shared" ref="K48:K57" si="1">+J48+H48</f>
        <v>1231900</v>
      </c>
      <c r="L48" s="302"/>
    </row>
    <row r="49" spans="1:12" s="178" customFormat="1" ht="14.45" customHeight="1" x14ac:dyDescent="0.25">
      <c r="A49" s="176"/>
      <c r="B49" s="1018" t="s">
        <v>241</v>
      </c>
      <c r="C49" s="1048"/>
      <c r="D49" s="1046" t="s">
        <v>533</v>
      </c>
      <c r="E49" s="132"/>
      <c r="F49" s="190"/>
      <c r="G49" s="185"/>
      <c r="H49" s="1140">
        <v>642559.5</v>
      </c>
      <c r="I49" s="1139"/>
      <c r="J49" s="1140">
        <v>102667</v>
      </c>
      <c r="K49" s="1017">
        <f t="shared" si="1"/>
        <v>745226.5</v>
      </c>
      <c r="L49" s="301"/>
    </row>
    <row r="50" spans="1:12" ht="14.45" customHeight="1" x14ac:dyDescent="0.25">
      <c r="A50" s="115"/>
      <c r="B50" s="986" t="s">
        <v>242</v>
      </c>
      <c r="C50" s="1049"/>
      <c r="D50" s="999" t="s">
        <v>534</v>
      </c>
      <c r="E50" s="131"/>
      <c r="F50" s="204"/>
      <c r="G50" s="1050"/>
      <c r="H50" s="1138">
        <v>593917</v>
      </c>
      <c r="I50" s="1139"/>
      <c r="J50" s="1138">
        <v>87433</v>
      </c>
      <c r="K50" s="1017">
        <f t="shared" si="1"/>
        <v>681350</v>
      </c>
    </row>
    <row r="51" spans="1:12" s="178" customFormat="1" ht="14.45" customHeight="1" x14ac:dyDescent="0.25">
      <c r="A51" s="176"/>
      <c r="B51" s="1018" t="s">
        <v>243</v>
      </c>
      <c r="C51" s="1048"/>
      <c r="D51" s="1051" t="s">
        <v>251</v>
      </c>
      <c r="E51" s="132"/>
      <c r="F51" s="190"/>
      <c r="G51" s="185"/>
      <c r="H51" s="1140">
        <v>689729.99999999988</v>
      </c>
      <c r="I51" s="1139"/>
      <c r="J51" s="1140">
        <v>103270</v>
      </c>
      <c r="K51" s="1017">
        <f t="shared" si="1"/>
        <v>792999.99999999988</v>
      </c>
      <c r="L51" s="301"/>
    </row>
    <row r="52" spans="1:12" s="178" customFormat="1" ht="14.45" customHeight="1" x14ac:dyDescent="0.25">
      <c r="A52" s="176"/>
      <c r="B52" s="1014" t="s">
        <v>244</v>
      </c>
      <c r="C52" s="1052"/>
      <c r="D52" s="999" t="s">
        <v>535</v>
      </c>
      <c r="E52" s="191"/>
      <c r="F52" s="303"/>
      <c r="G52" s="177"/>
      <c r="H52" s="1140">
        <v>118000</v>
      </c>
      <c r="I52" s="1139"/>
      <c r="J52" s="1140">
        <v>22000</v>
      </c>
      <c r="K52" s="1017">
        <f t="shared" si="1"/>
        <v>140000</v>
      </c>
      <c r="L52" s="301"/>
    </row>
    <row r="53" spans="1:12" s="178" customFormat="1" ht="14.45" customHeight="1" x14ac:dyDescent="0.25">
      <c r="A53" s="176"/>
      <c r="B53" s="1018" t="s">
        <v>246</v>
      </c>
      <c r="C53" s="1053"/>
      <c r="D53" s="1054" t="s">
        <v>536</v>
      </c>
      <c r="E53" s="192"/>
      <c r="F53" s="133"/>
      <c r="G53" s="193"/>
      <c r="H53" s="1141">
        <v>48850</v>
      </c>
      <c r="I53" s="1142"/>
      <c r="J53" s="1141">
        <v>48850</v>
      </c>
      <c r="K53" s="1017">
        <f t="shared" si="1"/>
        <v>97700</v>
      </c>
      <c r="L53" s="301"/>
    </row>
    <row r="54" spans="1:12" s="189" customFormat="1" ht="14.45" customHeight="1" x14ac:dyDescent="0.2">
      <c r="A54" s="186"/>
      <c r="B54" s="1018" t="s">
        <v>248</v>
      </c>
      <c r="C54" s="1045"/>
      <c r="D54" s="1054" t="s">
        <v>247</v>
      </c>
      <c r="E54" s="1055"/>
      <c r="F54" s="180"/>
      <c r="G54" s="188"/>
      <c r="H54" s="1140">
        <v>539240</v>
      </c>
      <c r="I54" s="1140"/>
      <c r="J54" s="1140">
        <v>139500</v>
      </c>
      <c r="K54" s="1017">
        <f t="shared" si="1"/>
        <v>678740</v>
      </c>
      <c r="L54" s="302"/>
    </row>
    <row r="55" spans="1:12" s="183" customFormat="1" ht="14.45" customHeight="1" x14ac:dyDescent="0.2">
      <c r="A55" s="179"/>
      <c r="B55" s="1018" t="s">
        <v>250</v>
      </c>
      <c r="C55" s="1056"/>
      <c r="D55" s="1054" t="s">
        <v>537</v>
      </c>
      <c r="E55" s="1057"/>
      <c r="F55" s="181"/>
      <c r="G55" s="182"/>
      <c r="H55" s="1140">
        <v>1397079</v>
      </c>
      <c r="I55" s="1140"/>
      <c r="J55" s="1140">
        <v>204528</v>
      </c>
      <c r="K55" s="1017">
        <f t="shared" si="1"/>
        <v>1601607</v>
      </c>
      <c r="L55" s="304"/>
    </row>
    <row r="56" spans="1:12" s="178" customFormat="1" ht="14.45" customHeight="1" x14ac:dyDescent="0.25">
      <c r="A56" s="176"/>
      <c r="B56" s="1018" t="s">
        <v>252</v>
      </c>
      <c r="C56" s="1048"/>
      <c r="D56" s="1054" t="s">
        <v>255</v>
      </c>
      <c r="E56" s="191"/>
      <c r="F56" s="191"/>
      <c r="G56" s="185"/>
      <c r="H56" s="1140">
        <v>1103490</v>
      </c>
      <c r="I56" s="1139"/>
      <c r="J56" s="1140">
        <v>245400</v>
      </c>
      <c r="K56" s="1017">
        <f t="shared" si="1"/>
        <v>1348890</v>
      </c>
      <c r="L56" s="301"/>
    </row>
    <row r="57" spans="1:12" s="189" customFormat="1" ht="14.45" customHeight="1" x14ac:dyDescent="0.2">
      <c r="A57" s="186"/>
      <c r="B57" s="1018" t="s">
        <v>254</v>
      </c>
      <c r="C57" s="1045"/>
      <c r="D57" s="1054" t="s">
        <v>538</v>
      </c>
      <c r="E57" s="187"/>
      <c r="F57" s="187"/>
      <c r="G57" s="188"/>
      <c r="H57" s="1140">
        <v>1539128.8599999999</v>
      </c>
      <c r="I57" s="1140"/>
      <c r="J57" s="1140">
        <v>616986.60000000009</v>
      </c>
      <c r="K57" s="1017">
        <f t="shared" si="1"/>
        <v>2156115.46</v>
      </c>
      <c r="L57" s="302"/>
    </row>
    <row r="58" spans="1:12" s="189" customFormat="1" ht="14.45" customHeight="1" x14ac:dyDescent="0.25">
      <c r="A58" s="186"/>
      <c r="B58" s="1018" t="s">
        <v>256</v>
      </c>
      <c r="C58" s="1045"/>
      <c r="D58" s="191"/>
      <c r="E58" s="1047"/>
      <c r="F58" s="187"/>
      <c r="G58" s="188"/>
      <c r="H58" s="1140">
        <v>1256957.75</v>
      </c>
      <c r="I58" s="1140"/>
      <c r="J58" s="1140">
        <v>188937.25</v>
      </c>
      <c r="K58" s="1017"/>
      <c r="L58" s="302"/>
    </row>
    <row r="59" spans="1:12" s="183" customFormat="1" ht="14.45" customHeight="1" x14ac:dyDescent="0.2">
      <c r="A59" s="179"/>
      <c r="B59" s="1018" t="s">
        <v>257</v>
      </c>
      <c r="C59" s="1056"/>
      <c r="D59" s="1054" t="s">
        <v>238</v>
      </c>
      <c r="E59" s="1058"/>
      <c r="F59" s="180"/>
      <c r="G59" s="182"/>
      <c r="H59" s="1140">
        <v>325448.90000000002</v>
      </c>
      <c r="I59" s="1140"/>
      <c r="J59" s="1140">
        <v>54011.1</v>
      </c>
      <c r="K59" s="1017">
        <f>+J59+H59</f>
        <v>379460</v>
      </c>
      <c r="L59" s="304"/>
    </row>
    <row r="60" spans="1:12" s="183" customFormat="1" ht="14.45" customHeight="1" x14ac:dyDescent="0.25">
      <c r="A60" s="179"/>
      <c r="B60" s="1018" t="s">
        <v>258</v>
      </c>
      <c r="C60" s="1056"/>
      <c r="D60" s="1054" t="s">
        <v>240</v>
      </c>
      <c r="E60" s="181"/>
      <c r="F60" s="191"/>
      <c r="G60" s="182"/>
      <c r="H60" s="1140">
        <v>0</v>
      </c>
      <c r="I60" s="1140"/>
      <c r="J60" s="1140">
        <v>0</v>
      </c>
      <c r="K60" s="1017">
        <f>+J60+H60</f>
        <v>0</v>
      </c>
      <c r="L60" s="304"/>
    </row>
    <row r="61" spans="1:12" s="183" customFormat="1" ht="14.45" customHeight="1" x14ac:dyDescent="0.25">
      <c r="A61" s="179"/>
      <c r="B61" s="153"/>
      <c r="C61" s="184"/>
      <c r="D61" s="191"/>
      <c r="E61" s="305"/>
      <c r="F61" s="180"/>
      <c r="G61" s="182"/>
      <c r="H61" s="156"/>
      <c r="I61" s="156"/>
      <c r="J61" s="156"/>
      <c r="K61" s="296"/>
      <c r="L61" s="304"/>
    </row>
    <row r="62" spans="1:12" ht="14.45" customHeight="1" x14ac:dyDescent="0.25">
      <c r="A62" s="115"/>
      <c r="B62" s="143" t="s">
        <v>261</v>
      </c>
      <c r="C62" s="144"/>
      <c r="D62" s="145" t="s">
        <v>259</v>
      </c>
      <c r="E62" s="145"/>
      <c r="F62" s="145"/>
      <c r="G62" s="194"/>
      <c r="H62" s="162">
        <f>SUM(H48:H61)</f>
        <v>9326154.0099999998</v>
      </c>
      <c r="I62" s="195"/>
      <c r="J62" s="162">
        <f>SUM(J48:J61)</f>
        <v>1973729.9500000002</v>
      </c>
      <c r="K62" s="1059">
        <f>SUM(H62:J62)</f>
        <v>11299883.960000001</v>
      </c>
    </row>
    <row r="63" spans="1:12" ht="14.45" customHeight="1" x14ac:dyDescent="0.25">
      <c r="A63" s="115"/>
      <c r="B63" s="147"/>
      <c r="C63" s="114"/>
      <c r="D63" s="64"/>
      <c r="E63" s="73"/>
      <c r="F63" s="64"/>
      <c r="G63" s="172"/>
      <c r="H63" s="171"/>
      <c r="I63" s="172"/>
      <c r="J63" s="171"/>
      <c r="K63" s="306"/>
    </row>
    <row r="64" spans="1:12" ht="15.6" customHeight="1" x14ac:dyDescent="0.25">
      <c r="A64" s="115"/>
      <c r="B64" s="196"/>
      <c r="C64" s="197"/>
      <c r="D64" s="198" t="s">
        <v>260</v>
      </c>
      <c r="E64" s="198"/>
      <c r="F64" s="198"/>
      <c r="G64" s="199"/>
      <c r="H64" s="199"/>
      <c r="I64" s="199"/>
      <c r="J64" s="199"/>
      <c r="K64" s="200"/>
    </row>
    <row r="65" spans="1:15" ht="14.45" customHeight="1" x14ac:dyDescent="0.25">
      <c r="A65" s="115"/>
      <c r="B65" s="981" t="s">
        <v>263</v>
      </c>
      <c r="C65" s="982"/>
      <c r="D65" s="999" t="s">
        <v>262</v>
      </c>
      <c r="E65" s="201"/>
      <c r="F65" s="201"/>
      <c r="G65" s="1060"/>
      <c r="H65" s="1143">
        <v>227146</v>
      </c>
      <c r="I65" s="1144"/>
      <c r="J65" s="1143">
        <v>34029</v>
      </c>
      <c r="K65" s="1017">
        <f>+J65+H65</f>
        <v>261175</v>
      </c>
    </row>
    <row r="66" spans="1:15" ht="15.6" customHeight="1" x14ac:dyDescent="0.35">
      <c r="A66" s="115"/>
      <c r="B66" s="986" t="s">
        <v>265</v>
      </c>
      <c r="C66" s="987"/>
      <c r="D66" s="999" t="s">
        <v>539</v>
      </c>
      <c r="E66" s="202"/>
      <c r="F66" s="202"/>
      <c r="G66" s="1061"/>
      <c r="H66" s="1140">
        <v>685972.25</v>
      </c>
      <c r="I66" s="1139"/>
      <c r="J66" s="1143">
        <v>50202.75</v>
      </c>
      <c r="K66" s="1017">
        <f>+J66+H66</f>
        <v>736175</v>
      </c>
    </row>
    <row r="67" spans="1:15" ht="15.6" customHeight="1" x14ac:dyDescent="0.35">
      <c r="A67" s="115"/>
      <c r="B67" s="986" t="s">
        <v>267</v>
      </c>
      <c r="C67" s="987"/>
      <c r="D67" s="999" t="s">
        <v>266</v>
      </c>
      <c r="E67" s="202"/>
      <c r="F67" s="202"/>
      <c r="G67" s="1061"/>
      <c r="H67" s="1145">
        <v>178693.00000000003</v>
      </c>
      <c r="I67" s="1139"/>
      <c r="J67" s="1140">
        <v>24464</v>
      </c>
      <c r="K67" s="1017">
        <f>+J67+H67</f>
        <v>203157.00000000003</v>
      </c>
    </row>
    <row r="68" spans="1:15" ht="14.45" customHeight="1" x14ac:dyDescent="0.25">
      <c r="A68" s="115"/>
      <c r="B68" s="981" t="s">
        <v>269</v>
      </c>
      <c r="C68" s="987"/>
      <c r="D68" s="1051" t="s">
        <v>540</v>
      </c>
      <c r="E68" s="202"/>
      <c r="F68" s="202"/>
      <c r="G68" s="1050"/>
      <c r="H68" s="1138">
        <v>1658037.25</v>
      </c>
      <c r="I68" s="1139"/>
      <c r="J68" s="1146">
        <v>333172.75</v>
      </c>
      <c r="K68" s="1017">
        <f>+J68+H68</f>
        <v>1991210</v>
      </c>
    </row>
    <row r="69" spans="1:15" ht="14.45" customHeight="1" x14ac:dyDescent="0.25">
      <c r="A69" s="115"/>
      <c r="B69" s="986" t="s">
        <v>271</v>
      </c>
      <c r="C69" s="1049"/>
      <c r="D69" s="1051" t="s">
        <v>270</v>
      </c>
      <c r="E69" s="203"/>
      <c r="F69" s="204"/>
      <c r="G69" s="1062"/>
      <c r="H69" s="1147">
        <v>69000</v>
      </c>
      <c r="I69" s="1148"/>
      <c r="J69" s="1146"/>
      <c r="K69" s="1017">
        <f>+J69+H69</f>
        <v>69000</v>
      </c>
    </row>
    <row r="70" spans="1:15" ht="14.45" customHeight="1" x14ac:dyDescent="0.25">
      <c r="A70" s="115"/>
      <c r="B70" s="1004" t="s">
        <v>273</v>
      </c>
      <c r="C70" s="1005"/>
      <c r="D70" s="1006" t="s">
        <v>274</v>
      </c>
      <c r="E70" s="1006"/>
      <c r="F70" s="1006"/>
      <c r="G70" s="194"/>
      <c r="H70" s="170">
        <f>SUM(H65:H69)</f>
        <v>2818848.5</v>
      </c>
      <c r="I70" s="195"/>
      <c r="J70" s="170">
        <f>SUM(J65:J69)</f>
        <v>441868.5</v>
      </c>
      <c r="K70" s="1063">
        <f>SUM(K65:K69)</f>
        <v>3260717</v>
      </c>
    </row>
    <row r="71" spans="1:15" ht="14.45" customHeight="1" x14ac:dyDescent="0.25">
      <c r="A71" s="115"/>
      <c r="B71" s="173"/>
      <c r="C71" s="113"/>
      <c r="D71" s="160"/>
      <c r="E71" s="160"/>
      <c r="F71" s="160"/>
      <c r="G71" s="174"/>
      <c r="H71" s="161"/>
      <c r="I71" s="174"/>
      <c r="J71" s="161"/>
      <c r="K71" s="306"/>
    </row>
    <row r="72" spans="1:15" ht="14.45" customHeight="1" x14ac:dyDescent="0.25">
      <c r="A72" s="115"/>
      <c r="B72" s="205" t="s">
        <v>275</v>
      </c>
      <c r="C72" s="206" t="s">
        <v>368</v>
      </c>
      <c r="D72" s="206"/>
      <c r="E72" s="207"/>
      <c r="F72" s="207"/>
      <c r="G72" s="208">
        <f>G23+G34+G39+G45</f>
        <v>206318.95205000002</v>
      </c>
      <c r="H72" s="209">
        <f>H23+H34+H39+H46+H62+H70</f>
        <v>100728249.18005849</v>
      </c>
      <c r="I72" s="208">
        <f>I23+I34+I39+I46+I62+I70</f>
        <v>3389902.31</v>
      </c>
      <c r="J72" s="209">
        <f>J23+J34+J39+J46+J62+J70</f>
        <v>19345108.964582089</v>
      </c>
      <c r="K72" s="210">
        <f>H72+J72</f>
        <v>120073358.14464058</v>
      </c>
    </row>
    <row r="73" spans="1:15" ht="14.45" customHeight="1" x14ac:dyDescent="0.25">
      <c r="A73" s="115"/>
      <c r="B73" s="173"/>
      <c r="C73" s="113"/>
      <c r="D73" s="160"/>
      <c r="E73" s="160"/>
      <c r="F73" s="160"/>
      <c r="G73" s="211"/>
      <c r="H73" s="161"/>
      <c r="I73" s="174"/>
      <c r="J73" s="161"/>
      <c r="K73" s="175"/>
    </row>
    <row r="74" spans="1:15" ht="15.75" x14ac:dyDescent="0.25">
      <c r="A74" s="115"/>
      <c r="B74" s="212"/>
      <c r="C74" s="213"/>
      <c r="D74" s="214" t="s">
        <v>276</v>
      </c>
      <c r="E74" s="215"/>
      <c r="F74" s="215"/>
      <c r="G74" s="216"/>
      <c r="H74" s="216"/>
      <c r="I74" s="216"/>
      <c r="J74" s="216"/>
      <c r="K74" s="217"/>
    </row>
    <row r="75" spans="1:15" x14ac:dyDescent="0.25">
      <c r="A75" s="115"/>
      <c r="B75" s="1064" t="s">
        <v>277</v>
      </c>
      <c r="C75" s="1031" t="s">
        <v>150</v>
      </c>
      <c r="D75" s="163" t="s">
        <v>119</v>
      </c>
      <c r="E75" s="1032"/>
      <c r="F75" s="1033"/>
      <c r="G75" s="1065"/>
      <c r="H75" s="1149">
        <v>1769380</v>
      </c>
      <c r="I75" s="1150"/>
      <c r="J75" s="1151"/>
      <c r="K75" s="1066">
        <f t="array" ref="K75:K77">H75:H77+J75:J77</f>
        <v>1769380</v>
      </c>
    </row>
    <row r="76" spans="1:15" x14ac:dyDescent="0.25">
      <c r="A76" s="115"/>
      <c r="B76" s="1067" t="s">
        <v>278</v>
      </c>
      <c r="C76" s="1068" t="s">
        <v>477</v>
      </c>
      <c r="D76" s="1069" t="s">
        <v>478</v>
      </c>
      <c r="E76" s="1070"/>
      <c r="F76" s="1071"/>
      <c r="G76" s="1072"/>
      <c r="H76" s="1152">
        <v>203000</v>
      </c>
      <c r="I76" s="1153"/>
      <c r="J76" s="1154">
        <v>87000</v>
      </c>
      <c r="K76" s="1063">
        <v>290000</v>
      </c>
    </row>
    <row r="77" spans="1:15" x14ac:dyDescent="0.25">
      <c r="A77" s="115"/>
      <c r="B77" s="1004" t="s">
        <v>279</v>
      </c>
      <c r="C77" s="1005"/>
      <c r="D77" s="1073" t="s">
        <v>493</v>
      </c>
      <c r="E77" s="1074"/>
      <c r="F77" s="1075"/>
      <c r="G77" s="195"/>
      <c r="H77" s="170">
        <f>SUM(H75:H76)</f>
        <v>1972380</v>
      </c>
      <c r="I77" s="195"/>
      <c r="J77" s="170">
        <f>SUM(J75:J76)</f>
        <v>87000</v>
      </c>
      <c r="K77" s="1007">
        <v>2059380</v>
      </c>
    </row>
    <row r="78" spans="1:15" ht="15.75" thickBot="1" x14ac:dyDescent="0.3">
      <c r="A78" s="115"/>
      <c r="B78" s="307"/>
      <c r="C78" s="307"/>
      <c r="D78" s="308"/>
      <c r="E78" s="308"/>
      <c r="F78" s="308"/>
      <c r="G78" s="309"/>
      <c r="H78" s="310"/>
      <c r="I78" s="309"/>
      <c r="J78" s="310"/>
      <c r="K78" s="311"/>
    </row>
    <row r="79" spans="1:15" ht="15.75" thickBot="1" x14ac:dyDescent="0.3">
      <c r="B79" s="2"/>
      <c r="C79" s="114"/>
      <c r="D79" s="1076" t="s">
        <v>487</v>
      </c>
      <c r="E79" s="1077"/>
      <c r="F79" s="1077"/>
      <c r="G79" s="1078" t="s">
        <v>13</v>
      </c>
      <c r="H79" s="1079"/>
      <c r="I79" s="1080"/>
      <c r="J79" s="1079"/>
      <c r="K79" s="1079"/>
    </row>
    <row r="80" spans="1:15" x14ac:dyDescent="0.25">
      <c r="C80" s="114"/>
      <c r="D80" s="160"/>
      <c r="E80" s="160"/>
      <c r="F80" s="160"/>
      <c r="G80" s="174"/>
      <c r="H80" s="161"/>
      <c r="I80" s="174"/>
      <c r="J80" s="161"/>
      <c r="K80" s="161"/>
      <c r="N80" s="358" t="s">
        <v>405</v>
      </c>
      <c r="O80" s="357">
        <f>+H81</f>
        <v>102700629.18005849</v>
      </c>
    </row>
    <row r="81" spans="2:15" x14ac:dyDescent="0.25">
      <c r="B81" s="218" t="s">
        <v>279</v>
      </c>
      <c r="C81" s="219"/>
      <c r="D81" s="220" t="s">
        <v>281</v>
      </c>
      <c r="E81" s="221"/>
      <c r="F81" s="222"/>
      <c r="G81" s="223">
        <f>G72</f>
        <v>206318.95205000002</v>
      </c>
      <c r="H81" s="224">
        <f>H72+H77+H79</f>
        <v>102700629.18005849</v>
      </c>
      <c r="I81" s="225">
        <f>I72</f>
        <v>3389902.31</v>
      </c>
      <c r="J81" s="224">
        <f>J72+J77</f>
        <v>19432108.964582089</v>
      </c>
      <c r="K81" s="226">
        <f>H81+J81</f>
        <v>122132738.14464058</v>
      </c>
      <c r="L81" s="64"/>
      <c r="N81" s="358" t="s">
        <v>336</v>
      </c>
      <c r="O81" s="254">
        <f>-H30</f>
        <v>-2107757.9336561463</v>
      </c>
    </row>
    <row r="82" spans="2:15" ht="15.75" thickBot="1" x14ac:dyDescent="0.3">
      <c r="B82" s="218"/>
      <c r="C82" s="219"/>
      <c r="D82" s="227"/>
      <c r="E82" s="228"/>
      <c r="F82" s="228"/>
      <c r="G82" s="229">
        <f>G81/8760</f>
        <v>23.552391786529682</v>
      </c>
      <c r="H82" s="230"/>
      <c r="I82" s="231"/>
      <c r="J82" s="230"/>
      <c r="K82" s="232"/>
      <c r="L82" s="64"/>
      <c r="N82" s="358" t="s">
        <v>406</v>
      </c>
      <c r="O82" s="359">
        <f>SUM(O80:O81)</f>
        <v>100592871.24640235</v>
      </c>
    </row>
    <row r="83" spans="2:15" ht="15.75" thickTop="1" x14ac:dyDescent="0.25">
      <c r="B83" s="233"/>
      <c r="C83" s="234"/>
      <c r="D83" s="235"/>
      <c r="E83" s="235"/>
      <c r="F83" s="235"/>
      <c r="G83" s="236"/>
      <c r="H83" s="237"/>
      <c r="I83" s="238"/>
      <c r="J83" s="237"/>
      <c r="K83" s="239"/>
    </row>
    <row r="84" spans="2:15" x14ac:dyDescent="0.25">
      <c r="B84" s="233" t="s">
        <v>280</v>
      </c>
      <c r="E84" s="240" t="s">
        <v>284</v>
      </c>
      <c r="F84" s="241"/>
      <c r="G84" s="242"/>
      <c r="H84" s="312">
        <f>(H39+H62)/H72</f>
        <v>0.10546524035189063</v>
      </c>
      <c r="I84" s="243"/>
      <c r="J84" s="313">
        <f>(J39+J62)/J72</f>
        <v>0.10267672586577803</v>
      </c>
      <c r="K84" s="244"/>
    </row>
    <row r="85" spans="2:15" x14ac:dyDescent="0.25">
      <c r="B85" s="233"/>
      <c r="F85" s="253" t="s">
        <v>285</v>
      </c>
      <c r="G85" s="244"/>
      <c r="H85" s="245"/>
      <c r="I85" s="244"/>
      <c r="J85" s="245"/>
      <c r="K85" s="244"/>
    </row>
    <row r="86" spans="2:15" x14ac:dyDescent="0.25">
      <c r="B86" s="233"/>
      <c r="F86" s="253" t="s">
        <v>286</v>
      </c>
      <c r="G86" s="244"/>
      <c r="H86" s="245"/>
      <c r="I86" s="244"/>
      <c r="J86" s="245"/>
      <c r="K86" s="244"/>
    </row>
    <row r="87" spans="2:15" x14ac:dyDescent="0.25">
      <c r="E87" s="160"/>
      <c r="F87" s="160"/>
      <c r="G87" s="246"/>
      <c r="H87" s="245"/>
      <c r="I87" s="244"/>
      <c r="J87" s="245"/>
      <c r="K87" s="244"/>
    </row>
    <row r="88" spans="2:15" ht="26.25" customHeight="1" x14ac:dyDescent="0.25">
      <c r="B88" s="218" t="s">
        <v>282</v>
      </c>
      <c r="E88" s="1184" t="s">
        <v>289</v>
      </c>
      <c r="F88" s="1185"/>
      <c r="G88" s="1185"/>
      <c r="H88" s="314">
        <f>(H48+H50+SUM(H68:H69))/(H23+H34)</f>
        <v>4.096801812878377E-2</v>
      </c>
      <c r="I88" s="247"/>
      <c r="J88" s="314">
        <f>(J48+J50+SUM(J68:J69))/(J23+J34)</f>
        <v>3.6072405934169272E-2</v>
      </c>
      <c r="K88" s="244"/>
    </row>
    <row r="89" spans="2:15" ht="21" customHeight="1" x14ac:dyDescent="0.25">
      <c r="B89" s="218" t="s">
        <v>283</v>
      </c>
      <c r="E89" s="248" t="s">
        <v>290</v>
      </c>
      <c r="F89" s="249"/>
      <c r="G89" s="249"/>
      <c r="H89" s="315">
        <f>(H48+H50+SUM(H68:H69))</f>
        <v>3392707.25</v>
      </c>
      <c r="I89" s="250"/>
      <c r="J89" s="315">
        <f>(J48+J50+SUM(J68:J69))</f>
        <v>580752.75</v>
      </c>
      <c r="K89" s="244"/>
    </row>
    <row r="90" spans="2:15" ht="27" customHeight="1" x14ac:dyDescent="0.25">
      <c r="B90" s="218"/>
      <c r="F90" s="1177" t="s">
        <v>369</v>
      </c>
      <c r="G90" s="1177"/>
      <c r="H90" s="1177"/>
      <c r="I90" s="1177"/>
      <c r="J90" s="1177"/>
    </row>
    <row r="91" spans="2:15" ht="18.75" customHeight="1" x14ac:dyDescent="0.25">
      <c r="F91" s="1177" t="s">
        <v>541</v>
      </c>
      <c r="G91" s="1177"/>
      <c r="H91" s="1177"/>
      <c r="I91" s="1177"/>
      <c r="J91" s="1177"/>
    </row>
    <row r="92" spans="2:15" x14ac:dyDescent="0.25">
      <c r="B92" s="218"/>
    </row>
    <row r="93" spans="2:15" x14ac:dyDescent="0.25">
      <c r="G93" s="393"/>
      <c r="H93" s="393"/>
      <c r="I93" s="393"/>
      <c r="J93" s="393"/>
      <c r="K93" s="393"/>
    </row>
    <row r="97" spans="3:8" x14ac:dyDescent="0.25">
      <c r="C97" s="253"/>
      <c r="H97" s="316"/>
    </row>
  </sheetData>
  <mergeCells count="6">
    <mergeCell ref="F91:J91"/>
    <mergeCell ref="G1:I1"/>
    <mergeCell ref="J1:K2"/>
    <mergeCell ref="D3:F3"/>
    <mergeCell ref="E88:G88"/>
    <mergeCell ref="F90:J90"/>
  </mergeCells>
  <hyperlinks>
    <hyperlink ref="G4" location="'2020 Sector View Electric'!A1" display="MWh Savings"/>
    <hyperlink ref="H4" location="'2020 Sector View Electric'!A1" display="Electric Rider Budget"/>
    <hyperlink ref="I4" location="'2020 Sector View Gas'!A1" display="Therm Savings"/>
    <hyperlink ref="J4" location="'2020 Sector View Gas'!A1" display="Gas Rider Budget"/>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7" tint="0.59999389629810485"/>
  </sheetPr>
  <dimension ref="A1:E21"/>
  <sheetViews>
    <sheetView workbookViewId="0">
      <selection activeCell="B34" sqref="B34:F35"/>
    </sheetView>
  </sheetViews>
  <sheetFormatPr defaultColWidth="9.140625" defaultRowHeight="12.75" x14ac:dyDescent="0.2"/>
  <cols>
    <col min="1" max="1" width="5" style="291" bestFit="1" customWidth="1"/>
    <col min="2" max="2" width="61.7109375" style="291" bestFit="1" customWidth="1"/>
    <col min="3" max="3" width="2.140625" style="291" customWidth="1"/>
    <col min="4" max="4" width="8" style="291" bestFit="1" customWidth="1"/>
    <col min="5" max="5" width="13" style="291" customWidth="1"/>
    <col min="6" max="16384" width="9.140625" style="291"/>
  </cols>
  <sheetData>
    <row r="1" spans="1:5" x14ac:dyDescent="0.2">
      <c r="A1" s="365"/>
      <c r="B1" s="365"/>
      <c r="C1" s="365"/>
      <c r="D1" s="365"/>
      <c r="E1" s="366" t="s">
        <v>571</v>
      </c>
    </row>
    <row r="2" spans="1:5" x14ac:dyDescent="0.2">
      <c r="A2" s="365"/>
      <c r="B2" s="1090" t="s">
        <v>569</v>
      </c>
      <c r="C2" s="365"/>
      <c r="D2" s="365"/>
      <c r="E2" s="366"/>
    </row>
    <row r="3" spans="1:5" x14ac:dyDescent="0.2">
      <c r="A3" s="367"/>
      <c r="B3" s="1090" t="s">
        <v>570</v>
      </c>
      <c r="C3" s="368"/>
      <c r="D3" s="368"/>
      <c r="E3" s="368"/>
    </row>
    <row r="4" spans="1:5" x14ac:dyDescent="0.2">
      <c r="A4" s="369"/>
      <c r="B4" s="1090" t="str">
        <f>CASE_E</f>
        <v>2019 GENERAL RATE CASE</v>
      </c>
      <c r="C4" s="369"/>
      <c r="D4" s="369"/>
      <c r="E4" s="369"/>
    </row>
    <row r="5" spans="1:5" ht="15" x14ac:dyDescent="0.25">
      <c r="A5" s="370"/>
      <c r="B5" s="1090" t="str">
        <f>TESTYEAR_E</f>
        <v>12 MONTHS ENDED DECEMBER 31, 2018</v>
      </c>
      <c r="C5" s="372"/>
      <c r="D5" s="371"/>
      <c r="E5" s="373"/>
    </row>
    <row r="6" spans="1:5" x14ac:dyDescent="0.2">
      <c r="A6" s="368"/>
      <c r="B6" s="1090" t="s">
        <v>408</v>
      </c>
      <c r="C6" s="368"/>
      <c r="D6" s="368"/>
      <c r="E6" s="368"/>
    </row>
    <row r="7" spans="1:5" x14ac:dyDescent="0.2">
      <c r="A7" s="367"/>
      <c r="B7" s="368"/>
      <c r="C7" s="368"/>
      <c r="D7" s="368"/>
      <c r="E7" s="368"/>
    </row>
    <row r="8" spans="1:5" x14ac:dyDescent="0.2">
      <c r="A8" s="374"/>
      <c r="B8" s="374"/>
      <c r="C8" s="374"/>
      <c r="D8" s="374"/>
      <c r="E8" s="374"/>
    </row>
    <row r="9" spans="1:5" x14ac:dyDescent="0.2">
      <c r="A9" s="375" t="s">
        <v>121</v>
      </c>
      <c r="B9" s="374"/>
      <c r="C9" s="374"/>
      <c r="D9" s="374"/>
      <c r="E9" s="374"/>
    </row>
    <row r="10" spans="1:5" x14ac:dyDescent="0.2">
      <c r="A10" s="376" t="s">
        <v>122</v>
      </c>
      <c r="B10" s="377" t="s">
        <v>123</v>
      </c>
      <c r="C10" s="378"/>
      <c r="D10" s="378"/>
      <c r="E10" s="379" t="s">
        <v>124</v>
      </c>
    </row>
    <row r="11" spans="1:5" x14ac:dyDescent="0.2">
      <c r="A11" s="380"/>
      <c r="B11" s="380"/>
      <c r="C11" s="380"/>
      <c r="D11" s="380"/>
      <c r="E11" s="381"/>
    </row>
    <row r="12" spans="1:5" x14ac:dyDescent="0.2">
      <c r="A12" s="382">
        <v>1</v>
      </c>
      <c r="B12" s="383" t="s">
        <v>125</v>
      </c>
      <c r="C12" s="380"/>
      <c r="D12" s="380"/>
      <c r="E12" s="384">
        <f>'[66]COC, Def, ConvF'!M12</f>
        <v>8.4790000000000004E-3</v>
      </c>
    </row>
    <row r="13" spans="1:5" x14ac:dyDescent="0.2">
      <c r="A13" s="382">
        <v>2</v>
      </c>
      <c r="B13" s="383" t="s">
        <v>126</v>
      </c>
      <c r="C13" s="380"/>
      <c r="D13" s="380"/>
      <c r="E13" s="384">
        <f>'[66]COC, Def, ConvF'!M13</f>
        <v>2E-3</v>
      </c>
    </row>
    <row r="14" spans="1:5" ht="15" x14ac:dyDescent="0.25">
      <c r="A14" s="382">
        <v>3</v>
      </c>
      <c r="B14" s="383" t="str">
        <f>"STATE UTILITY TAX ( "&amp;D14*100&amp;"% - ( LINE 1 * "&amp;D14*100&amp;"% )  )"</f>
        <v>STATE UTILITY TAX ( 3.8734% - ( LINE 1 * 3.8734% )  )</v>
      </c>
      <c r="C14" s="385"/>
      <c r="D14" s="386">
        <v>3.8733999999999998E-2</v>
      </c>
      <c r="E14" s="384">
        <f>'[66]COC, Def, ConvF'!M14</f>
        <v>3.8406000000000003E-2</v>
      </c>
    </row>
    <row r="15" spans="1:5" x14ac:dyDescent="0.2">
      <c r="A15" s="382">
        <v>4</v>
      </c>
      <c r="B15" s="383"/>
      <c r="C15" s="380"/>
      <c r="D15" s="380"/>
      <c r="E15" s="387"/>
    </row>
    <row r="16" spans="1:5" x14ac:dyDescent="0.2">
      <c r="A16" s="382">
        <v>5</v>
      </c>
      <c r="B16" s="383" t="s">
        <v>127</v>
      </c>
      <c r="C16" s="380"/>
      <c r="D16" s="380"/>
      <c r="E16" s="384">
        <f>ROUND(SUM(E12:E14),6)</f>
        <v>4.8884999999999998E-2</v>
      </c>
    </row>
    <row r="17" spans="1:5" x14ac:dyDescent="0.2">
      <c r="A17" s="382">
        <v>6</v>
      </c>
      <c r="B17" s="380"/>
      <c r="C17" s="380"/>
      <c r="D17" s="380"/>
      <c r="E17" s="384"/>
    </row>
    <row r="18" spans="1:5" x14ac:dyDescent="0.2">
      <c r="A18" s="382">
        <v>7</v>
      </c>
      <c r="B18" s="380" t="str">
        <f>"CONVERSION FACTOR EXCLUDING FEDERAL INCOME TAX ( 1 - LINE "&amp;A16&amp;" )"</f>
        <v>CONVERSION FACTOR EXCLUDING FEDERAL INCOME TAX ( 1 - LINE 5 )</v>
      </c>
      <c r="C18" s="380"/>
      <c r="D18" s="380"/>
      <c r="E18" s="384">
        <f>ROUND(1-E16,6)</f>
        <v>0.95111500000000004</v>
      </c>
    </row>
    <row r="19" spans="1:5" ht="13.5" thickBot="1" x14ac:dyDescent="0.25">
      <c r="A19" s="382">
        <v>8</v>
      </c>
      <c r="B19" s="383" t="str">
        <f>"FEDERAL INCOME TAX ( LINE "&amp;A18&amp;"  * "&amp;D19*100&amp;"% )"</f>
        <v>FEDERAL INCOME TAX ( LINE 7  * 21% )</v>
      </c>
      <c r="C19" s="380"/>
      <c r="D19" s="1091">
        <v>0.21</v>
      </c>
      <c r="E19" s="1155">
        <f>ROUND((E18)*D19,6)</f>
        <v>0.19973399999999999</v>
      </c>
    </row>
    <row r="20" spans="1:5" ht="14.25" thickTop="1" thickBot="1" x14ac:dyDescent="0.25">
      <c r="A20" s="382">
        <v>9</v>
      </c>
      <c r="B20" s="383" t="str">
        <f>"CONVERSION FACTOR INCL FEDERAL INCOME TAX ( LINE "&amp;A18&amp;" - LINE "&amp;A19&amp;" ) "</f>
        <v xml:space="preserve">CONVERSION FACTOR INCL FEDERAL INCOME TAX ( LINE 7 - LINE 8 ) </v>
      </c>
      <c r="C20" s="380"/>
      <c r="D20" s="380"/>
      <c r="E20" s="1155">
        <f>E18-E19</f>
        <v>0.75138100000000008</v>
      </c>
    </row>
    <row r="21" spans="1:5" ht="13.5" thickTop="1" x14ac:dyDescent="0.2"/>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1" sqref="J21"/>
    </sheetView>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1:I44"/>
  <sheetViews>
    <sheetView workbookViewId="0">
      <selection activeCell="D14" sqref="D14"/>
    </sheetView>
  </sheetViews>
  <sheetFormatPr defaultColWidth="9.140625" defaultRowHeight="12.75" x14ac:dyDescent="0.2"/>
  <cols>
    <col min="1" max="1" width="4" style="7" bestFit="1" customWidth="1"/>
    <col min="2" max="2" width="50.140625" style="7" customWidth="1"/>
    <col min="3" max="3" width="45.28515625" style="7" bestFit="1" customWidth="1"/>
    <col min="4" max="4" width="17" style="7" bestFit="1" customWidth="1"/>
    <col min="5" max="5" width="15.28515625" style="7" bestFit="1" customWidth="1"/>
    <col min="6" max="6" width="14.140625" style="7" customWidth="1"/>
    <col min="7" max="7" width="11.7109375" style="7" customWidth="1"/>
    <col min="8" max="8" width="10.85546875" style="7" bestFit="1" customWidth="1"/>
    <col min="9" max="16384" width="9.140625" style="7"/>
  </cols>
  <sheetData>
    <row r="1" spans="1:9" x14ac:dyDescent="0.2">
      <c r="A1" s="53" t="s">
        <v>600</v>
      </c>
      <c r="C1" s="884"/>
    </row>
    <row r="2" spans="1:9" x14ac:dyDescent="0.2">
      <c r="A2" s="53" t="s">
        <v>0</v>
      </c>
    </row>
    <row r="3" spans="1:9" x14ac:dyDescent="0.2">
      <c r="A3" s="53"/>
      <c r="F3" s="5" t="s">
        <v>1</v>
      </c>
    </row>
    <row r="4" spans="1:9" ht="13.5" thickBot="1" x14ac:dyDescent="0.25">
      <c r="A4" s="53"/>
      <c r="F4" s="885" t="s">
        <v>5</v>
      </c>
    </row>
    <row r="5" spans="1:9" x14ac:dyDescent="0.2">
      <c r="A5" s="111"/>
      <c r="D5" s="4"/>
      <c r="E5" s="4"/>
      <c r="F5" s="5" t="s">
        <v>402</v>
      </c>
    </row>
    <row r="6" spans="1:9" x14ac:dyDescent="0.2">
      <c r="A6" s="3" t="s">
        <v>2</v>
      </c>
      <c r="B6" s="3"/>
      <c r="C6" s="3"/>
      <c r="D6" s="52" t="s">
        <v>3</v>
      </c>
      <c r="E6" s="52" t="s">
        <v>4</v>
      </c>
      <c r="F6" s="52" t="s">
        <v>403</v>
      </c>
    </row>
    <row r="7" spans="1:9" x14ac:dyDescent="0.2">
      <c r="D7" s="437" t="s">
        <v>6</v>
      </c>
      <c r="E7" s="437" t="s">
        <v>7</v>
      </c>
      <c r="F7" s="437" t="s">
        <v>8</v>
      </c>
    </row>
    <row r="8" spans="1:9" x14ac:dyDescent="0.2">
      <c r="A8" s="7">
        <v>1</v>
      </c>
      <c r="B8" s="53" t="s">
        <v>601</v>
      </c>
      <c r="C8" s="53"/>
    </row>
    <row r="9" spans="1:9" x14ac:dyDescent="0.2">
      <c r="A9" s="7">
        <f t="shared" ref="A9:A27" si="0">A8+1</f>
        <v>2</v>
      </c>
      <c r="B9" s="53"/>
      <c r="C9" s="53"/>
      <c r="G9" s="886"/>
      <c r="H9" s="886"/>
    </row>
    <row r="10" spans="1:9" x14ac:dyDescent="0.2">
      <c r="A10" s="7">
        <f t="shared" si="0"/>
        <v>3</v>
      </c>
      <c r="B10" s="7" t="s">
        <v>9</v>
      </c>
      <c r="C10" s="7" t="s">
        <v>602</v>
      </c>
      <c r="D10" s="23">
        <f>-'PY Rev Req Non-449 (UE-200142)'!C12</f>
        <v>-89574820.892315328</v>
      </c>
      <c r="E10" s="23">
        <f>'2020 Collections'!C6</f>
        <v>-85217504.64978236</v>
      </c>
      <c r="F10" s="103">
        <f>E10-D10</f>
        <v>4357316.2425329685</v>
      </c>
      <c r="G10" s="395"/>
      <c r="H10" s="395"/>
      <c r="I10" s="396"/>
    </row>
    <row r="11" spans="1:9" x14ac:dyDescent="0.2">
      <c r="A11" s="7">
        <f t="shared" si="0"/>
        <v>4</v>
      </c>
      <c r="D11" s="50"/>
      <c r="E11" s="50"/>
      <c r="F11" s="104"/>
    </row>
    <row r="12" spans="1:9" x14ac:dyDescent="0.2">
      <c r="A12" s="7">
        <f t="shared" si="0"/>
        <v>5</v>
      </c>
      <c r="B12" s="7" t="s">
        <v>10</v>
      </c>
      <c r="D12" s="47"/>
      <c r="E12" s="47"/>
      <c r="F12" s="105"/>
    </row>
    <row r="13" spans="1:9" x14ac:dyDescent="0.2">
      <c r="A13" s="7">
        <f t="shared" si="0"/>
        <v>6</v>
      </c>
      <c r="B13" s="6" t="s">
        <v>604</v>
      </c>
      <c r="D13" s="887">
        <f>'2020 Budget (Rvsd) UE-190905'!R84</f>
        <v>94517993.110383153</v>
      </c>
      <c r="E13" s="887">
        <f>'PY Actual Program Costs'!D10</f>
        <v>65233431.879999995</v>
      </c>
      <c r="F13" s="106">
        <f>E13-D13</f>
        <v>-29284561.230383158</v>
      </c>
    </row>
    <row r="14" spans="1:9" x14ac:dyDescent="0.2">
      <c r="A14" s="7">
        <f t="shared" si="0"/>
        <v>7</v>
      </c>
      <c r="B14" s="6" t="s">
        <v>605</v>
      </c>
      <c r="D14" s="56">
        <f>'2020 Budget (Rvsd) UE-190905'!R83</f>
        <v>949406.60913045122</v>
      </c>
      <c r="E14" s="887">
        <f>'PY Actual Program Costs'!D9</f>
        <v>593542.54</v>
      </c>
      <c r="F14" s="106">
        <f>E14-D14</f>
        <v>-355864.06913045119</v>
      </c>
    </row>
    <row r="15" spans="1:9" x14ac:dyDescent="0.2">
      <c r="A15" s="7">
        <f t="shared" si="0"/>
        <v>8</v>
      </c>
      <c r="B15" s="6" t="s">
        <v>11</v>
      </c>
      <c r="D15" s="79">
        <f>'2020 Budget (Rvsd) UE-190905'!N87</f>
        <v>95467399.719513625</v>
      </c>
      <c r="E15" s="79">
        <f>SUM(E13:E14)</f>
        <v>65826974.419999994</v>
      </c>
      <c r="F15" s="79">
        <f>SUM(F13:F14)</f>
        <v>-29640425.299513608</v>
      </c>
    </row>
    <row r="16" spans="1:9" x14ac:dyDescent="0.2">
      <c r="A16" s="7">
        <f t="shared" si="0"/>
        <v>9</v>
      </c>
      <c r="D16" s="102">
        <f>'PY Rev Req Non-449 (UE-200142)'!C8-D15</f>
        <v>-6.0000002384185791E-2</v>
      </c>
      <c r="E16" s="102">
        <f>'PY Actual Program Costs'!D6-E15</f>
        <v>0</v>
      </c>
      <c r="F16" s="107"/>
    </row>
    <row r="17" spans="1:9" x14ac:dyDescent="0.2">
      <c r="A17" s="7">
        <f t="shared" si="0"/>
        <v>10</v>
      </c>
      <c r="B17" s="7" t="s">
        <v>650</v>
      </c>
      <c r="D17" s="106"/>
      <c r="E17" s="106"/>
      <c r="F17" s="102">
        <f>F10+F15</f>
        <v>-25283109.05698064</v>
      </c>
    </row>
    <row r="18" spans="1:9" x14ac:dyDescent="0.2">
      <c r="A18" s="7">
        <f t="shared" si="0"/>
        <v>11</v>
      </c>
      <c r="D18" s="106"/>
      <c r="E18" s="106"/>
      <c r="F18" s="106"/>
    </row>
    <row r="19" spans="1:9" x14ac:dyDescent="0.2">
      <c r="A19" s="7">
        <f t="shared" si="0"/>
        <v>12</v>
      </c>
      <c r="B19" s="53" t="s">
        <v>613</v>
      </c>
      <c r="C19" s="53"/>
      <c r="D19" s="106"/>
      <c r="E19" s="106"/>
      <c r="F19" s="106"/>
    </row>
    <row r="20" spans="1:9" x14ac:dyDescent="0.2">
      <c r="A20" s="7">
        <f t="shared" si="0"/>
        <v>13</v>
      </c>
      <c r="B20" s="53"/>
      <c r="C20" s="53"/>
      <c r="D20" s="4"/>
      <c r="E20" s="4"/>
      <c r="F20" s="5" t="s">
        <v>1</v>
      </c>
    </row>
    <row r="21" spans="1:9" x14ac:dyDescent="0.2">
      <c r="A21" s="7">
        <f t="shared" si="0"/>
        <v>14</v>
      </c>
      <c r="B21" s="7" t="s">
        <v>343</v>
      </c>
      <c r="D21" s="52" t="s">
        <v>3</v>
      </c>
      <c r="E21" s="52" t="s">
        <v>4</v>
      </c>
      <c r="F21" s="52" t="s">
        <v>5</v>
      </c>
    </row>
    <row r="22" spans="1:9" x14ac:dyDescent="0.2">
      <c r="A22" s="7">
        <f t="shared" si="0"/>
        <v>15</v>
      </c>
      <c r="B22" s="6" t="s">
        <v>630</v>
      </c>
      <c r="C22" s="6"/>
      <c r="G22" s="886"/>
      <c r="H22" s="886"/>
    </row>
    <row r="23" spans="1:9" x14ac:dyDescent="0.2">
      <c r="A23" s="7">
        <f t="shared" si="0"/>
        <v>16</v>
      </c>
      <c r="B23" s="6" t="s">
        <v>631</v>
      </c>
      <c r="C23" s="6"/>
      <c r="D23" s="887">
        <f>-'PY Est - Actual v Est'!B10</f>
        <v>-18299387.806241345</v>
      </c>
      <c r="E23" s="887">
        <f>-'PY Est - Actual v Est'!C10</f>
        <v>-18446306.657782085</v>
      </c>
      <c r="F23" s="102">
        <f>E23-D23</f>
        <v>-146918.85154074058</v>
      </c>
      <c r="G23" s="395"/>
      <c r="H23" s="395"/>
      <c r="I23" s="396"/>
    </row>
    <row r="24" spans="1:9" x14ac:dyDescent="0.2">
      <c r="A24" s="7">
        <f t="shared" si="0"/>
        <v>17</v>
      </c>
      <c r="B24" s="6"/>
      <c r="C24" s="6"/>
      <c r="D24" s="56"/>
      <c r="E24" s="56"/>
      <c r="F24" s="102"/>
    </row>
    <row r="25" spans="1:9" x14ac:dyDescent="0.2">
      <c r="A25" s="7">
        <f t="shared" si="0"/>
        <v>18</v>
      </c>
      <c r="B25" s="6"/>
      <c r="C25" s="6"/>
      <c r="D25" s="56"/>
      <c r="E25" s="56"/>
      <c r="F25" s="102"/>
    </row>
    <row r="26" spans="1:9" x14ac:dyDescent="0.2">
      <c r="A26" s="7">
        <f t="shared" si="0"/>
        <v>19</v>
      </c>
      <c r="D26" s="106"/>
      <c r="E26" s="106"/>
      <c r="F26" s="107"/>
    </row>
    <row r="27" spans="1:9" ht="13.5" thickBot="1" x14ac:dyDescent="0.25">
      <c r="A27" s="7">
        <f t="shared" si="0"/>
        <v>20</v>
      </c>
      <c r="B27" s="7" t="s">
        <v>12</v>
      </c>
      <c r="D27" s="108"/>
      <c r="E27" s="106"/>
      <c r="F27" s="109">
        <f>SUM(F17:F26)</f>
        <v>-25430027.90852138</v>
      </c>
    </row>
    <row r="28" spans="1:9" ht="13.5" thickTop="1" x14ac:dyDescent="0.2"/>
    <row r="29" spans="1:9" x14ac:dyDescent="0.2">
      <c r="F29" s="106"/>
    </row>
    <row r="32" spans="1:9" x14ac:dyDescent="0.2">
      <c r="D32" s="396"/>
    </row>
    <row r="33" spans="4:9" x14ac:dyDescent="0.2">
      <c r="D33" s="396"/>
      <c r="E33" s="396"/>
      <c r="F33" s="396"/>
      <c r="G33" s="396"/>
      <c r="H33" s="396"/>
    </row>
    <row r="34" spans="4:9" x14ac:dyDescent="0.2">
      <c r="D34" s="396"/>
      <c r="E34" s="395"/>
      <c r="F34" s="395"/>
      <c r="G34" s="395"/>
      <c r="H34" s="397"/>
      <c r="I34" s="396"/>
    </row>
    <row r="44" spans="4:9" x14ac:dyDescent="0.2">
      <c r="D44" s="7" t="s">
        <v>13</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0" sqref="H30"/>
    </sheetView>
  </sheetViews>
  <sheetFormatPr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tint="0.59999389629810485"/>
  </sheetPr>
  <dimension ref="A1:F15"/>
  <sheetViews>
    <sheetView workbookViewId="0">
      <selection activeCell="C19" sqref="C19"/>
    </sheetView>
  </sheetViews>
  <sheetFormatPr defaultColWidth="9.140625" defaultRowHeight="12.75" x14ac:dyDescent="0.2"/>
  <cols>
    <col min="1" max="1" width="4.5703125" style="7" bestFit="1" customWidth="1"/>
    <col min="2" max="2" width="57.42578125" style="7" customWidth="1"/>
    <col min="3" max="3" width="14.7109375" style="7" bestFit="1" customWidth="1"/>
    <col min="4" max="4" width="10.85546875" style="7" bestFit="1" customWidth="1"/>
    <col min="5" max="5" width="14.42578125" style="7" bestFit="1" customWidth="1"/>
    <col min="6" max="6" width="2.28515625" style="7" customWidth="1"/>
    <col min="7" max="16384" width="9.140625" style="7"/>
  </cols>
  <sheetData>
    <row r="1" spans="1:6" ht="13.15" customHeight="1" x14ac:dyDescent="0.2">
      <c r="A1" s="38" t="s">
        <v>30</v>
      </c>
      <c r="B1" s="38"/>
      <c r="C1" s="38"/>
      <c r="D1" s="38"/>
      <c r="E1" s="38"/>
    </row>
    <row r="2" spans="1:6" x14ac:dyDescent="0.2">
      <c r="A2" s="38" t="s">
        <v>31</v>
      </c>
      <c r="B2" s="38"/>
      <c r="C2" s="38"/>
      <c r="D2" s="38"/>
      <c r="E2" s="38"/>
    </row>
    <row r="3" spans="1:6" ht="13.5" thickBot="1" x14ac:dyDescent="0.25">
      <c r="A3" s="39" t="s">
        <v>479</v>
      </c>
      <c r="B3" s="38"/>
      <c r="C3" s="38"/>
      <c r="D3" s="38"/>
      <c r="E3" s="38"/>
    </row>
    <row r="4" spans="1:6" ht="13.15" customHeight="1" thickBot="1" x14ac:dyDescent="0.25">
      <c r="A4" s="1186" t="s">
        <v>599</v>
      </c>
      <c r="B4" s="1187"/>
      <c r="C4" s="1187"/>
      <c r="D4" s="1187"/>
      <c r="E4" s="1188"/>
    </row>
    <row r="5" spans="1:6" ht="13.15" customHeight="1" x14ac:dyDescent="0.2">
      <c r="A5" s="437"/>
      <c r="B5" s="437"/>
      <c r="C5" s="110"/>
      <c r="D5" s="110"/>
      <c r="E5" s="110"/>
    </row>
    <row r="6" spans="1:6" s="41" customFormat="1" ht="26.45" customHeight="1" x14ac:dyDescent="0.2">
      <c r="A6" s="40" t="s">
        <v>17</v>
      </c>
      <c r="B6" s="40" t="s">
        <v>2</v>
      </c>
      <c r="C6" s="40" t="s">
        <v>32</v>
      </c>
      <c r="D6" s="40" t="s">
        <v>33</v>
      </c>
      <c r="E6" s="40" t="s">
        <v>16</v>
      </c>
    </row>
    <row r="7" spans="1:6" ht="13.15" customHeight="1" x14ac:dyDescent="0.2">
      <c r="A7" s="42"/>
      <c r="B7" s="42"/>
      <c r="C7" s="42"/>
      <c r="D7" s="38"/>
    </row>
    <row r="8" spans="1:6" ht="13.15" customHeight="1" x14ac:dyDescent="0.2">
      <c r="A8" s="42">
        <v>1</v>
      </c>
      <c r="B8" s="17" t="s">
        <v>483</v>
      </c>
      <c r="C8" s="50">
        <f>'[65]CY Rev Req Non-449'!$C$8</f>
        <v>95467399.659513623</v>
      </c>
      <c r="D8" s="43">
        <f>'[65]CY Rev Req Non-449'!$D$8</f>
        <v>0.95238599999999995</v>
      </c>
      <c r="E8" s="50">
        <f>+C8/D8</f>
        <v>100240238.36922595</v>
      </c>
    </row>
    <row r="9" spans="1:6" ht="13.15" customHeight="1" x14ac:dyDescent="0.2">
      <c r="A9" s="42"/>
      <c r="B9" s="17"/>
      <c r="C9" s="50"/>
      <c r="D9" s="43"/>
    </row>
    <row r="10" spans="1:6" ht="13.15" customHeight="1" x14ac:dyDescent="0.2">
      <c r="A10" s="42">
        <v>2</v>
      </c>
      <c r="B10" s="17" t="s">
        <v>395</v>
      </c>
      <c r="C10" s="50">
        <f>'[65]CY Rev Req Non-449'!$C$10</f>
        <v>-5892578.7671982944</v>
      </c>
      <c r="D10" s="43">
        <f>+$D$8</f>
        <v>0.95238599999999995</v>
      </c>
      <c r="E10" s="50">
        <f>+C10/D10</f>
        <v>-6187174.9135311674</v>
      </c>
    </row>
    <row r="11" spans="1:6" ht="13.15" customHeight="1" x14ac:dyDescent="0.2">
      <c r="A11" s="42"/>
      <c r="B11" s="42"/>
      <c r="C11" s="44"/>
      <c r="D11" s="43"/>
      <c r="E11" s="45"/>
    </row>
    <row r="12" spans="1:6" ht="13.9" customHeight="1" thickBot="1" x14ac:dyDescent="0.25">
      <c r="A12" s="42">
        <v>3</v>
      </c>
      <c r="B12" s="19" t="s">
        <v>34</v>
      </c>
      <c r="C12" s="46">
        <f>SUM(C8:C11)</f>
        <v>89574820.892315328</v>
      </c>
      <c r="D12" s="43"/>
      <c r="E12" s="46">
        <f>SUM(E8:E11)</f>
        <v>94053063.45569478</v>
      </c>
    </row>
    <row r="13" spans="1:6" ht="13.5" thickTop="1" x14ac:dyDescent="0.2">
      <c r="A13" s="42"/>
      <c r="B13" s="42"/>
      <c r="C13" s="42"/>
      <c r="D13" s="43"/>
      <c r="E13" s="47"/>
    </row>
    <row r="14" spans="1:6" ht="15" x14ac:dyDescent="0.25">
      <c r="B14" s="48"/>
      <c r="C14" s="49"/>
      <c r="D14" s="255"/>
      <c r="E14" s="50"/>
    </row>
    <row r="15" spans="1:6" x14ac:dyDescent="0.2">
      <c r="F15" s="437"/>
    </row>
  </sheetData>
  <mergeCells count="1">
    <mergeCell ref="A4:E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tint="0.59999389629810485"/>
  </sheetPr>
  <dimension ref="A1:N40"/>
  <sheetViews>
    <sheetView workbookViewId="0">
      <pane xSplit="2" ySplit="1" topLeftCell="C2" activePane="bottomRight" state="frozen"/>
      <selection pane="topRight" activeCell="C1" sqref="C1"/>
      <selection pane="bottomLeft" activeCell="A2" sqref="A2"/>
      <selection pane="bottomRight" activeCell="E12" sqref="E12"/>
    </sheetView>
  </sheetViews>
  <sheetFormatPr defaultColWidth="8.85546875" defaultRowHeight="15" x14ac:dyDescent="0.25"/>
  <cols>
    <col min="1" max="1" width="3" style="72" bestFit="1" customWidth="1"/>
    <col min="2" max="2" width="66.140625" style="72" customWidth="1"/>
    <col min="3" max="3" width="16.85546875" style="72" bestFit="1" customWidth="1"/>
    <col min="4" max="4" width="21.42578125" style="72" bestFit="1" customWidth="1"/>
    <col min="5" max="5" width="16.85546875" style="72" bestFit="1" customWidth="1"/>
    <col min="6" max="6" width="14.28515625" style="72" bestFit="1" customWidth="1"/>
    <col min="7" max="7" width="3.5703125" style="72" customWidth="1"/>
    <col min="8" max="8" width="12.85546875" style="72" bestFit="1" customWidth="1"/>
    <col min="9" max="9" width="10.28515625" style="72" bestFit="1" customWidth="1"/>
    <col min="10" max="10" width="12.85546875" style="72" bestFit="1" customWidth="1"/>
    <col min="11" max="11" width="11" style="72" bestFit="1" customWidth="1"/>
    <col min="12" max="12" width="12.85546875" style="72" bestFit="1" customWidth="1"/>
    <col min="13" max="13" width="10.28515625" style="72" bestFit="1" customWidth="1"/>
    <col min="14" max="14" width="12.85546875" style="72" bestFit="1" customWidth="1"/>
    <col min="15" max="16384" width="8.85546875" style="72"/>
  </cols>
  <sheetData>
    <row r="1" spans="1:5" x14ac:dyDescent="0.25">
      <c r="A1" s="7"/>
      <c r="B1" s="7"/>
      <c r="C1" s="52" t="s">
        <v>75</v>
      </c>
      <c r="D1" s="52" t="s">
        <v>76</v>
      </c>
      <c r="E1" s="52" t="s">
        <v>77</v>
      </c>
    </row>
    <row r="2" spans="1:5" x14ac:dyDescent="0.25">
      <c r="A2" s="7"/>
      <c r="B2" s="53"/>
      <c r="C2" s="7"/>
      <c r="D2" s="7"/>
      <c r="E2" s="7"/>
    </row>
    <row r="3" spans="1:5" x14ac:dyDescent="0.25">
      <c r="A3" s="7">
        <v>1</v>
      </c>
      <c r="B3" s="53" t="s">
        <v>580</v>
      </c>
      <c r="C3" s="7"/>
      <c r="D3" s="7"/>
      <c r="E3" s="7"/>
    </row>
    <row r="4" spans="1:5" x14ac:dyDescent="0.25">
      <c r="A4" s="7">
        <v>2</v>
      </c>
      <c r="B4" s="6" t="s">
        <v>581</v>
      </c>
      <c r="C4" s="61">
        <f>C21</f>
        <v>-63385871.567523748</v>
      </c>
      <c r="D4" s="61">
        <f>D21</f>
        <v>-1539509.6924762498</v>
      </c>
      <c r="E4" s="61">
        <f>E21</f>
        <v>-64925381.259999998</v>
      </c>
    </row>
    <row r="5" spans="1:5" x14ac:dyDescent="0.25">
      <c r="A5" s="7">
        <v>3</v>
      </c>
      <c r="B5" s="6" t="s">
        <v>582</v>
      </c>
      <c r="C5" s="56">
        <f>C33</f>
        <v>-21831633.082258604</v>
      </c>
      <c r="D5" s="56">
        <f>D33</f>
        <v>-462807.13479115505</v>
      </c>
      <c r="E5" s="56">
        <f>E33</f>
        <v>-22294440.217049759</v>
      </c>
    </row>
    <row r="6" spans="1:5" ht="15.75" thickBot="1" x14ac:dyDescent="0.3">
      <c r="A6" s="7">
        <v>4</v>
      </c>
      <c r="B6" s="7" t="s">
        <v>78</v>
      </c>
      <c r="C6" s="58">
        <f>SUM(C4:C5)</f>
        <v>-85217504.64978236</v>
      </c>
      <c r="D6" s="58">
        <f>SUM(D4:D5)</f>
        <v>-2002316.8272674049</v>
      </c>
      <c r="E6" s="58">
        <f>SUM(E4:E5)</f>
        <v>-87219821.477049753</v>
      </c>
    </row>
    <row r="7" spans="1:5" ht="15.75" thickTop="1" x14ac:dyDescent="0.25">
      <c r="A7" s="7">
        <v>5</v>
      </c>
      <c r="B7" s="7"/>
      <c r="C7" s="7"/>
      <c r="D7" s="7"/>
      <c r="E7" s="7"/>
    </row>
    <row r="8" spans="1:5" ht="18" x14ac:dyDescent="0.25">
      <c r="A8" s="7">
        <v>6</v>
      </c>
      <c r="B8" s="321"/>
      <c r="C8" s="7"/>
      <c r="D8" s="7"/>
      <c r="E8" s="7"/>
    </row>
    <row r="9" spans="1:5" x14ac:dyDescent="0.25">
      <c r="A9" s="7">
        <v>7</v>
      </c>
      <c r="B9" s="7"/>
      <c r="C9" s="7"/>
      <c r="D9" s="7"/>
      <c r="E9" s="7"/>
    </row>
    <row r="10" spans="1:5" x14ac:dyDescent="0.25">
      <c r="A10" s="7">
        <v>8</v>
      </c>
      <c r="B10" s="7"/>
      <c r="C10" s="7"/>
      <c r="D10" s="7"/>
      <c r="E10" s="7"/>
    </row>
    <row r="11" spans="1:5" x14ac:dyDescent="0.25">
      <c r="A11" s="7">
        <v>9</v>
      </c>
      <c r="B11" s="54" t="s">
        <v>79</v>
      </c>
      <c r="C11" s="7"/>
      <c r="D11" s="7"/>
      <c r="E11" s="7"/>
    </row>
    <row r="12" spans="1:5" x14ac:dyDescent="0.25">
      <c r="A12" s="7">
        <v>10</v>
      </c>
      <c r="B12" s="55">
        <v>43982</v>
      </c>
      <c r="C12" s="56"/>
      <c r="D12" s="56"/>
      <c r="E12" s="56">
        <f>'AC 1820621'!I13</f>
        <v>-6197441.5600000024</v>
      </c>
    </row>
    <row r="13" spans="1:5" x14ac:dyDescent="0.25">
      <c r="A13" s="7">
        <v>11</v>
      </c>
      <c r="B13" s="55">
        <v>44012</v>
      </c>
      <c r="C13" s="56"/>
      <c r="D13" s="56"/>
      <c r="E13" s="56">
        <f>'AC 1820621'!D10</f>
        <v>-5947975.9500000002</v>
      </c>
    </row>
    <row r="14" spans="1:5" x14ac:dyDescent="0.25">
      <c r="A14" s="7">
        <v>12</v>
      </c>
      <c r="B14" s="55">
        <v>44043</v>
      </c>
      <c r="C14" s="56"/>
      <c r="D14" s="56"/>
      <c r="E14" s="56">
        <f>'AC 1820621'!D11</f>
        <v>-6692977.5899999999</v>
      </c>
    </row>
    <row r="15" spans="1:5" x14ac:dyDescent="0.25">
      <c r="A15" s="7">
        <v>13</v>
      </c>
      <c r="B15" s="55">
        <v>44074</v>
      </c>
      <c r="C15" s="56"/>
      <c r="D15" s="56"/>
      <c r="E15" s="56">
        <f>'AC 1820621'!D12</f>
        <v>-6675731.2599999998</v>
      </c>
    </row>
    <row r="16" spans="1:5" x14ac:dyDescent="0.25">
      <c r="A16" s="7">
        <v>14</v>
      </c>
      <c r="B16" s="55">
        <v>44104</v>
      </c>
      <c r="C16" s="56"/>
      <c r="D16" s="56"/>
      <c r="E16" s="56">
        <f>'AC 1820621'!D13</f>
        <v>-6220742.8499999987</v>
      </c>
    </row>
    <row r="17" spans="1:14" x14ac:dyDescent="0.25">
      <c r="A17" s="7">
        <v>15</v>
      </c>
      <c r="B17" s="55">
        <v>44135</v>
      </c>
      <c r="C17" s="56"/>
      <c r="D17" s="56"/>
      <c r="E17" s="56">
        <f>'AC 1820621'!D14</f>
        <v>-7095207.6799999997</v>
      </c>
    </row>
    <row r="18" spans="1:14" x14ac:dyDescent="0.25">
      <c r="A18" s="7">
        <v>16</v>
      </c>
      <c r="B18" s="55">
        <v>44165</v>
      </c>
      <c r="C18" s="56"/>
      <c r="D18" s="56"/>
      <c r="E18" s="56">
        <f>'AC 1820621'!D15</f>
        <v>-8334444.3000000007</v>
      </c>
    </row>
    <row r="19" spans="1:14" x14ac:dyDescent="0.25">
      <c r="A19" s="7">
        <v>17</v>
      </c>
      <c r="B19" s="55">
        <v>44196</v>
      </c>
      <c r="C19" s="56"/>
      <c r="D19" s="56"/>
      <c r="E19" s="56">
        <f>'AC 1820621'!D16</f>
        <v>-8999815.8900000006</v>
      </c>
    </row>
    <row r="20" spans="1:14" x14ac:dyDescent="0.25">
      <c r="A20" s="7">
        <v>18</v>
      </c>
      <c r="B20" s="55">
        <v>44227</v>
      </c>
      <c r="C20" s="56"/>
      <c r="D20" s="84"/>
      <c r="E20" s="56">
        <f>'AC 1820621'!D28</f>
        <v>-8761044.1799999997</v>
      </c>
    </row>
    <row r="21" spans="1:14" ht="15.75" thickBot="1" x14ac:dyDescent="0.3">
      <c r="A21" s="7">
        <v>19</v>
      </c>
      <c r="B21" s="57"/>
      <c r="C21" s="58">
        <f>E21-D21</f>
        <v>-63385871.567523748</v>
      </c>
      <c r="D21" s="58">
        <f>-'258 Cons Tbl 20-21'!N21</f>
        <v>-1539509.6924762498</v>
      </c>
      <c r="E21" s="58">
        <f>SUM(E12:E20)</f>
        <v>-64925381.259999998</v>
      </c>
    </row>
    <row r="22" spans="1:14" ht="15.75" thickTop="1" x14ac:dyDescent="0.25">
      <c r="A22" s="7">
        <v>20</v>
      </c>
      <c r="B22" s="54" t="s">
        <v>80</v>
      </c>
      <c r="C22" s="56"/>
      <c r="D22" s="59" t="s">
        <v>81</v>
      </c>
      <c r="E22" s="56"/>
    </row>
    <row r="23" spans="1:14" x14ac:dyDescent="0.25">
      <c r="A23" s="7">
        <v>21</v>
      </c>
      <c r="B23" s="57" t="str">
        <f>"Totals are based on average total composite rate of "&amp;DOLLAR('PY COS'!F52,6)&amp;" per kWh x"</f>
        <v>Totals are based on average total composite rate of $0.004225 per kWh x</v>
      </c>
      <c r="C23" s="56"/>
      <c r="D23" s="56"/>
      <c r="E23" s="56"/>
    </row>
    <row r="24" spans="1:14" x14ac:dyDescent="0.25">
      <c r="A24" s="7">
        <v>22</v>
      </c>
      <c r="B24" s="57" t="str">
        <f>'Variance Analysis'!E6&amp;" conversion factor in existing Sch 120 from UE-190149"</f>
        <v>0.951115 conversion factor in existing Sch 120 from UE-190149</v>
      </c>
      <c r="C24" s="56"/>
      <c r="D24" s="56"/>
      <c r="E24" s="56"/>
    </row>
    <row r="25" spans="1:14" x14ac:dyDescent="0.25">
      <c r="A25" s="7">
        <v>23</v>
      </c>
      <c r="B25" s="57" t="s">
        <v>522</v>
      </c>
      <c r="C25" s="56"/>
      <c r="D25" s="56"/>
      <c r="E25" s="56"/>
    </row>
    <row r="26" spans="1:14" x14ac:dyDescent="0.25">
      <c r="A26" s="7">
        <v>24</v>
      </c>
      <c r="B26" s="879">
        <f>'PY COS'!F52</f>
        <v>4.2247842959999993E-3</v>
      </c>
      <c r="C26" s="7"/>
      <c r="D26" s="7"/>
      <c r="E26" s="7"/>
      <c r="F26" s="879"/>
      <c r="G26" s="70"/>
      <c r="H26" s="70"/>
      <c r="I26" s="70"/>
      <c r="J26" s="70"/>
      <c r="K26" s="70"/>
      <c r="L26" s="70"/>
      <c r="M26" s="70"/>
      <c r="N26" s="70"/>
    </row>
    <row r="27" spans="1:14" x14ac:dyDescent="0.25">
      <c r="A27" s="7">
        <v>25</v>
      </c>
      <c r="B27" s="880">
        <v>44255</v>
      </c>
      <c r="C27" s="61"/>
      <c r="D27" s="61"/>
      <c r="E27" s="7"/>
      <c r="F27" s="70"/>
      <c r="G27" s="70"/>
      <c r="H27" s="70"/>
      <c r="I27" s="70"/>
      <c r="J27" s="70"/>
      <c r="K27" s="70"/>
      <c r="L27" s="70"/>
      <c r="M27" s="70"/>
      <c r="N27" s="70"/>
    </row>
    <row r="28" spans="1:14" x14ac:dyDescent="0.25">
      <c r="A28" s="7">
        <v>26</v>
      </c>
      <c r="B28" s="62">
        <f>'F2020 Load Forecast'!S21</f>
        <v>1786321</v>
      </c>
      <c r="C28" s="61">
        <f>E28-D28</f>
        <v>-7393400.2999136895</v>
      </c>
      <c r="D28" s="61">
        <f>-'258 Cons Tbl 20-21'!H27</f>
        <v>-153420.60850132501</v>
      </c>
      <c r="E28" s="61">
        <f>-B28*B$26*1000</f>
        <v>-7546820.9084150149</v>
      </c>
      <c r="F28" s="881"/>
      <c r="G28" s="70"/>
      <c r="H28" s="882"/>
      <c r="I28" s="882"/>
      <c r="J28" s="882"/>
      <c r="K28" s="70"/>
      <c r="L28" s="882"/>
      <c r="M28" s="882"/>
      <c r="N28" s="882"/>
    </row>
    <row r="29" spans="1:14" x14ac:dyDescent="0.25">
      <c r="A29" s="7">
        <v>27</v>
      </c>
      <c r="B29" s="880">
        <v>44286</v>
      </c>
      <c r="C29" s="61"/>
      <c r="D29" s="61"/>
      <c r="E29" s="61"/>
      <c r="F29" s="881"/>
      <c r="G29" s="70"/>
      <c r="H29" s="882"/>
      <c r="I29" s="882"/>
      <c r="J29" s="882"/>
      <c r="K29" s="70"/>
      <c r="L29" s="882"/>
      <c r="M29" s="882"/>
      <c r="N29" s="882"/>
    </row>
    <row r="30" spans="1:14" x14ac:dyDescent="0.25">
      <c r="A30" s="7">
        <v>28</v>
      </c>
      <c r="B30" s="62">
        <f>'F2020 Load Forecast'!S22</f>
        <v>1871763</v>
      </c>
      <c r="C30" s="56">
        <f>E30-D30</f>
        <v>-7748503.9761300469</v>
      </c>
      <c r="D30" s="56">
        <f>-'258 Cons Tbl 20-21'!I27</f>
        <v>-159290.95210379999</v>
      </c>
      <c r="E30" s="56">
        <f>-B30*B$26*1000</f>
        <v>-7907794.928233847</v>
      </c>
      <c r="F30" s="881"/>
      <c r="G30" s="70"/>
      <c r="H30" s="31"/>
      <c r="I30" s="31"/>
      <c r="J30" s="31"/>
      <c r="K30" s="70"/>
      <c r="L30" s="31"/>
      <c r="M30" s="31"/>
      <c r="N30" s="31"/>
    </row>
    <row r="31" spans="1:14" x14ac:dyDescent="0.25">
      <c r="A31" s="7">
        <v>29</v>
      </c>
      <c r="B31" s="880">
        <v>44316</v>
      </c>
      <c r="C31" s="56"/>
      <c r="D31" s="56"/>
      <c r="E31" s="56"/>
      <c r="F31" s="881"/>
      <c r="G31" s="70"/>
      <c r="H31" s="31"/>
      <c r="I31" s="31"/>
      <c r="J31" s="31"/>
      <c r="K31" s="70"/>
      <c r="L31" s="31"/>
      <c r="M31" s="31"/>
      <c r="N31" s="31"/>
    </row>
    <row r="32" spans="1:14" x14ac:dyDescent="0.25">
      <c r="A32" s="7">
        <v>30</v>
      </c>
      <c r="B32" s="62">
        <f>'F2020 Load Forecast'!S23</f>
        <v>1618976</v>
      </c>
      <c r="C32" s="56">
        <f>E32-D32</f>
        <v>-6689728.8062148653</v>
      </c>
      <c r="D32" s="56">
        <f>-'258 Cons Tbl 20-21'!J27</f>
        <v>-150095.57418603002</v>
      </c>
      <c r="E32" s="56">
        <f>-B32*B$26*1000</f>
        <v>-6839824.3804008951</v>
      </c>
      <c r="F32" s="881"/>
      <c r="G32" s="70"/>
      <c r="H32" s="31"/>
      <c r="I32" s="31"/>
      <c r="J32" s="31"/>
      <c r="K32" s="70"/>
      <c r="L32" s="31"/>
      <c r="M32" s="31"/>
      <c r="N32" s="31"/>
    </row>
    <row r="33" spans="1:14" ht="15.75" thickBot="1" x14ac:dyDescent="0.3">
      <c r="A33" s="7">
        <v>31</v>
      </c>
      <c r="B33" s="7"/>
      <c r="C33" s="58">
        <f>E33-D33</f>
        <v>-21831633.082258604</v>
      </c>
      <c r="D33" s="58">
        <f>SUM(D28:D32)</f>
        <v>-462807.13479115505</v>
      </c>
      <c r="E33" s="58">
        <f>SUM(E27:E32)</f>
        <v>-22294440.217049759</v>
      </c>
      <c r="F33" s="70"/>
      <c r="G33" s="70"/>
      <c r="H33" s="50"/>
      <c r="I33" s="50"/>
      <c r="J33" s="50"/>
      <c r="K33" s="70"/>
      <c r="L33" s="50"/>
      <c r="M33" s="50"/>
      <c r="N33" s="50"/>
    </row>
    <row r="34" spans="1:14" ht="15.75" thickTop="1" x14ac:dyDescent="0.25">
      <c r="A34" s="7">
        <v>32</v>
      </c>
      <c r="B34" s="62"/>
      <c r="C34" s="56"/>
      <c r="D34" s="63" t="s">
        <v>81</v>
      </c>
      <c r="E34" s="7"/>
    </row>
    <row r="35" spans="1:14" x14ac:dyDescent="0.25">
      <c r="A35" s="7">
        <v>33</v>
      </c>
      <c r="B35" s="7"/>
      <c r="C35" s="56"/>
      <c r="D35" s="56"/>
      <c r="E35" s="56"/>
    </row>
    <row r="36" spans="1:14" x14ac:dyDescent="0.25">
      <c r="A36" s="7">
        <v>34</v>
      </c>
      <c r="B36" s="7" t="s">
        <v>82</v>
      </c>
    </row>
    <row r="38" spans="1:14" x14ac:dyDescent="0.25">
      <c r="B38" s="1081"/>
      <c r="C38" s="1081"/>
      <c r="D38" s="1081"/>
    </row>
    <row r="39" spans="1:14" x14ac:dyDescent="0.25">
      <c r="B39" s="51"/>
    </row>
    <row r="40" spans="1:14" x14ac:dyDescent="0.25">
      <c r="B40" s="5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tint="0.59999389629810485"/>
  </sheetPr>
  <dimension ref="A1:J53"/>
  <sheetViews>
    <sheetView workbookViewId="0">
      <selection activeCell="H25" sqref="H25"/>
    </sheetView>
  </sheetViews>
  <sheetFormatPr defaultColWidth="11.5703125" defaultRowHeight="12.75" x14ac:dyDescent="0.2"/>
  <cols>
    <col min="1" max="1" width="19.140625" style="287" bestFit="1" customWidth="1"/>
    <col min="2" max="3" width="13.7109375" style="287" bestFit="1" customWidth="1"/>
    <col min="4" max="4" width="13.42578125" style="287" bestFit="1" customWidth="1"/>
    <col min="5" max="5" width="16.7109375" style="287" bestFit="1" customWidth="1"/>
    <col min="6" max="6" width="1.28515625" style="287" customWidth="1"/>
    <col min="7" max="7" width="11.5703125" style="287"/>
    <col min="8" max="8" width="14.85546875" style="287" bestFit="1" customWidth="1"/>
    <col min="9" max="9" width="18.85546875" style="287" customWidth="1"/>
    <col min="10" max="10" width="45.85546875" style="287" bestFit="1" customWidth="1"/>
    <col min="11" max="14" width="11.5703125" style="287"/>
    <col min="15" max="15" width="22" style="287" bestFit="1" customWidth="1"/>
    <col min="16" max="16" width="45.85546875" style="287" bestFit="1" customWidth="1"/>
    <col min="17" max="16384" width="11.5703125" style="287"/>
  </cols>
  <sheetData>
    <row r="1" spans="1:10" ht="15" x14ac:dyDescent="0.25">
      <c r="A1" s="346">
        <v>18230621</v>
      </c>
      <c r="B1" s="333" t="s">
        <v>393</v>
      </c>
      <c r="J1" s="287" t="s">
        <v>404</v>
      </c>
    </row>
    <row r="2" spans="1:10" ht="15" x14ac:dyDescent="0.25">
      <c r="A2" s="432" t="s">
        <v>461</v>
      </c>
      <c r="G2" s="253"/>
      <c r="I2" s="253"/>
      <c r="J2" s="253"/>
    </row>
    <row r="3" spans="1:10" ht="15" x14ac:dyDescent="0.25">
      <c r="A3" s="288" t="s">
        <v>83</v>
      </c>
      <c r="B3" s="288" t="s">
        <v>84</v>
      </c>
      <c r="C3" s="288" t="s">
        <v>85</v>
      </c>
      <c r="D3" s="288" t="s">
        <v>86</v>
      </c>
      <c r="E3" s="288" t="s">
        <v>87</v>
      </c>
      <c r="G3" s="253"/>
      <c r="H3" s="253"/>
      <c r="I3" s="253"/>
      <c r="J3" s="253"/>
    </row>
    <row r="4" spans="1:10" ht="15" x14ac:dyDescent="0.25">
      <c r="A4" s="178" t="s">
        <v>88</v>
      </c>
      <c r="B4" s="289">
        <v>0</v>
      </c>
      <c r="C4" s="289">
        <v>0</v>
      </c>
      <c r="D4" s="289">
        <v>0</v>
      </c>
      <c r="E4" s="289">
        <v>-58211970.159999996</v>
      </c>
      <c r="G4" s="348" t="s">
        <v>388</v>
      </c>
      <c r="H4" s="348" t="s">
        <v>389</v>
      </c>
      <c r="I4" s="348" t="s">
        <v>390</v>
      </c>
      <c r="J4" s="348" t="s">
        <v>341</v>
      </c>
    </row>
    <row r="5" spans="1:10" ht="15" x14ac:dyDescent="0.25">
      <c r="A5" s="178" t="s">
        <v>89</v>
      </c>
      <c r="B5" s="289">
        <v>5534046.3300000001</v>
      </c>
      <c r="C5" s="289">
        <v>12816821.66</v>
      </c>
      <c r="D5" s="289">
        <f>+B5-C5</f>
        <v>-7282775.3300000001</v>
      </c>
      <c r="E5" s="289">
        <f>+E4+D5</f>
        <v>-65494745.489999995</v>
      </c>
      <c r="G5" s="959">
        <v>20190430</v>
      </c>
      <c r="H5" s="959" t="s">
        <v>542</v>
      </c>
      <c r="I5" s="960">
        <v>3826916.38</v>
      </c>
      <c r="J5" s="959" t="s">
        <v>543</v>
      </c>
    </row>
    <row r="6" spans="1:10" ht="15" x14ac:dyDescent="0.25">
      <c r="A6" s="178" t="s">
        <v>90</v>
      </c>
      <c r="B6" s="289">
        <v>5451747.3899999997</v>
      </c>
      <c r="C6" s="289">
        <v>12480221.699999999</v>
      </c>
      <c r="D6" s="289">
        <f t="shared" ref="D6:D16" si="0">+B6-C6</f>
        <v>-7028474.3099999996</v>
      </c>
      <c r="E6" s="289">
        <f t="shared" ref="E6:E16" si="1">+E5+D6</f>
        <v>-72523219.799999997</v>
      </c>
      <c r="G6" s="959"/>
      <c r="H6" s="959"/>
      <c r="I6" s="960"/>
      <c r="J6" s="961"/>
    </row>
    <row r="7" spans="1:10" ht="15" x14ac:dyDescent="0.25">
      <c r="A7" s="178" t="s">
        <v>91</v>
      </c>
      <c r="B7" s="289">
        <v>5122720</v>
      </c>
      <c r="C7" s="289">
        <v>11733602.439999999</v>
      </c>
      <c r="D7" s="289">
        <f t="shared" si="0"/>
        <v>-6610882.4399999995</v>
      </c>
      <c r="E7" s="289">
        <f t="shared" si="1"/>
        <v>-79134102.239999995</v>
      </c>
      <c r="G7" s="959">
        <v>20190531</v>
      </c>
      <c r="H7" s="959" t="s">
        <v>542</v>
      </c>
      <c r="I7" s="960">
        <v>73398572.439999998</v>
      </c>
      <c r="J7" s="959" t="s">
        <v>460</v>
      </c>
    </row>
    <row r="8" spans="1:10" ht="15" x14ac:dyDescent="0.25">
      <c r="A8" s="178" t="s">
        <v>92</v>
      </c>
      <c r="B8" s="289">
        <v>4875725.1100000003</v>
      </c>
      <c r="C8" s="289">
        <v>10131256.470000001</v>
      </c>
      <c r="D8" s="289">
        <f t="shared" si="0"/>
        <v>-5255531.3600000003</v>
      </c>
      <c r="E8" s="289">
        <f t="shared" si="1"/>
        <v>-84389633.599999994</v>
      </c>
      <c r="G8" s="959">
        <v>20190531</v>
      </c>
      <c r="H8" s="959" t="s">
        <v>542</v>
      </c>
      <c r="I8" s="960">
        <v>-5713163.3099999996</v>
      </c>
      <c r="J8" s="959" t="s">
        <v>544</v>
      </c>
    </row>
    <row r="9" spans="1:10" ht="15" x14ac:dyDescent="0.25">
      <c r="A9" s="178" t="s">
        <v>93</v>
      </c>
      <c r="B9" s="289">
        <v>77225488.819999993</v>
      </c>
      <c r="C9" s="289">
        <v>10024357.939999999</v>
      </c>
      <c r="D9" s="289">
        <f t="shared" si="0"/>
        <v>67201130.879999995</v>
      </c>
      <c r="E9" s="289">
        <f t="shared" si="1"/>
        <v>-17188502.719999999</v>
      </c>
      <c r="G9" s="959">
        <v>20190531</v>
      </c>
      <c r="H9" s="959" t="s">
        <v>542</v>
      </c>
      <c r="I9" s="960">
        <v>-4311194.63</v>
      </c>
      <c r="J9" s="959" t="s">
        <v>545</v>
      </c>
    </row>
    <row r="10" spans="1:10" ht="15" x14ac:dyDescent="0.25">
      <c r="A10" s="178" t="s">
        <v>94</v>
      </c>
      <c r="B10" s="289">
        <v>4311194.63</v>
      </c>
      <c r="C10" s="289">
        <v>10259170.58</v>
      </c>
      <c r="D10" s="289">
        <f t="shared" si="0"/>
        <v>-5947975.9500000002</v>
      </c>
      <c r="E10" s="289">
        <f t="shared" si="1"/>
        <v>-23136478.669999998</v>
      </c>
      <c r="G10" s="349" t="s">
        <v>342</v>
      </c>
      <c r="H10" s="349"/>
      <c r="I10" s="347">
        <f>SUM(I5:I9)</f>
        <v>67201130.879999995</v>
      </c>
      <c r="J10" s="349" t="s">
        <v>391</v>
      </c>
    </row>
    <row r="11" spans="1:10" ht="15" x14ac:dyDescent="0.25">
      <c r="A11" s="178" t="s">
        <v>95</v>
      </c>
      <c r="B11" s="289">
        <v>3746264.89</v>
      </c>
      <c r="C11" s="289">
        <v>10439242.48</v>
      </c>
      <c r="D11" s="289">
        <f t="shared" si="0"/>
        <v>-6692977.5899999999</v>
      </c>
      <c r="E11" s="289">
        <f t="shared" si="1"/>
        <v>-29829456.259999998</v>
      </c>
      <c r="G11" s="350"/>
      <c r="H11" s="350"/>
      <c r="I11" s="347">
        <f>I10</f>
        <v>67201130.879999995</v>
      </c>
      <c r="J11" s="350"/>
    </row>
    <row r="12" spans="1:10" ht="15" x14ac:dyDescent="0.25">
      <c r="A12" s="178" t="s">
        <v>96</v>
      </c>
      <c r="B12" s="289">
        <v>4189149.14</v>
      </c>
      <c r="C12" s="289">
        <v>10864880.4</v>
      </c>
      <c r="D12" s="289">
        <f t="shared" si="0"/>
        <v>-6675731.2599999998</v>
      </c>
      <c r="E12" s="289">
        <f t="shared" si="1"/>
        <v>-36505187.519999996</v>
      </c>
      <c r="G12" s="253"/>
      <c r="H12" s="287" t="s">
        <v>386</v>
      </c>
      <c r="I12" s="289">
        <f>-I7-I6</f>
        <v>-73398572.439999998</v>
      </c>
    </row>
    <row r="13" spans="1:10" ht="15" x14ac:dyDescent="0.25">
      <c r="A13" s="178" t="s">
        <v>97</v>
      </c>
      <c r="B13" s="289">
        <v>4334308.1900000004</v>
      </c>
      <c r="C13" s="289">
        <v>10555051.039999999</v>
      </c>
      <c r="D13" s="289">
        <f t="shared" si="0"/>
        <v>-6220742.8499999987</v>
      </c>
      <c r="E13" s="289">
        <f t="shared" si="1"/>
        <v>-42725930.369999997</v>
      </c>
      <c r="G13" s="253"/>
      <c r="H13" s="287" t="s">
        <v>387</v>
      </c>
      <c r="I13" s="289">
        <f>I11+I12</f>
        <v>-6197441.5600000024</v>
      </c>
      <c r="J13" s="287" t="s">
        <v>392</v>
      </c>
    </row>
    <row r="14" spans="1:10" ht="15" x14ac:dyDescent="0.25">
      <c r="A14" s="178" t="s">
        <v>98</v>
      </c>
      <c r="B14" s="289">
        <v>3946636.18</v>
      </c>
      <c r="C14" s="289">
        <v>11041843.859999999</v>
      </c>
      <c r="D14" s="289">
        <f t="shared" si="0"/>
        <v>-7095207.6799999997</v>
      </c>
      <c r="E14" s="289">
        <f t="shared" si="1"/>
        <v>-49821138.049999997</v>
      </c>
    </row>
    <row r="15" spans="1:10" ht="15" x14ac:dyDescent="0.25">
      <c r="A15" s="178" t="s">
        <v>99</v>
      </c>
      <c r="B15" s="289">
        <v>4575212.83</v>
      </c>
      <c r="C15" s="289">
        <v>12909657.130000001</v>
      </c>
      <c r="D15" s="289">
        <f t="shared" si="0"/>
        <v>-8334444.3000000007</v>
      </c>
      <c r="E15" s="289">
        <f t="shared" si="1"/>
        <v>-58155582.349999994</v>
      </c>
      <c r="H15" s="253"/>
      <c r="I15" s="253"/>
    </row>
    <row r="16" spans="1:10" ht="15" x14ac:dyDescent="0.25">
      <c r="A16" s="178" t="s">
        <v>100</v>
      </c>
      <c r="B16" s="289">
        <v>5428627.96</v>
      </c>
      <c r="C16" s="289">
        <v>14428443.85</v>
      </c>
      <c r="D16" s="289">
        <f t="shared" si="0"/>
        <v>-8999815.8900000006</v>
      </c>
      <c r="E16" s="289">
        <f t="shared" si="1"/>
        <v>-67155398.239999995</v>
      </c>
      <c r="H16" s="253"/>
      <c r="I16" s="253"/>
    </row>
    <row r="17" spans="1:10" ht="15" x14ac:dyDescent="0.25">
      <c r="A17" s="178" t="s">
        <v>101</v>
      </c>
      <c r="B17" s="289">
        <v>0</v>
      </c>
      <c r="C17" s="289">
        <v>0</v>
      </c>
      <c r="D17" s="289">
        <v>0</v>
      </c>
      <c r="E17" s="289">
        <f>+E16</f>
        <v>-67155398.239999995</v>
      </c>
      <c r="H17" s="72"/>
      <c r="I17" s="72"/>
      <c r="J17" s="961"/>
    </row>
    <row r="18" spans="1:10" ht="15" x14ac:dyDescent="0.25">
      <c r="A18" s="178" t="s">
        <v>102</v>
      </c>
      <c r="B18" s="289">
        <v>0</v>
      </c>
      <c r="C18" s="289">
        <v>0</v>
      </c>
      <c r="D18" s="289">
        <v>0</v>
      </c>
      <c r="E18" s="289"/>
      <c r="H18" s="72"/>
      <c r="I18" s="72"/>
      <c r="J18" s="961"/>
    </row>
    <row r="19" spans="1:10" ht="15" x14ac:dyDescent="0.25">
      <c r="A19" s="178" t="s">
        <v>103</v>
      </c>
      <c r="B19" s="289">
        <v>0</v>
      </c>
      <c r="C19" s="289">
        <v>0</v>
      </c>
      <c r="D19" s="289">
        <v>0</v>
      </c>
      <c r="E19" s="289"/>
      <c r="H19" s="253"/>
      <c r="I19" s="253"/>
    </row>
    <row r="20" spans="1:10" ht="15" x14ac:dyDescent="0.25">
      <c r="A20" s="178" t="s">
        <v>104</v>
      </c>
      <c r="B20" s="289">
        <v>0</v>
      </c>
      <c r="C20" s="289">
        <v>0</v>
      </c>
      <c r="D20" s="289">
        <v>0</v>
      </c>
      <c r="E20" s="289"/>
      <c r="H20" s="253"/>
      <c r="I20" s="253"/>
    </row>
    <row r="21" spans="1:10" ht="15" x14ac:dyDescent="0.25">
      <c r="A21" s="178" t="s">
        <v>77</v>
      </c>
      <c r="B21" s="289">
        <f>SUM(B4:B20)</f>
        <v>128741121.46999998</v>
      </c>
      <c r="C21" s="289">
        <f>SUM(C4:C20)</f>
        <v>137684549.55000001</v>
      </c>
      <c r="D21" s="289">
        <f>SUM(D4:D20)</f>
        <v>-8943428.0800000057</v>
      </c>
      <c r="E21" s="289"/>
      <c r="H21" s="253"/>
      <c r="I21" s="253"/>
    </row>
    <row r="22" spans="1:10" ht="15" x14ac:dyDescent="0.25">
      <c r="H22" s="253"/>
      <c r="I22" s="253"/>
    </row>
    <row r="23" spans="1:10" ht="15" x14ac:dyDescent="0.25">
      <c r="H23" s="253"/>
      <c r="I23" s="253"/>
    </row>
    <row r="24" spans="1:10" ht="15" x14ac:dyDescent="0.25">
      <c r="H24" s="253"/>
      <c r="I24" s="253"/>
    </row>
    <row r="25" spans="1:10" ht="15" x14ac:dyDescent="0.25">
      <c r="A25" s="432" t="s">
        <v>546</v>
      </c>
      <c r="H25" s="253"/>
      <c r="I25" s="253"/>
    </row>
    <row r="26" spans="1:10" ht="15" x14ac:dyDescent="0.25">
      <c r="A26" s="252" t="s">
        <v>83</v>
      </c>
      <c r="B26" s="252" t="s">
        <v>84</v>
      </c>
      <c r="C26" s="252" t="s">
        <v>85</v>
      </c>
      <c r="D26" s="252" t="s">
        <v>86</v>
      </c>
      <c r="E26" s="252" t="s">
        <v>87</v>
      </c>
      <c r="H26" s="253"/>
      <c r="I26" s="253"/>
    </row>
    <row r="27" spans="1:10" ht="15" x14ac:dyDescent="0.25">
      <c r="A27" s="251" t="s">
        <v>88</v>
      </c>
      <c r="B27" s="256">
        <v>0</v>
      </c>
      <c r="C27" s="256">
        <v>0</v>
      </c>
      <c r="D27" s="256">
        <v>0</v>
      </c>
      <c r="E27" s="256">
        <f>E16</f>
        <v>-67155398.239999995</v>
      </c>
      <c r="H27" s="253"/>
      <c r="I27" s="253"/>
    </row>
    <row r="28" spans="1:10" ht="15" x14ac:dyDescent="0.25">
      <c r="A28" s="355" t="s">
        <v>89</v>
      </c>
      <c r="B28" s="356">
        <v>5991110.4699999997</v>
      </c>
      <c r="C28" s="356">
        <v>14752154.65</v>
      </c>
      <c r="D28" s="289">
        <f>+B28-C28</f>
        <v>-8761044.1799999997</v>
      </c>
      <c r="E28" s="289">
        <f>+E27+D28</f>
        <v>-75916442.419999987</v>
      </c>
      <c r="H28" s="253"/>
      <c r="I28" s="253"/>
    </row>
    <row r="29" spans="1:10" ht="15" x14ac:dyDescent="0.25">
      <c r="A29" s="251" t="s">
        <v>90</v>
      </c>
      <c r="B29" s="256">
        <v>0</v>
      </c>
      <c r="C29" s="256">
        <v>0</v>
      </c>
      <c r="D29" s="256">
        <v>0</v>
      </c>
      <c r="E29" s="289">
        <f t="shared" ref="E29:E39" si="2">+E28+D29</f>
        <v>-75916442.419999987</v>
      </c>
      <c r="H29" s="253"/>
      <c r="I29" s="253"/>
    </row>
    <row r="30" spans="1:10" ht="15" x14ac:dyDescent="0.25">
      <c r="A30" s="251" t="s">
        <v>91</v>
      </c>
      <c r="B30" s="256">
        <v>0</v>
      </c>
      <c r="C30" s="256">
        <v>0</v>
      </c>
      <c r="D30" s="256">
        <v>0</v>
      </c>
      <c r="E30" s="289">
        <f t="shared" si="2"/>
        <v>-75916442.419999987</v>
      </c>
      <c r="H30" s="253"/>
      <c r="I30" s="253"/>
    </row>
    <row r="31" spans="1:10" ht="15" x14ac:dyDescent="0.25">
      <c r="A31" s="251" t="s">
        <v>92</v>
      </c>
      <c r="B31" s="256">
        <v>0</v>
      </c>
      <c r="C31" s="256">
        <v>0</v>
      </c>
      <c r="D31" s="256">
        <v>0</v>
      </c>
      <c r="E31" s="289">
        <f t="shared" si="2"/>
        <v>-75916442.419999987</v>
      </c>
      <c r="H31" s="253"/>
      <c r="I31" s="253"/>
    </row>
    <row r="32" spans="1:10" ht="15" x14ac:dyDescent="0.25">
      <c r="A32" s="251" t="s">
        <v>93</v>
      </c>
      <c r="B32" s="256">
        <v>0</v>
      </c>
      <c r="C32" s="256">
        <v>0</v>
      </c>
      <c r="D32" s="256">
        <v>0</v>
      </c>
      <c r="E32" s="289">
        <f t="shared" si="2"/>
        <v>-75916442.419999987</v>
      </c>
      <c r="H32" s="253"/>
      <c r="I32" s="253"/>
    </row>
    <row r="33" spans="1:9" ht="15" x14ac:dyDescent="0.25">
      <c r="A33" s="251" t="s">
        <v>94</v>
      </c>
      <c r="B33" s="256">
        <v>0</v>
      </c>
      <c r="C33" s="256">
        <v>0</v>
      </c>
      <c r="D33" s="256">
        <v>0</v>
      </c>
      <c r="E33" s="289">
        <f t="shared" si="2"/>
        <v>-75916442.419999987</v>
      </c>
      <c r="H33" s="253"/>
      <c r="I33" s="253"/>
    </row>
    <row r="34" spans="1:9" ht="15" x14ac:dyDescent="0.25">
      <c r="A34" s="251" t="s">
        <v>95</v>
      </c>
      <c r="B34" s="256">
        <v>0</v>
      </c>
      <c r="C34" s="256">
        <v>0</v>
      </c>
      <c r="D34" s="256">
        <v>0</v>
      </c>
      <c r="E34" s="289">
        <f t="shared" si="2"/>
        <v>-75916442.419999987</v>
      </c>
      <c r="H34" s="253"/>
      <c r="I34" s="253"/>
    </row>
    <row r="35" spans="1:9" ht="15" x14ac:dyDescent="0.25">
      <c r="A35" s="251" t="s">
        <v>96</v>
      </c>
      <c r="B35" s="256">
        <v>0</v>
      </c>
      <c r="C35" s="256">
        <v>0</v>
      </c>
      <c r="D35" s="256">
        <v>0</v>
      </c>
      <c r="E35" s="289">
        <f t="shared" si="2"/>
        <v>-75916442.419999987</v>
      </c>
      <c r="H35" s="253"/>
      <c r="I35" s="253"/>
    </row>
    <row r="36" spans="1:9" ht="15" x14ac:dyDescent="0.25">
      <c r="A36" s="251" t="s">
        <v>97</v>
      </c>
      <c r="B36" s="256">
        <v>0</v>
      </c>
      <c r="C36" s="256">
        <v>0</v>
      </c>
      <c r="D36" s="256">
        <v>0</v>
      </c>
      <c r="E36" s="289">
        <f t="shared" si="2"/>
        <v>-75916442.419999987</v>
      </c>
      <c r="H36" s="253"/>
      <c r="I36" s="253"/>
    </row>
    <row r="37" spans="1:9" ht="15" x14ac:dyDescent="0.25">
      <c r="A37" s="251" t="s">
        <v>98</v>
      </c>
      <c r="B37" s="256">
        <v>0</v>
      </c>
      <c r="C37" s="256">
        <v>0</v>
      </c>
      <c r="D37" s="256">
        <v>0</v>
      </c>
      <c r="E37" s="289">
        <f t="shared" si="2"/>
        <v>-75916442.419999987</v>
      </c>
      <c r="H37" s="253"/>
      <c r="I37" s="253"/>
    </row>
    <row r="38" spans="1:9" ht="15" x14ac:dyDescent="0.25">
      <c r="A38" s="251" t="s">
        <v>99</v>
      </c>
      <c r="B38" s="256">
        <v>0</v>
      </c>
      <c r="C38" s="256">
        <v>0</v>
      </c>
      <c r="D38" s="256">
        <v>0</v>
      </c>
      <c r="E38" s="289">
        <f t="shared" si="2"/>
        <v>-75916442.419999987</v>
      </c>
      <c r="H38" s="253"/>
      <c r="I38" s="253"/>
    </row>
    <row r="39" spans="1:9" ht="15" x14ac:dyDescent="0.25">
      <c r="A39" s="251" t="s">
        <v>100</v>
      </c>
      <c r="B39" s="256">
        <v>0</v>
      </c>
      <c r="C39" s="256">
        <v>0</v>
      </c>
      <c r="D39" s="256">
        <v>0</v>
      </c>
      <c r="E39" s="289">
        <f t="shared" si="2"/>
        <v>-75916442.419999987</v>
      </c>
      <c r="H39" s="253"/>
      <c r="I39" s="253"/>
    </row>
    <row r="40" spans="1:9" ht="15" x14ac:dyDescent="0.25">
      <c r="A40" s="251" t="s">
        <v>101</v>
      </c>
      <c r="B40" s="256">
        <v>0</v>
      </c>
      <c r="C40" s="256">
        <v>0</v>
      </c>
      <c r="D40" s="256">
        <v>0</v>
      </c>
      <c r="E40" s="256"/>
      <c r="H40" s="253"/>
      <c r="I40" s="253"/>
    </row>
    <row r="41" spans="1:9" ht="15" x14ac:dyDescent="0.25">
      <c r="A41" s="251" t="s">
        <v>102</v>
      </c>
      <c r="B41" s="256">
        <v>0</v>
      </c>
      <c r="C41" s="256">
        <v>0</v>
      </c>
      <c r="D41" s="256">
        <v>0</v>
      </c>
      <c r="E41" s="256"/>
      <c r="H41" s="253"/>
      <c r="I41" s="253"/>
    </row>
    <row r="42" spans="1:9" ht="15" x14ac:dyDescent="0.25">
      <c r="A42" s="251" t="s">
        <v>103</v>
      </c>
      <c r="B42" s="256">
        <v>0</v>
      </c>
      <c r="C42" s="256">
        <v>0</v>
      </c>
      <c r="D42" s="256">
        <v>0</v>
      </c>
      <c r="E42" s="256"/>
      <c r="H42" s="253"/>
      <c r="I42" s="253"/>
    </row>
    <row r="43" spans="1:9" ht="15" x14ac:dyDescent="0.25">
      <c r="A43" s="251" t="s">
        <v>104</v>
      </c>
      <c r="B43" s="256">
        <v>0</v>
      </c>
      <c r="C43" s="256">
        <v>0</v>
      </c>
      <c r="D43" s="256">
        <v>0</v>
      </c>
      <c r="E43" s="256"/>
      <c r="H43" s="253"/>
      <c r="I43" s="253"/>
    </row>
    <row r="44" spans="1:9" ht="15" x14ac:dyDescent="0.25">
      <c r="A44" s="251" t="s">
        <v>77</v>
      </c>
      <c r="B44" s="256">
        <f>SUM(B27:B43)</f>
        <v>5991110.4699999997</v>
      </c>
      <c r="C44" s="256">
        <f>SUM(C27:C43)</f>
        <v>14752154.65</v>
      </c>
      <c r="D44" s="256">
        <f>SUM(D27:D43)</f>
        <v>-8761044.1799999997</v>
      </c>
      <c r="E44" s="256"/>
      <c r="H44" s="74"/>
      <c r="I44" s="253"/>
    </row>
    <row r="45" spans="1:9" x14ac:dyDescent="0.2">
      <c r="B45" s="290"/>
      <c r="C45" s="290"/>
      <c r="D45" s="290"/>
      <c r="E45" s="290"/>
      <c r="H45" s="74"/>
      <c r="I45" s="74"/>
    </row>
    <row r="46" spans="1:9" ht="15" x14ac:dyDescent="0.25">
      <c r="H46" s="74"/>
      <c r="I46" s="253"/>
    </row>
    <row r="47" spans="1:9" ht="15" x14ac:dyDescent="0.25">
      <c r="H47" s="74"/>
      <c r="I47" s="253"/>
    </row>
    <row r="48" spans="1:9" ht="15" x14ac:dyDescent="0.25">
      <c r="H48" s="74"/>
      <c r="I48" s="253"/>
    </row>
    <row r="49" spans="8:9" ht="15" x14ac:dyDescent="0.25">
      <c r="H49" s="74"/>
      <c r="I49" s="253"/>
    </row>
    <row r="50" spans="8:9" ht="15" x14ac:dyDescent="0.25">
      <c r="I50" s="253"/>
    </row>
    <row r="51" spans="8:9" ht="15" x14ac:dyDescent="0.25">
      <c r="I51" s="253"/>
    </row>
    <row r="52" spans="8:9" ht="15" x14ac:dyDescent="0.25">
      <c r="I52" s="253"/>
    </row>
    <row r="53" spans="8:9" ht="15" x14ac:dyDescent="0.25">
      <c r="I53" s="25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N53"/>
  <sheetViews>
    <sheetView workbookViewId="0">
      <pane xSplit="3" ySplit="4" topLeftCell="D23" activePane="bottomRight" state="frozen"/>
      <selection sqref="A1:XFD1048576"/>
      <selection pane="topRight" sqref="A1:XFD1048576"/>
      <selection pane="bottomLeft" sqref="A1:XFD1048576"/>
      <selection pane="bottomRight" activeCell="D4" sqref="D4:I4"/>
    </sheetView>
  </sheetViews>
  <sheetFormatPr defaultColWidth="9.140625" defaultRowHeight="12.75" x14ac:dyDescent="0.2"/>
  <cols>
    <col min="1" max="1" width="4.42578125" style="833" bestFit="1" customWidth="1"/>
    <col min="2" max="2" width="32.7109375" style="833" customWidth="1"/>
    <col min="3" max="3" width="11" style="835" bestFit="1" customWidth="1"/>
    <col min="4" max="4" width="15" style="834" bestFit="1" customWidth="1"/>
    <col min="5" max="5" width="17.7109375" style="834" bestFit="1" customWidth="1"/>
    <col min="6" max="6" width="12.28515625" style="833" customWidth="1"/>
    <col min="7" max="7" width="15.42578125" style="834" bestFit="1" customWidth="1"/>
    <col min="8" max="8" width="13.5703125" style="833" bestFit="1" customWidth="1"/>
    <col min="9" max="9" width="11.28515625" style="833" bestFit="1" customWidth="1"/>
    <col min="10" max="10" width="3.28515625" style="833" customWidth="1"/>
    <col min="11" max="11" width="12.28515625" style="833" bestFit="1" customWidth="1"/>
    <col min="12" max="12" width="13.5703125" style="833" bestFit="1" customWidth="1"/>
    <col min="13" max="13" width="13.42578125" style="833" bestFit="1" customWidth="1"/>
    <col min="14" max="14" width="12.85546875" style="833" bestFit="1" customWidth="1"/>
    <col min="15" max="16384" width="9.140625" style="833"/>
  </cols>
  <sheetData>
    <row r="1" spans="1:14" x14ac:dyDescent="0.2">
      <c r="A1" s="878"/>
      <c r="B1" s="876" t="s">
        <v>521</v>
      </c>
      <c r="C1" s="876"/>
      <c r="D1" s="877"/>
      <c r="E1" s="877"/>
      <c r="F1" s="876"/>
      <c r="G1" s="877"/>
      <c r="H1" s="876"/>
      <c r="I1" s="875"/>
    </row>
    <row r="2" spans="1:14" x14ac:dyDescent="0.2">
      <c r="A2" s="871"/>
      <c r="B2" s="873" t="s">
        <v>520</v>
      </c>
      <c r="C2" s="873"/>
      <c r="D2" s="874"/>
      <c r="E2" s="874"/>
      <c r="F2" s="873"/>
      <c r="G2" s="874"/>
      <c r="H2" s="873"/>
      <c r="I2" s="872"/>
    </row>
    <row r="3" spans="1:14" x14ac:dyDescent="0.2">
      <c r="A3" s="871"/>
      <c r="I3" s="859"/>
      <c r="K3" s="1189" t="s">
        <v>519</v>
      </c>
      <c r="L3" s="1189"/>
      <c r="M3" s="1189"/>
      <c r="N3" s="1189"/>
    </row>
    <row r="4" spans="1:14" s="864" customFormat="1" ht="51" x14ac:dyDescent="0.2">
      <c r="A4" s="870" t="s">
        <v>370</v>
      </c>
      <c r="B4" s="869" t="s">
        <v>128</v>
      </c>
      <c r="C4" s="869" t="s">
        <v>129</v>
      </c>
      <c r="D4" s="1156" t="s">
        <v>652</v>
      </c>
      <c r="E4" s="1156" t="s">
        <v>653</v>
      </c>
      <c r="F4" s="1157" t="s">
        <v>593</v>
      </c>
      <c r="G4" s="1156" t="s">
        <v>594</v>
      </c>
      <c r="H4" s="1157" t="s">
        <v>518</v>
      </c>
      <c r="I4" s="1158" t="s">
        <v>517</v>
      </c>
      <c r="J4" s="1159"/>
      <c r="K4" s="1159" t="s">
        <v>516</v>
      </c>
      <c r="L4" s="1159" t="s">
        <v>515</v>
      </c>
      <c r="M4" s="1160" t="s">
        <v>595</v>
      </c>
      <c r="N4" s="1160" t="s">
        <v>596</v>
      </c>
    </row>
    <row r="5" spans="1:14" s="864" customFormat="1" x14ac:dyDescent="0.2">
      <c r="A5" s="868"/>
      <c r="D5" s="867" t="s">
        <v>6</v>
      </c>
      <c r="E5" s="867" t="s">
        <v>7</v>
      </c>
      <c r="F5" s="864" t="s">
        <v>130</v>
      </c>
      <c r="G5" s="867" t="s">
        <v>514</v>
      </c>
      <c r="H5" s="864" t="s">
        <v>513</v>
      </c>
      <c r="I5" s="866" t="s">
        <v>512</v>
      </c>
      <c r="K5" s="864" t="s">
        <v>511</v>
      </c>
      <c r="L5" s="865" t="s">
        <v>510</v>
      </c>
      <c r="M5" s="864" t="s">
        <v>197</v>
      </c>
      <c r="N5" s="864" t="s">
        <v>198</v>
      </c>
    </row>
    <row r="6" spans="1:14" x14ac:dyDescent="0.2">
      <c r="A6" s="858">
        <v>1</v>
      </c>
      <c r="I6" s="859"/>
    </row>
    <row r="7" spans="1:14" x14ac:dyDescent="0.2">
      <c r="A7" s="858">
        <f t="shared" ref="A7:A35" si="0">+A6+1</f>
        <v>2</v>
      </c>
      <c r="B7" s="857" t="s">
        <v>50</v>
      </c>
      <c r="C7" s="835">
        <v>7</v>
      </c>
      <c r="D7" s="834">
        <f>'[67]Proforma - Proposed vs. ex-120 '!D7</f>
        <v>10790076000</v>
      </c>
      <c r="E7" s="841">
        <f>'[67]Proforma - Proposed vs. ex-120 '!E7</f>
        <v>1049330000</v>
      </c>
      <c r="F7" s="843">
        <f>'[67]Proforma - Proposed vs. ex-120 '!F7</f>
        <v>4.6589999999999999E-3</v>
      </c>
      <c r="G7" s="841">
        <f>+F7*$D7+$E7</f>
        <v>1099600964.0840001</v>
      </c>
      <c r="H7" s="841">
        <f>+G7-E7</f>
        <v>50270964.084000111</v>
      </c>
      <c r="I7" s="861">
        <f>IF(E7=0,"n/a",+H7/E7)</f>
        <v>4.7907678312828293E-2</v>
      </c>
      <c r="K7" s="841">
        <f>+L7-H7</f>
        <v>-2835.7985926866531</v>
      </c>
      <c r="L7" s="841">
        <f>SUM(M7:N7)</f>
        <v>50268128.285407424</v>
      </c>
      <c r="M7" s="841">
        <v>53574960.522978812</v>
      </c>
      <c r="N7" s="841">
        <v>-3306832.2375713917</v>
      </c>
    </row>
    <row r="8" spans="1:14" x14ac:dyDescent="0.2">
      <c r="A8" s="858">
        <f t="shared" si="0"/>
        <v>3</v>
      </c>
      <c r="B8" s="857"/>
      <c r="E8" s="841"/>
      <c r="F8" s="843"/>
      <c r="G8" s="841"/>
      <c r="H8" s="841"/>
      <c r="I8" s="861"/>
    </row>
    <row r="9" spans="1:14" x14ac:dyDescent="0.2">
      <c r="A9" s="858">
        <f t="shared" si="0"/>
        <v>4</v>
      </c>
      <c r="B9" s="862" t="s">
        <v>132</v>
      </c>
      <c r="C9" s="860" t="s">
        <v>371</v>
      </c>
      <c r="D9" s="834">
        <f>'[67]Proforma - Proposed vs. ex-120 '!D9</f>
        <v>2853340000</v>
      </c>
      <c r="E9" s="841">
        <f>'[67]Proforma - Proposed vs. ex-120 '!E9</f>
        <v>283241000</v>
      </c>
      <c r="F9" s="843">
        <f>'[67]Proforma - Proposed vs. ex-120 '!F9</f>
        <v>4.3189999999999999E-3</v>
      </c>
      <c r="G9" s="841">
        <f>+F9*$D9+$E9</f>
        <v>295564575.45999998</v>
      </c>
      <c r="H9" s="841">
        <f>+G9-E9</f>
        <v>12323575.459999979</v>
      </c>
      <c r="I9" s="856">
        <f>IF(E9=0,"n/a",+H9/E9)</f>
        <v>4.3509151076291844E-2</v>
      </c>
      <c r="K9" s="841">
        <f>+L9-H9</f>
        <v>127.76746708713472</v>
      </c>
      <c r="L9" s="841">
        <f>SUM(M9:N9)</f>
        <v>12323703.227467066</v>
      </c>
      <c r="M9" s="841">
        <v>13134404.172755314</v>
      </c>
      <c r="N9" s="841">
        <v>-810700.94528824766</v>
      </c>
    </row>
    <row r="10" spans="1:14" x14ac:dyDescent="0.2">
      <c r="A10" s="858">
        <f t="shared" si="0"/>
        <v>5</v>
      </c>
      <c r="B10" s="863" t="s">
        <v>133</v>
      </c>
      <c r="C10" s="860" t="s">
        <v>372</v>
      </c>
      <c r="D10" s="834">
        <f>'[67]Proforma - Proposed vs. ex-120 '!D10</f>
        <v>3025245000</v>
      </c>
      <c r="E10" s="841">
        <f>'[67]Proforma - Proposed vs. ex-120 '!E10</f>
        <v>268489000</v>
      </c>
      <c r="F10" s="843">
        <f>'[67]Proforma - Proposed vs. ex-120 '!F10</f>
        <v>4.0969999999999999E-3</v>
      </c>
      <c r="G10" s="841">
        <f>+F10*$D10+$E10</f>
        <v>280883428.76499999</v>
      </c>
      <c r="H10" s="841">
        <f>+G10-E10</f>
        <v>12394428.764999986</v>
      </c>
      <c r="I10" s="856">
        <f>IF(E10=0,"n/a",+H10/E10)</f>
        <v>4.6163637113624714E-2</v>
      </c>
      <c r="K10" s="841">
        <f>+L10-H10</f>
        <v>-2001.7599410731345</v>
      </c>
      <c r="L10" s="841">
        <f>SUM(M10:N10)</f>
        <v>12392427.005058913</v>
      </c>
      <c r="M10" s="841">
        <v>13207648.866700722</v>
      </c>
      <c r="N10" s="841">
        <v>-815221.86164180876</v>
      </c>
    </row>
    <row r="11" spans="1:14" x14ac:dyDescent="0.2">
      <c r="A11" s="858">
        <f t="shared" si="0"/>
        <v>6</v>
      </c>
      <c r="B11" s="863" t="s">
        <v>134</v>
      </c>
      <c r="C11" s="860" t="s">
        <v>373</v>
      </c>
      <c r="D11" s="834">
        <f>'[67]Proforma - Proposed vs. ex-120 '!D11</f>
        <v>1779828000</v>
      </c>
      <c r="E11" s="841">
        <f>'[67]Proforma - Proposed vs. ex-120 '!E11</f>
        <v>147297000</v>
      </c>
      <c r="F11" s="843">
        <f>'[67]Proforma - Proposed vs. ex-120 '!F11</f>
        <v>4.522E-3</v>
      </c>
      <c r="G11" s="841">
        <f>+F11*$D11+$E11</f>
        <v>155345382.21599999</v>
      </c>
      <c r="H11" s="841">
        <f>+G11-E11</f>
        <v>8048382.2159999907</v>
      </c>
      <c r="I11" s="856">
        <f>IF(E11=0,"n/a",+H11/E11)</f>
        <v>5.4640503309639647E-2</v>
      </c>
      <c r="K11" s="841">
        <f>+L11-H11</f>
        <v>-972.91851568594575</v>
      </c>
      <c r="L11" s="841">
        <f>SUM(M11:N11)</f>
        <v>8047409.2974843048</v>
      </c>
      <c r="M11" s="841">
        <v>8576799.0599747859</v>
      </c>
      <c r="N11" s="841">
        <v>-529389.76249048067</v>
      </c>
    </row>
    <row r="12" spans="1:14" x14ac:dyDescent="0.2">
      <c r="A12" s="858">
        <f t="shared" si="0"/>
        <v>7</v>
      </c>
      <c r="B12" s="863" t="s">
        <v>135</v>
      </c>
      <c r="C12" s="835">
        <v>29</v>
      </c>
      <c r="D12" s="834">
        <f>'[67]Proforma - Proposed vs. ex-120 '!D12</f>
        <v>15090000</v>
      </c>
      <c r="E12" s="841">
        <f>'[67]Proforma - Proposed vs. ex-120 '!E12</f>
        <v>1076000</v>
      </c>
      <c r="F12" s="843">
        <f>'[67]Proforma - Proposed vs. ex-120 '!F12</f>
        <v>3.3349999999999999E-3</v>
      </c>
      <c r="G12" s="841">
        <f>+F12*$D12+$E12</f>
        <v>1126325.1499999999</v>
      </c>
      <c r="H12" s="841">
        <f>+G12-E12</f>
        <v>50325.149999999907</v>
      </c>
      <c r="I12" s="856">
        <f>IF(E12=0,"n/a",+H12/E12)</f>
        <v>4.6770585501858648E-2</v>
      </c>
      <c r="K12" s="841">
        <f>+L12-H12</f>
        <v>-2.0584921364425099</v>
      </c>
      <c r="L12" s="841">
        <f>SUM(M12:N12)</f>
        <v>50323.091507863464</v>
      </c>
      <c r="M12" s="841">
        <v>53633.539439157656</v>
      </c>
      <c r="N12" s="841">
        <v>-3310.4479312941917</v>
      </c>
    </row>
    <row r="13" spans="1:14" x14ac:dyDescent="0.2">
      <c r="A13" s="858">
        <f t="shared" si="0"/>
        <v>8</v>
      </c>
      <c r="B13" s="857"/>
      <c r="E13" s="841"/>
      <c r="F13" s="843"/>
      <c r="G13" s="841"/>
      <c r="H13" s="841"/>
      <c r="I13" s="861"/>
    </row>
    <row r="14" spans="1:14" x14ac:dyDescent="0.2">
      <c r="A14" s="858">
        <f t="shared" si="0"/>
        <v>9</v>
      </c>
      <c r="B14" s="857" t="s">
        <v>136</v>
      </c>
      <c r="D14" s="834">
        <f>'[67]Proforma - Proposed vs. ex-120 '!D14</f>
        <v>7673503000</v>
      </c>
      <c r="E14" s="841">
        <f>'[67]Proforma - Proposed vs. ex-120 '!E14</f>
        <v>700103000</v>
      </c>
      <c r="F14" s="843">
        <f>'[67]Proforma - Proposed vs. ex-120 '!F14</f>
        <v>4.2770000000000004E-3</v>
      </c>
      <c r="G14" s="841">
        <f>SUM(G9:G13)</f>
        <v>732919711.59099984</v>
      </c>
      <c r="H14" s="841">
        <f>SUM(H9:H12)</f>
        <v>32816711.590999953</v>
      </c>
      <c r="I14" s="856">
        <f>IF(E14=0,"n/a",+H14/E14)</f>
        <v>4.6874119366721687E-2</v>
      </c>
    </row>
    <row r="15" spans="1:14" x14ac:dyDescent="0.2">
      <c r="A15" s="858">
        <f t="shared" si="0"/>
        <v>10</v>
      </c>
      <c r="B15" s="857"/>
      <c r="E15" s="841"/>
      <c r="F15" s="843"/>
      <c r="G15" s="841"/>
      <c r="H15" s="841"/>
      <c r="I15" s="861"/>
    </row>
    <row r="16" spans="1:14" x14ac:dyDescent="0.2">
      <c r="A16" s="858">
        <f t="shared" si="0"/>
        <v>11</v>
      </c>
      <c r="B16" s="863" t="s">
        <v>137</v>
      </c>
      <c r="C16" s="860" t="s">
        <v>374</v>
      </c>
      <c r="D16" s="834">
        <f>'[67]Proforma - Proposed vs. ex-120 '!D16</f>
        <v>1312396000</v>
      </c>
      <c r="E16" s="841">
        <f>'[67]Proforma - Proposed vs. ex-120 '!E16</f>
        <v>105603000</v>
      </c>
      <c r="F16" s="843">
        <f>'[67]Proforma - Proposed vs. ex-120 '!F16</f>
        <v>4.0509999999999999E-3</v>
      </c>
      <c r="G16" s="841">
        <f>+F16*$D16+$E16</f>
        <v>110919516.19599999</v>
      </c>
      <c r="H16" s="841">
        <f>+G16-E16</f>
        <v>5316516.1959999949</v>
      </c>
      <c r="I16" s="856">
        <f>IF(E16=0,"n/a",+H16/E16)</f>
        <v>5.0344367072905079E-2</v>
      </c>
      <c r="K16" s="841">
        <f>+L16-H16</f>
        <v>-452.87317293509841</v>
      </c>
      <c r="L16" s="841">
        <f>SUM(M16:N16)</f>
        <v>5316063.3228270598</v>
      </c>
      <c r="M16" s="841">
        <v>5665774.5647711642</v>
      </c>
      <c r="N16" s="841">
        <v>-349711.24194410478</v>
      </c>
    </row>
    <row r="17" spans="1:14" x14ac:dyDescent="0.2">
      <c r="A17" s="858">
        <f t="shared" si="0"/>
        <v>12</v>
      </c>
      <c r="B17" s="863" t="s">
        <v>138</v>
      </c>
      <c r="C17" s="835">
        <v>35</v>
      </c>
      <c r="D17" s="834">
        <f>'[67]Proforma - Proposed vs. ex-120 '!D17</f>
        <v>4566000</v>
      </c>
      <c r="E17" s="841">
        <f>'[67]Proforma - Proposed vs. ex-120 '!E17</f>
        <v>234000</v>
      </c>
      <c r="F17" s="843">
        <f>'[67]Proforma - Proposed vs. ex-120 '!F17</f>
        <v>3.1869999999999997E-3</v>
      </c>
      <c r="G17" s="841">
        <f>+F17*$D17+$E17</f>
        <v>248551.842</v>
      </c>
      <c r="H17" s="841">
        <f>+G17-E17</f>
        <v>14551.842000000004</v>
      </c>
      <c r="I17" s="856">
        <f>IF(E17=0,"n/a",+H17/E17)</f>
        <v>6.2187358974358994E-2</v>
      </c>
      <c r="K17" s="841">
        <f>+L17-H17</f>
        <v>2.8936885479779448</v>
      </c>
      <c r="L17" s="841">
        <f>SUM(M17:N17)</f>
        <v>14554.735688547982</v>
      </c>
      <c r="M17" s="841">
        <v>15512.202593043672</v>
      </c>
      <c r="N17" s="841">
        <v>-957.46690449569053</v>
      </c>
    </row>
    <row r="18" spans="1:14" x14ac:dyDescent="0.2">
      <c r="A18" s="858">
        <f t="shared" si="0"/>
        <v>13</v>
      </c>
      <c r="B18" s="863" t="s">
        <v>139</v>
      </c>
      <c r="C18" s="835">
        <v>43</v>
      </c>
      <c r="D18" s="834">
        <f>'[67]Proforma - Proposed vs. ex-120 '!D18</f>
        <v>117556000</v>
      </c>
      <c r="E18" s="841">
        <f>'[67]Proforma - Proposed vs. ex-120 '!E18</f>
        <v>10285000</v>
      </c>
      <c r="F18" s="843">
        <f>'[67]Proforma - Proposed vs. ex-120 '!F18</f>
        <v>3.362E-3</v>
      </c>
      <c r="G18" s="841">
        <f>+F18*$D18+$E18</f>
        <v>10680223.272</v>
      </c>
      <c r="H18" s="841">
        <f>+G18-E18</f>
        <v>395223.27199999988</v>
      </c>
      <c r="I18" s="856">
        <f>IF(E18=0,"n/a",+H18/E18)</f>
        <v>3.8427153330092355E-2</v>
      </c>
      <c r="K18" s="841">
        <f>+L18-H18</f>
        <v>32.90760042873444</v>
      </c>
      <c r="L18" s="841">
        <f>SUM(M18:N18)</f>
        <v>395256.17960042862</v>
      </c>
      <c r="M18" s="841">
        <v>421257.66247603897</v>
      </c>
      <c r="N18" s="841">
        <v>-26001.482875610349</v>
      </c>
    </row>
    <row r="19" spans="1:14" x14ac:dyDescent="0.2">
      <c r="A19" s="858">
        <f t="shared" si="0"/>
        <v>14</v>
      </c>
      <c r="B19" s="849"/>
      <c r="E19" s="841"/>
      <c r="F19" s="843"/>
      <c r="G19" s="841"/>
      <c r="H19" s="841"/>
      <c r="I19" s="861"/>
      <c r="L19" s="841"/>
    </row>
    <row r="20" spans="1:14" x14ac:dyDescent="0.2">
      <c r="A20" s="858">
        <f t="shared" si="0"/>
        <v>15</v>
      </c>
      <c r="B20" s="849" t="s">
        <v>141</v>
      </c>
      <c r="D20" s="834">
        <f>'[67]Proforma - Proposed vs. ex-120 '!D20</f>
        <v>1434518000</v>
      </c>
      <c r="E20" s="841">
        <f>'[67]Proforma - Proposed vs. ex-120 '!E20</f>
        <v>116122000</v>
      </c>
      <c r="F20" s="843">
        <f>'[67]Proforma - Proposed vs. ex-120 '!F20</f>
        <v>3.9919999999999999E-3</v>
      </c>
      <c r="G20" s="841">
        <f>SUM(G16:G19)</f>
        <v>121848291.30999999</v>
      </c>
      <c r="H20" s="841">
        <f>SUM(H16:H18)</f>
        <v>5726291.3099999949</v>
      </c>
      <c r="I20" s="856">
        <f>IF(E20=0,"n/a",+H20/E20)</f>
        <v>4.9312716883966816E-2</v>
      </c>
      <c r="L20" s="841"/>
    </row>
    <row r="21" spans="1:14" x14ac:dyDescent="0.2">
      <c r="A21" s="858">
        <f t="shared" si="0"/>
        <v>16</v>
      </c>
      <c r="B21" s="849"/>
      <c r="E21" s="841"/>
      <c r="F21" s="843"/>
      <c r="G21" s="841"/>
      <c r="H21" s="841"/>
      <c r="I21" s="861"/>
      <c r="L21" s="841"/>
    </row>
    <row r="22" spans="1:14" x14ac:dyDescent="0.2">
      <c r="A22" s="858">
        <f t="shared" si="0"/>
        <v>17</v>
      </c>
      <c r="B22" s="849" t="s">
        <v>142</v>
      </c>
      <c r="C22" s="835">
        <v>40</v>
      </c>
      <c r="D22" s="834">
        <f>'[67]Proforma - Proposed vs. ex-120 '!D22</f>
        <v>129303000</v>
      </c>
      <c r="E22" s="841">
        <f>'[67]Proforma - Proposed vs. ex-120 '!E22</f>
        <v>9034000</v>
      </c>
      <c r="F22" s="843">
        <f>'[67]Proforma - Proposed vs. ex-120 '!F22</f>
        <v>4.1050000000000001E-3</v>
      </c>
      <c r="G22" s="841">
        <f>+F22*$D22+$E22</f>
        <v>9564788.8149999995</v>
      </c>
      <c r="H22" s="841">
        <f>+G22-E22</f>
        <v>530788.81499999948</v>
      </c>
      <c r="I22" s="856">
        <f>IF(E22=0,"n/a",+H22/E22)</f>
        <v>5.8754573278724763E-2</v>
      </c>
      <c r="K22" s="841">
        <f>+L22-H22</f>
        <v>-42.266810828004964</v>
      </c>
      <c r="L22" s="841">
        <f>SUM(M22:N22)</f>
        <v>530746.54818917147</v>
      </c>
      <c r="M22" s="841">
        <v>565661.11245475966</v>
      </c>
      <c r="N22" s="841">
        <v>-34914.564265588211</v>
      </c>
    </row>
    <row r="23" spans="1:14" x14ac:dyDescent="0.2">
      <c r="A23" s="858">
        <f t="shared" si="0"/>
        <v>18</v>
      </c>
      <c r="B23" s="849"/>
      <c r="E23" s="841"/>
      <c r="F23" s="843"/>
      <c r="G23" s="841"/>
      <c r="H23" s="841"/>
      <c r="I23" s="861"/>
      <c r="L23" s="841"/>
    </row>
    <row r="24" spans="1:14" x14ac:dyDescent="0.2">
      <c r="A24" s="858">
        <f t="shared" si="0"/>
        <v>19</v>
      </c>
      <c r="B24" s="863" t="s">
        <v>143</v>
      </c>
      <c r="C24" s="835">
        <v>46</v>
      </c>
      <c r="D24" s="834">
        <f>'[67]Proforma - Proposed vs. ex-120 '!D24</f>
        <v>72622000</v>
      </c>
      <c r="E24" s="841">
        <f>'[67]Proforma - Proposed vs. ex-120 '!E24</f>
        <v>4876000</v>
      </c>
      <c r="F24" s="843">
        <f>'[67]Proforma - Proposed vs. ex-120 '!F24</f>
        <v>2.5489999999999996E-3</v>
      </c>
      <c r="G24" s="841">
        <f>+F24*$D24+$E24</f>
        <v>5061113.4780000001</v>
      </c>
      <c r="H24" s="841">
        <f>+G24-E24</f>
        <v>185113.47800000012</v>
      </c>
      <c r="I24" s="856">
        <f>IF(E24=0,"n/a",+H24/E24)</f>
        <v>3.7964207957342108E-2</v>
      </c>
      <c r="K24" s="841">
        <f>+L24-H24</f>
        <v>24.353963647066848</v>
      </c>
      <c r="L24" s="841">
        <f>SUM(M24:N24)</f>
        <v>185137.83196364719</v>
      </c>
      <c r="M24" s="841">
        <v>197316.91584867792</v>
      </c>
      <c r="N24" s="841">
        <v>-12179.083885030745</v>
      </c>
    </row>
    <row r="25" spans="1:14" x14ac:dyDescent="0.2">
      <c r="A25" s="858">
        <f t="shared" si="0"/>
        <v>20</v>
      </c>
      <c r="B25" s="862" t="s">
        <v>144</v>
      </c>
      <c r="C25" s="835">
        <v>49</v>
      </c>
      <c r="D25" s="834">
        <f>'[67]Proforma - Proposed vs. ex-120 '!D25</f>
        <v>554335000</v>
      </c>
      <c r="E25" s="841">
        <f>'[67]Proforma - Proposed vs. ex-120 '!E25</f>
        <v>35910000</v>
      </c>
      <c r="F25" s="843">
        <f>'[67]Proforma - Proposed vs. ex-120 '!F25</f>
        <v>4.0000000000000001E-3</v>
      </c>
      <c r="G25" s="841">
        <f>+F25*$D25+$E25</f>
        <v>38127340</v>
      </c>
      <c r="H25" s="841">
        <f>+G25-E25</f>
        <v>2217340</v>
      </c>
      <c r="I25" s="856">
        <f>IF(E25=0,"n/a",+H25/E25)</f>
        <v>6.1747145641882481E-2</v>
      </c>
      <c r="K25" s="841">
        <f>+L25-H25</f>
        <v>-23.311872532591224</v>
      </c>
      <c r="L25" s="841">
        <f>SUM(M25:N25)</f>
        <v>2217316.6881274674</v>
      </c>
      <c r="M25" s="841">
        <v>2363180.3706496088</v>
      </c>
      <c r="N25" s="841">
        <v>-145863.68252214132</v>
      </c>
    </row>
    <row r="26" spans="1:14" x14ac:dyDescent="0.2">
      <c r="A26" s="858">
        <f t="shared" si="0"/>
        <v>21</v>
      </c>
      <c r="B26" s="857"/>
      <c r="E26" s="841"/>
      <c r="F26" s="843"/>
      <c r="G26" s="841"/>
      <c r="H26" s="841"/>
      <c r="I26" s="861"/>
      <c r="L26" s="841"/>
    </row>
    <row r="27" spans="1:14" x14ac:dyDescent="0.2">
      <c r="A27" s="858">
        <f t="shared" si="0"/>
        <v>22</v>
      </c>
      <c r="B27" s="857" t="s">
        <v>145</v>
      </c>
      <c r="D27" s="834">
        <f>'[67]Proforma - Proposed vs. ex-120 '!D27</f>
        <v>626957000</v>
      </c>
      <c r="E27" s="841">
        <f>'[67]Proforma - Proposed vs. ex-120 '!E27</f>
        <v>40786000</v>
      </c>
      <c r="F27" s="843">
        <f>'[67]Proforma - Proposed vs. ex-120 '!F27</f>
        <v>3.8319999999999999E-3</v>
      </c>
      <c r="G27" s="834">
        <f>SUM(G24:G26)</f>
        <v>43188453.478</v>
      </c>
      <c r="H27" s="841">
        <f>SUM(H24:H26)</f>
        <v>2402453.4780000001</v>
      </c>
      <c r="I27" s="856">
        <f>IF(E27=0,"n/a",+H27/E27)</f>
        <v>5.8903875790712504E-2</v>
      </c>
      <c r="L27" s="841"/>
    </row>
    <row r="28" spans="1:14" x14ac:dyDescent="0.2">
      <c r="A28" s="858">
        <f t="shared" si="0"/>
        <v>23</v>
      </c>
      <c r="B28" s="857"/>
      <c r="E28" s="841"/>
      <c r="F28" s="843"/>
      <c r="H28" s="841"/>
      <c r="I28" s="856"/>
      <c r="L28" s="841"/>
    </row>
    <row r="29" spans="1:14" x14ac:dyDescent="0.2">
      <c r="A29" s="858">
        <f t="shared" si="0"/>
        <v>24</v>
      </c>
      <c r="B29" s="857" t="s">
        <v>375</v>
      </c>
      <c r="C29" s="835" t="s">
        <v>140</v>
      </c>
      <c r="D29" s="834">
        <f>'[67]Proforma - Proposed vs. ex-120 '!D29</f>
        <v>2036910000</v>
      </c>
      <c r="E29" s="841">
        <f>'[67]Proforma - Proposed vs. ex-120 '!E29</f>
        <v>8697000</v>
      </c>
      <c r="F29" s="843">
        <f>'[67]Proforma - Proposed vs. ex-120 '!F29</f>
        <v>1.047E-3</v>
      </c>
      <c r="G29" s="841">
        <f>+F29*$D29+$E29</f>
        <v>10829644.77</v>
      </c>
      <c r="H29" s="841">
        <f>+G29-E29</f>
        <v>2132644.7699999996</v>
      </c>
      <c r="I29" s="856">
        <f>IF(E29=0,"n/a",+H29/E29)</f>
        <v>0.24521614004829245</v>
      </c>
      <c r="K29" s="841">
        <f>+L29-H29</f>
        <v>0</v>
      </c>
      <c r="L29" s="841">
        <f>SUM(M29:N29)</f>
        <v>2132644.77</v>
      </c>
      <c r="M29" s="841">
        <v>2132644.77</v>
      </c>
      <c r="N29" s="841">
        <v>0</v>
      </c>
    </row>
    <row r="30" spans="1:14" x14ac:dyDescent="0.2">
      <c r="A30" s="858">
        <f t="shared" si="0"/>
        <v>25</v>
      </c>
      <c r="E30" s="841"/>
      <c r="F30" s="843"/>
      <c r="G30" s="841"/>
      <c r="H30" s="841"/>
      <c r="I30" s="856"/>
      <c r="K30" s="841"/>
      <c r="L30" s="841"/>
      <c r="M30" s="841"/>
      <c r="N30" s="841"/>
    </row>
    <row r="31" spans="1:14" x14ac:dyDescent="0.2">
      <c r="A31" s="858">
        <f t="shared" si="0"/>
        <v>26</v>
      </c>
      <c r="B31" s="19" t="s">
        <v>597</v>
      </c>
      <c r="C31" s="835" t="s">
        <v>598</v>
      </c>
      <c r="D31" s="834">
        <f>'[67]Proforma - Proposed vs. ex-120 '!D31</f>
        <v>480416000</v>
      </c>
      <c r="E31" s="841">
        <f>'[67]Proforma - Proposed vs. ex-120 '!E31</f>
        <v>7124000</v>
      </c>
      <c r="F31" s="843">
        <f>'[67]Proforma - Proposed vs. ex-120 '!F31</f>
        <v>4.1050000000000001E-3</v>
      </c>
      <c r="G31" s="841">
        <f t="shared" ref="G31" si="1">+F31*$D31+$E31</f>
        <v>9096107.6799999997</v>
      </c>
      <c r="H31" s="841">
        <f t="shared" ref="H31" si="2">+G31-E31</f>
        <v>1972107.6799999997</v>
      </c>
      <c r="I31" s="856">
        <f t="shared" ref="I31" si="3">IF(E31=0,"n/a",+H31/E31)</f>
        <v>0.27682589556428966</v>
      </c>
      <c r="K31" s="841">
        <f t="shared" ref="K31" si="4">+L31-H31</f>
        <v>-157.03929677605629</v>
      </c>
      <c r="L31" s="841">
        <f t="shared" ref="L31" si="5">SUM(M31:N31)</f>
        <v>1971950.6407032236</v>
      </c>
      <c r="M31" s="841">
        <v>2101673.1939789932</v>
      </c>
      <c r="N31" s="841">
        <v>-129722.55327576952</v>
      </c>
    </row>
    <row r="32" spans="1:14" x14ac:dyDescent="0.2">
      <c r="A32" s="858">
        <f t="shared" si="0"/>
        <v>27</v>
      </c>
      <c r="E32" s="841"/>
      <c r="F32" s="843"/>
      <c r="G32" s="841"/>
      <c r="H32" s="841"/>
      <c r="I32" s="861"/>
      <c r="L32" s="841"/>
    </row>
    <row r="33" spans="1:14" x14ac:dyDescent="0.2">
      <c r="A33" s="858">
        <f t="shared" si="0"/>
        <v>28</v>
      </c>
      <c r="B33" s="833" t="s">
        <v>146</v>
      </c>
      <c r="C33" s="860" t="s">
        <v>376</v>
      </c>
      <c r="D33" s="834">
        <f>'[67]Proforma - Proposed vs. ex-120 '!D33</f>
        <v>67926000</v>
      </c>
      <c r="E33" s="841">
        <f>'[67]Proforma - Proposed vs. ex-120 '!E33</f>
        <v>16235000</v>
      </c>
      <c r="F33" s="843">
        <f>'[67]Proforma - Proposed vs. ex-120 '!F33</f>
        <v>5.006E-3</v>
      </c>
      <c r="G33" s="841">
        <f>+F33*$D33+$E33</f>
        <v>16575037.556</v>
      </c>
      <c r="H33" s="841">
        <f>+G33-E33</f>
        <v>340037.55599999987</v>
      </c>
      <c r="I33" s="856">
        <f>IF(E33=0,"n/a",+H33/E33)</f>
        <v>2.0944721650754533E-2</v>
      </c>
      <c r="K33" s="841">
        <f>+L33-H33</f>
        <v>9.045669682265725</v>
      </c>
      <c r="L33" s="841">
        <f>SUM(M33:N33)</f>
        <v>340046.60166968213</v>
      </c>
      <c r="M33" s="841">
        <v>362416.18460488628</v>
      </c>
      <c r="N33" s="841">
        <v>-22369.582935204147</v>
      </c>
    </row>
    <row r="34" spans="1:14" x14ac:dyDescent="0.2">
      <c r="A34" s="858">
        <f t="shared" si="0"/>
        <v>29</v>
      </c>
      <c r="E34" s="841"/>
      <c r="F34" s="843"/>
      <c r="G34" s="841"/>
      <c r="H34" s="841"/>
      <c r="I34" s="859"/>
      <c r="L34" s="841"/>
    </row>
    <row r="35" spans="1:14" x14ac:dyDescent="0.2">
      <c r="A35" s="858">
        <f t="shared" si="0"/>
        <v>30</v>
      </c>
      <c r="B35" s="857" t="s">
        <v>77</v>
      </c>
      <c r="D35" s="1162">
        <f>SUM(D7,D14,D20,D22,D27,D29,D31,D33)</f>
        <v>23239609000</v>
      </c>
      <c r="E35" s="50">
        <f>SUM(E7,E14,E20,E22,E27,E29,E31,E33)</f>
        <v>1947431000</v>
      </c>
      <c r="F35" s="1161">
        <f>ROUND(($D7*F7+$D14*F14+$D20*F20+$D22*F22+$D27*F27+$D29*F29+$D31*F31+$D33*F33)/$D35,6)</f>
        <v>4.1390000000000003E-3</v>
      </c>
      <c r="G35" s="50">
        <f>SUM(G7,G14,G20,G22,G27,G29,G31,G33)</f>
        <v>2043622999.2839999</v>
      </c>
      <c r="H35" s="50">
        <f>SUM(H7,H14,H20,H22,H27,H29,H31,H33)</f>
        <v>96191999.284000069</v>
      </c>
      <c r="I35" s="1163">
        <f>IF(E35=0,"n/a",+H35/E35)</f>
        <v>4.9394304231574863E-2</v>
      </c>
      <c r="K35" s="841">
        <f>SUM(K7:K33)</f>
        <v>-6291.0583052607471</v>
      </c>
      <c r="L35" s="841">
        <f>SUM(L7:L33)</f>
        <v>96185708.22569482</v>
      </c>
      <c r="M35" s="50">
        <f>SUM(M7:M33)</f>
        <v>102372883.13922594</v>
      </c>
      <c r="N35" s="50">
        <f>SUM(N7:N33)</f>
        <v>-6187174.9135311684</v>
      </c>
    </row>
    <row r="36" spans="1:14" ht="13.5" thickBot="1" x14ac:dyDescent="0.25">
      <c r="A36" s="855"/>
      <c r="B36" s="852"/>
      <c r="C36" s="854"/>
      <c r="D36" s="853"/>
      <c r="E36" s="853"/>
      <c r="F36" s="852"/>
      <c r="G36" s="853"/>
      <c r="H36" s="852"/>
      <c r="I36" s="851"/>
    </row>
    <row r="37" spans="1:14" x14ac:dyDescent="0.2">
      <c r="K37" s="841"/>
    </row>
    <row r="38" spans="1:14" ht="13.15" customHeight="1" x14ac:dyDescent="0.2">
      <c r="B38" s="1190" t="s">
        <v>509</v>
      </c>
      <c r="C38" s="1190"/>
      <c r="D38" s="1190"/>
      <c r="E38" s="1190"/>
      <c r="F38" s="1190"/>
      <c r="G38" s="1190"/>
      <c r="H38" s="1190"/>
      <c r="I38" s="1190"/>
      <c r="J38" s="850"/>
      <c r="K38" s="850"/>
    </row>
    <row r="39" spans="1:14" x14ac:dyDescent="0.2">
      <c r="K39" s="841"/>
    </row>
    <row r="40" spans="1:14" x14ac:dyDescent="0.2">
      <c r="B40" s="849" t="s">
        <v>508</v>
      </c>
      <c r="D40" s="847"/>
      <c r="E40" s="848"/>
      <c r="H40" s="841">
        <f>'[67]Proforma - Proposed vs. ex-120 '!H40</f>
        <v>94053063.455694795</v>
      </c>
      <c r="K40" s="841"/>
    </row>
    <row r="41" spans="1:14" x14ac:dyDescent="0.2">
      <c r="B41" s="849" t="s">
        <v>507</v>
      </c>
      <c r="D41" s="847"/>
      <c r="E41" s="847"/>
      <c r="H41" s="841">
        <f>'[67]Proforma - Proposed vs. ex-120 '!H41</f>
        <v>2132644.77</v>
      </c>
      <c r="I41" s="841"/>
    </row>
    <row r="42" spans="1:14" x14ac:dyDescent="0.2">
      <c r="B42" s="849"/>
      <c r="D42" s="847"/>
      <c r="E42" s="847"/>
      <c r="H42" s="841">
        <f>'[67]Proforma - Proposed vs. ex-120 '!H42</f>
        <v>96185708.22569479</v>
      </c>
      <c r="I42" s="841"/>
    </row>
    <row r="43" spans="1:14" x14ac:dyDescent="0.2">
      <c r="B43" s="849" t="s">
        <v>506</v>
      </c>
      <c r="D43" s="847"/>
      <c r="E43" s="848"/>
      <c r="H43" s="50">
        <f>+H42-H35</f>
        <v>-6291.0583052784204</v>
      </c>
    </row>
    <row r="44" spans="1:14" x14ac:dyDescent="0.2">
      <c r="D44" s="847"/>
      <c r="E44" s="847"/>
    </row>
    <row r="45" spans="1:14" x14ac:dyDescent="0.2">
      <c r="D45" s="847"/>
      <c r="E45" s="847"/>
    </row>
    <row r="46" spans="1:14" x14ac:dyDescent="0.2">
      <c r="A46" s="845" t="s">
        <v>592</v>
      </c>
      <c r="B46" s="845"/>
      <c r="C46" s="845"/>
      <c r="D46" s="846"/>
      <c r="E46" s="846"/>
      <c r="F46" s="845"/>
      <c r="G46" s="846"/>
      <c r="H46" s="845"/>
      <c r="I46" s="845"/>
      <c r="J46" s="845"/>
      <c r="K46" s="845"/>
      <c r="L46" s="845"/>
      <c r="M46" s="845"/>
    </row>
    <row r="47" spans="1:14" x14ac:dyDescent="0.2">
      <c r="G47" s="844" t="s">
        <v>436</v>
      </c>
    </row>
    <row r="48" spans="1:14" x14ac:dyDescent="0.2">
      <c r="B48" s="833" t="s">
        <v>505</v>
      </c>
      <c r="D48" s="834">
        <f>D35</f>
        <v>23239609000</v>
      </c>
      <c r="F48" s="843">
        <f>ROUND(H48/D48,6)</f>
        <v>4.1390000000000003E-3</v>
      </c>
      <c r="G48" s="842">
        <f>F35-F48</f>
        <v>0</v>
      </c>
      <c r="H48" s="841">
        <f>H35</f>
        <v>96191999.284000069</v>
      </c>
    </row>
    <row r="49" spans="2:8" x14ac:dyDescent="0.2">
      <c r="B49" s="833" t="s">
        <v>435</v>
      </c>
      <c r="D49" s="834">
        <f>-D29</f>
        <v>-2036910000</v>
      </c>
      <c r="F49" s="843">
        <f>-ROUND(H49/D49,6)</f>
        <v>-1.047E-3</v>
      </c>
      <c r="G49" s="842">
        <f>F29+F49</f>
        <v>0</v>
      </c>
      <c r="H49" s="841">
        <f>-H29</f>
        <v>-2132644.7699999996</v>
      </c>
    </row>
    <row r="50" spans="2:8" ht="13.5" thickBot="1" x14ac:dyDescent="0.25">
      <c r="B50" s="833" t="s">
        <v>504</v>
      </c>
      <c r="D50" s="840">
        <f>SUM(D48:D49)</f>
        <v>21202699000</v>
      </c>
      <c r="F50" s="837">
        <f>ROUND(H50/D50,6)</f>
        <v>4.4359999999999998E-3</v>
      </c>
      <c r="H50" s="839">
        <f>SUM(H48:H49)</f>
        <v>94059354.514000073</v>
      </c>
    </row>
    <row r="51" spans="2:8" ht="13.5" thickTop="1" x14ac:dyDescent="0.2">
      <c r="B51" s="833" t="s">
        <v>503</v>
      </c>
      <c r="F51" s="838">
        <v>0.95238599999999995</v>
      </c>
    </row>
    <row r="52" spans="2:8" ht="13.5" thickBot="1" x14ac:dyDescent="0.25">
      <c r="B52" s="833" t="s">
        <v>502</v>
      </c>
      <c r="F52" s="883">
        <f>F50*F51</f>
        <v>4.2247842959999993E-3</v>
      </c>
      <c r="G52" s="834" t="s">
        <v>523</v>
      </c>
    </row>
    <row r="53" spans="2:8" ht="13.5" thickTop="1" x14ac:dyDescent="0.2">
      <c r="E53" s="836"/>
      <c r="F53" s="836"/>
    </row>
  </sheetData>
  <mergeCells count="2">
    <mergeCell ref="K3:N3"/>
    <mergeCell ref="B38:I38"/>
  </mergeCells>
  <printOptions horizontalCentered="1"/>
  <pageMargins left="0.7" right="0.7" top="0.75" bottom="0.75" header="0.3" footer="0.3"/>
  <pageSetup scale="64" orientation="landscape" r:id="rId1"/>
  <headerFooter alignWithMargins="0">
    <oddHeader>&amp;RAdvice No. 2019-xx
Electric Schedule 120 Rate Design Workpapers
Page &amp;P of &amp;N</oddHeader>
    <oddFooter>&amp;L&amp;F
&amp;A&amp;R&amp;D</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tint="0.59999389629810485"/>
  </sheetPr>
  <dimension ref="A1:S55"/>
  <sheetViews>
    <sheetView workbookViewId="0">
      <pane xSplit="4" ySplit="6" topLeftCell="E7" activePane="bottomRight" state="frozen"/>
      <selection activeCell="J21" sqref="J21"/>
      <selection pane="topRight" activeCell="J21" sqref="J21"/>
      <selection pane="bottomLeft" activeCell="J21" sqref="J21"/>
      <selection pane="bottomRight" activeCell="E8" sqref="E8"/>
    </sheetView>
  </sheetViews>
  <sheetFormatPr defaultColWidth="8.85546875" defaultRowHeight="15" x14ac:dyDescent="0.25"/>
  <cols>
    <col min="1" max="1" width="8.85546875" style="72" customWidth="1"/>
    <col min="2" max="2" width="6.28515625" style="72" bestFit="1" customWidth="1"/>
    <col min="3" max="3" width="9.7109375" style="72" bestFit="1" customWidth="1"/>
    <col min="4" max="4" width="8.85546875" style="72"/>
    <col min="5" max="5" width="11.42578125" style="72" bestFit="1" customWidth="1"/>
    <col min="6" max="6" width="10.7109375" style="72" bestFit="1" customWidth="1"/>
    <col min="7" max="7" width="10.42578125" style="72" bestFit="1" customWidth="1"/>
    <col min="8" max="8" width="9" style="72" bestFit="1" customWidth="1"/>
    <col min="9" max="9" width="6.85546875" style="72" bestFit="1" customWidth="1"/>
    <col min="10" max="10" width="13.5703125" style="72" bestFit="1" customWidth="1"/>
    <col min="11" max="11" width="10.42578125" style="72" bestFit="1" customWidth="1"/>
    <col min="12" max="12" width="11.42578125" style="72" bestFit="1" customWidth="1"/>
    <col min="13" max="13" width="13.140625" style="72" bestFit="1" customWidth="1"/>
    <col min="14" max="14" width="19.28515625" style="72" bestFit="1" customWidth="1"/>
    <col min="15" max="15" width="11.42578125" style="72" bestFit="1" customWidth="1"/>
    <col min="16" max="16" width="8.85546875" style="72"/>
    <col min="17" max="17" width="10.5703125" style="72" bestFit="1" customWidth="1"/>
    <col min="18" max="18" width="8.85546875" style="72"/>
    <col min="19" max="19" width="10.5703125" style="72" bestFit="1" customWidth="1"/>
    <col min="20" max="16384" width="8.85546875" style="72"/>
  </cols>
  <sheetData>
    <row r="1" spans="1:15" ht="31.5" x14ac:dyDescent="0.5">
      <c r="A1" s="1093" t="s">
        <v>572</v>
      </c>
    </row>
    <row r="2" spans="1:15" ht="21" x14ac:dyDescent="0.35">
      <c r="A2" s="905" t="s">
        <v>105</v>
      </c>
      <c r="G2" s="72" t="s">
        <v>575</v>
      </c>
      <c r="M2" s="1092" t="s">
        <v>573</v>
      </c>
    </row>
    <row r="3" spans="1:15" ht="15.75" thickBot="1" x14ac:dyDescent="0.3">
      <c r="A3" s="1092" t="s">
        <v>467</v>
      </c>
      <c r="B3" s="1092"/>
      <c r="C3" s="1092"/>
      <c r="M3" s="1092" t="s">
        <v>574</v>
      </c>
    </row>
    <row r="4" spans="1:15" x14ac:dyDescent="0.25">
      <c r="E4" s="1191" t="s">
        <v>106</v>
      </c>
      <c r="F4" s="1192"/>
      <c r="G4" s="1192"/>
      <c r="H4" s="1192"/>
      <c r="I4" s="1192"/>
      <c r="J4" s="1192"/>
      <c r="K4" s="1192"/>
      <c r="L4" s="1192"/>
      <c r="M4" s="1192"/>
      <c r="N4" s="1192"/>
      <c r="O4" s="1193"/>
    </row>
    <row r="5" spans="1:15" x14ac:dyDescent="0.25">
      <c r="A5" s="67" t="s">
        <v>107</v>
      </c>
      <c r="B5" s="67" t="s">
        <v>108</v>
      </c>
      <c r="C5" s="67" t="s">
        <v>109</v>
      </c>
      <c r="E5" s="68" t="s">
        <v>50</v>
      </c>
      <c r="F5" s="66" t="s">
        <v>51</v>
      </c>
      <c r="G5" s="66" t="s">
        <v>52</v>
      </c>
      <c r="H5" s="66" t="s">
        <v>110</v>
      </c>
      <c r="I5" s="66" t="s">
        <v>111</v>
      </c>
      <c r="J5" s="66" t="s">
        <v>112</v>
      </c>
      <c r="K5" s="66" t="s">
        <v>113</v>
      </c>
      <c r="L5" s="66" t="s">
        <v>114</v>
      </c>
      <c r="M5" s="66" t="s">
        <v>115</v>
      </c>
      <c r="N5" s="66" t="s">
        <v>116</v>
      </c>
      <c r="O5" s="69" t="s">
        <v>117</v>
      </c>
    </row>
    <row r="6" spans="1:15" x14ac:dyDescent="0.25">
      <c r="E6" s="71"/>
      <c r="F6" s="70"/>
      <c r="G6" s="70"/>
      <c r="H6" s="70"/>
      <c r="I6" s="70"/>
      <c r="J6" s="70"/>
      <c r="K6" s="70"/>
      <c r="L6" s="70"/>
      <c r="M6" s="70"/>
      <c r="N6" s="70"/>
      <c r="O6" s="65"/>
    </row>
    <row r="7" spans="1:15" ht="15.75" thickBot="1" x14ac:dyDescent="0.3"/>
    <row r="8" spans="1:15" x14ac:dyDescent="0.25">
      <c r="A8" s="67">
        <v>2020</v>
      </c>
      <c r="B8" s="67">
        <v>1</v>
      </c>
      <c r="C8" s="906">
        <v>43831</v>
      </c>
      <c r="E8" s="1096">
        <f>'[68]F2020 Load Forecast'!E30</f>
        <v>1330281</v>
      </c>
      <c r="F8" s="1097">
        <f>'[68]F2020 Load Forecast'!F30</f>
        <v>810799</v>
      </c>
      <c r="G8" s="1097">
        <f>'[68]F2020 Load Forecast'!G30</f>
        <v>99841</v>
      </c>
      <c r="H8" s="1097">
        <f>'[68]F2020 Load Forecast'!H30</f>
        <v>6008</v>
      </c>
      <c r="I8" s="1097">
        <f>'[68]F2020 Load Forecast'!I30</f>
        <v>1025</v>
      </c>
      <c r="J8" s="907">
        <f t="shared" ref="J8:J48" si="0">SUM(E8:I8)</f>
        <v>2247954</v>
      </c>
      <c r="K8" s="907">
        <f t="shared" ref="K8:K55" si="1">L8-J8</f>
        <v>171803</v>
      </c>
      <c r="L8" s="907">
        <f>ROUND(J8/0.929, 0)</f>
        <v>2419757</v>
      </c>
      <c r="M8" s="1094">
        <v>2180</v>
      </c>
      <c r="N8" s="907">
        <f>ROUND(M8/0.929-M8, 0)</f>
        <v>167</v>
      </c>
      <c r="O8" s="908">
        <f t="shared" ref="O8:O48" si="2">SUM(L8:N8)</f>
        <v>2422104</v>
      </c>
    </row>
    <row r="9" spans="1:15" x14ac:dyDescent="0.25">
      <c r="A9" s="67">
        <f t="shared" ref="A9:A55" si="3">IF(B9=1,A8+1,A8)</f>
        <v>2020</v>
      </c>
      <c r="B9" s="67">
        <f t="shared" ref="B9:B55" si="4">IF(B8=12,1,B8+1)</f>
        <v>2</v>
      </c>
      <c r="C9" s="906">
        <f t="shared" ref="C9:C55" si="5">DATE(A9,B9,1)</f>
        <v>43862</v>
      </c>
      <c r="E9" s="1098">
        <f>'[68]F2020 Load Forecast'!E31</f>
        <v>1062375</v>
      </c>
      <c r="F9" s="1099">
        <f>'[68]F2020 Load Forecast'!F31</f>
        <v>705871</v>
      </c>
      <c r="G9" s="1099">
        <f>'[68]F2020 Load Forecast'!G31</f>
        <v>90523</v>
      </c>
      <c r="H9" s="1099">
        <f>'[68]F2020 Load Forecast'!H31</f>
        <v>5280</v>
      </c>
      <c r="I9" s="1099">
        <f>'[68]F2020 Load Forecast'!I31</f>
        <v>824</v>
      </c>
      <c r="J9" s="909">
        <f t="shared" si="0"/>
        <v>1864873</v>
      </c>
      <c r="K9" s="909">
        <f t="shared" si="1"/>
        <v>142525</v>
      </c>
      <c r="L9" s="909">
        <f t="shared" ref="L9:L55" si="6">ROUND(J9/0.929, 0)</f>
        <v>2007398</v>
      </c>
      <c r="M9" s="1095">
        <v>2294</v>
      </c>
      <c r="N9" s="909">
        <f t="shared" ref="N9:N55" si="7">ROUND(M9/0.929-M9, 0)</f>
        <v>175</v>
      </c>
      <c r="O9" s="910">
        <f t="shared" si="2"/>
        <v>2009867</v>
      </c>
    </row>
    <row r="10" spans="1:15" x14ac:dyDescent="0.25">
      <c r="A10" s="67">
        <f t="shared" si="3"/>
        <v>2020</v>
      </c>
      <c r="B10" s="67">
        <f t="shared" si="4"/>
        <v>3</v>
      </c>
      <c r="C10" s="906">
        <f t="shared" si="5"/>
        <v>43891</v>
      </c>
      <c r="E10" s="1098">
        <f>'[68]F2020 Load Forecast'!E32</f>
        <v>1055604</v>
      </c>
      <c r="F10" s="1099">
        <f>'[68]F2020 Load Forecast'!F32</f>
        <v>671165</v>
      </c>
      <c r="G10" s="1099">
        <f>'[68]F2020 Load Forecast'!G32</f>
        <v>90089</v>
      </c>
      <c r="H10" s="1099">
        <f>'[68]F2020 Load Forecast'!H32</f>
        <v>6410</v>
      </c>
      <c r="I10" s="1099">
        <f>'[68]F2020 Load Forecast'!I32</f>
        <v>728</v>
      </c>
      <c r="J10" s="909">
        <f t="shared" si="0"/>
        <v>1823996</v>
      </c>
      <c r="K10" s="909">
        <f t="shared" si="1"/>
        <v>139401</v>
      </c>
      <c r="L10" s="909">
        <f t="shared" si="6"/>
        <v>1963397</v>
      </c>
      <c r="M10" s="1095">
        <v>2205</v>
      </c>
      <c r="N10" s="909">
        <f t="shared" si="7"/>
        <v>169</v>
      </c>
      <c r="O10" s="910">
        <f t="shared" si="2"/>
        <v>1965771</v>
      </c>
    </row>
    <row r="11" spans="1:15" x14ac:dyDescent="0.25">
      <c r="A11" s="67">
        <f t="shared" si="3"/>
        <v>2020</v>
      </c>
      <c r="B11" s="67">
        <f t="shared" si="4"/>
        <v>4</v>
      </c>
      <c r="C11" s="906">
        <f t="shared" si="5"/>
        <v>43922</v>
      </c>
      <c r="E11" s="1098">
        <f>'[68]F2020 Load Forecast'!E33</f>
        <v>849882</v>
      </c>
      <c r="F11" s="1099">
        <f>'[68]F2020 Load Forecast'!F33</f>
        <v>591509</v>
      </c>
      <c r="G11" s="1099">
        <f>'[68]F2020 Load Forecast'!G33</f>
        <v>79994</v>
      </c>
      <c r="H11" s="1099">
        <f>'[68]F2020 Load Forecast'!H33</f>
        <v>5930</v>
      </c>
      <c r="I11" s="1099">
        <f>'[68]F2020 Load Forecast'!I33</f>
        <v>662</v>
      </c>
      <c r="J11" s="909">
        <f t="shared" si="0"/>
        <v>1527977</v>
      </c>
      <c r="K11" s="909">
        <f t="shared" si="1"/>
        <v>116778</v>
      </c>
      <c r="L11" s="909">
        <f t="shared" si="6"/>
        <v>1644755</v>
      </c>
      <c r="M11" s="1095">
        <v>2046</v>
      </c>
      <c r="N11" s="909">
        <f t="shared" si="7"/>
        <v>156</v>
      </c>
      <c r="O11" s="910">
        <f t="shared" si="2"/>
        <v>1646957</v>
      </c>
    </row>
    <row r="12" spans="1:15" x14ac:dyDescent="0.25">
      <c r="A12" s="67">
        <f t="shared" si="3"/>
        <v>2020</v>
      </c>
      <c r="B12" s="67">
        <f t="shared" si="4"/>
        <v>5</v>
      </c>
      <c r="C12" s="906">
        <f t="shared" si="5"/>
        <v>43952</v>
      </c>
      <c r="E12" s="1098">
        <f>'[68]F2020 Load Forecast'!E34</f>
        <v>777284</v>
      </c>
      <c r="F12" s="1099">
        <f>'[68]F2020 Load Forecast'!F34</f>
        <v>621719</v>
      </c>
      <c r="G12" s="1099">
        <f>'[68]F2020 Load Forecast'!G34</f>
        <v>85537</v>
      </c>
      <c r="H12" s="1099">
        <f>'[68]F2020 Load Forecast'!H34</f>
        <v>5957</v>
      </c>
      <c r="I12" s="1099">
        <f>'[68]F2020 Load Forecast'!I34</f>
        <v>462</v>
      </c>
      <c r="J12" s="909">
        <f t="shared" si="0"/>
        <v>1490959</v>
      </c>
      <c r="K12" s="909">
        <f t="shared" si="1"/>
        <v>113948</v>
      </c>
      <c r="L12" s="909">
        <f t="shared" si="6"/>
        <v>1604907</v>
      </c>
      <c r="M12" s="1095">
        <v>2037</v>
      </c>
      <c r="N12" s="909">
        <f t="shared" si="7"/>
        <v>156</v>
      </c>
      <c r="O12" s="910">
        <f t="shared" si="2"/>
        <v>1607100</v>
      </c>
    </row>
    <row r="13" spans="1:15" x14ac:dyDescent="0.25">
      <c r="A13" s="67">
        <f t="shared" si="3"/>
        <v>2020</v>
      </c>
      <c r="B13" s="67">
        <f t="shared" si="4"/>
        <v>6</v>
      </c>
      <c r="C13" s="906">
        <f t="shared" si="5"/>
        <v>43983</v>
      </c>
      <c r="E13" s="1098">
        <f>'[68]F2020 Load Forecast'!E35</f>
        <v>711026</v>
      </c>
      <c r="F13" s="1099">
        <f>'[68]F2020 Load Forecast'!F35</f>
        <v>640450</v>
      </c>
      <c r="G13" s="1099">
        <f>'[68]F2020 Load Forecast'!G35</f>
        <v>85473</v>
      </c>
      <c r="H13" s="1099">
        <f>'[68]F2020 Load Forecast'!H35</f>
        <v>6067</v>
      </c>
      <c r="I13" s="1099">
        <f>'[68]F2020 Load Forecast'!I35</f>
        <v>360</v>
      </c>
      <c r="J13" s="909">
        <f t="shared" si="0"/>
        <v>1443376</v>
      </c>
      <c r="K13" s="909">
        <f t="shared" si="1"/>
        <v>110312</v>
      </c>
      <c r="L13" s="909">
        <f t="shared" si="6"/>
        <v>1553688</v>
      </c>
      <c r="M13" s="1095">
        <v>1680</v>
      </c>
      <c r="N13" s="909">
        <f t="shared" si="7"/>
        <v>128</v>
      </c>
      <c r="O13" s="910">
        <f t="shared" si="2"/>
        <v>1555496</v>
      </c>
    </row>
    <row r="14" spans="1:15" x14ac:dyDescent="0.25">
      <c r="A14" s="67">
        <f t="shared" si="3"/>
        <v>2020</v>
      </c>
      <c r="B14" s="67">
        <f t="shared" si="4"/>
        <v>7</v>
      </c>
      <c r="C14" s="906">
        <f t="shared" si="5"/>
        <v>44013</v>
      </c>
      <c r="E14" s="1098">
        <f>'[68]F2020 Load Forecast'!E36</f>
        <v>715931</v>
      </c>
      <c r="F14" s="1099">
        <f>'[68]F2020 Load Forecast'!F36</f>
        <v>701629</v>
      </c>
      <c r="G14" s="1099">
        <f>'[68]F2020 Load Forecast'!G36</f>
        <v>87905</v>
      </c>
      <c r="H14" s="1099">
        <f>'[68]F2020 Load Forecast'!H36</f>
        <v>5951</v>
      </c>
      <c r="I14" s="1099">
        <f>'[68]F2020 Load Forecast'!I36</f>
        <v>295</v>
      </c>
      <c r="J14" s="909">
        <f t="shared" si="0"/>
        <v>1511711</v>
      </c>
      <c r="K14" s="909">
        <f t="shared" si="1"/>
        <v>115534</v>
      </c>
      <c r="L14" s="909">
        <f t="shared" si="6"/>
        <v>1627245</v>
      </c>
      <c r="M14" s="1095">
        <v>2694</v>
      </c>
      <c r="N14" s="909">
        <f t="shared" si="7"/>
        <v>206</v>
      </c>
      <c r="O14" s="910">
        <f t="shared" si="2"/>
        <v>1630145</v>
      </c>
    </row>
    <row r="15" spans="1:15" x14ac:dyDescent="0.25">
      <c r="A15" s="67">
        <f t="shared" si="3"/>
        <v>2020</v>
      </c>
      <c r="B15" s="67">
        <f t="shared" si="4"/>
        <v>8</v>
      </c>
      <c r="C15" s="906">
        <f t="shared" si="5"/>
        <v>44044</v>
      </c>
      <c r="E15" s="1098">
        <f>'[68]F2020 Load Forecast'!E37</f>
        <v>729561</v>
      </c>
      <c r="F15" s="1099">
        <f>'[68]F2020 Load Forecast'!F37</f>
        <v>716102</v>
      </c>
      <c r="G15" s="1099">
        <f>'[68]F2020 Load Forecast'!G37</f>
        <v>90409</v>
      </c>
      <c r="H15" s="1099">
        <f>'[68]F2020 Load Forecast'!H37</f>
        <v>5706</v>
      </c>
      <c r="I15" s="1099">
        <f>'[68]F2020 Load Forecast'!I37</f>
        <v>286</v>
      </c>
      <c r="J15" s="909">
        <f t="shared" si="0"/>
        <v>1542064</v>
      </c>
      <c r="K15" s="909">
        <f t="shared" si="1"/>
        <v>117854</v>
      </c>
      <c r="L15" s="909">
        <f t="shared" si="6"/>
        <v>1659918</v>
      </c>
      <c r="M15" s="1095">
        <v>1538</v>
      </c>
      <c r="N15" s="909">
        <f t="shared" si="7"/>
        <v>118</v>
      </c>
      <c r="O15" s="910">
        <f t="shared" si="2"/>
        <v>1661574</v>
      </c>
    </row>
    <row r="16" spans="1:15" x14ac:dyDescent="0.25">
      <c r="A16" s="67">
        <f t="shared" si="3"/>
        <v>2020</v>
      </c>
      <c r="B16" s="67">
        <f t="shared" si="4"/>
        <v>9</v>
      </c>
      <c r="C16" s="906">
        <f t="shared" si="5"/>
        <v>44075</v>
      </c>
      <c r="E16" s="1098">
        <f>'[68]F2020 Load Forecast'!E38</f>
        <v>665664</v>
      </c>
      <c r="F16" s="1099">
        <f>'[68]F2020 Load Forecast'!F38</f>
        <v>643611</v>
      </c>
      <c r="G16" s="1099">
        <f>'[68]F2020 Load Forecast'!G38</f>
        <v>85269</v>
      </c>
      <c r="H16" s="1099">
        <f>'[68]F2020 Load Forecast'!H38</f>
        <v>6166</v>
      </c>
      <c r="I16" s="1099">
        <f>'[68]F2020 Load Forecast'!I38</f>
        <v>330</v>
      </c>
      <c r="J16" s="909">
        <f t="shared" si="0"/>
        <v>1401040</v>
      </c>
      <c r="K16" s="909">
        <f t="shared" si="1"/>
        <v>107076</v>
      </c>
      <c r="L16" s="909">
        <f t="shared" si="6"/>
        <v>1508116</v>
      </c>
      <c r="M16" s="1095">
        <v>1338</v>
      </c>
      <c r="N16" s="909">
        <f t="shared" si="7"/>
        <v>102</v>
      </c>
      <c r="O16" s="910">
        <f t="shared" si="2"/>
        <v>1509556</v>
      </c>
    </row>
    <row r="17" spans="1:19" x14ac:dyDescent="0.25">
      <c r="A17" s="67">
        <f t="shared" si="3"/>
        <v>2020</v>
      </c>
      <c r="B17" s="67">
        <f t="shared" si="4"/>
        <v>10</v>
      </c>
      <c r="C17" s="906">
        <f t="shared" si="5"/>
        <v>44105</v>
      </c>
      <c r="E17" s="1098">
        <f>'[68]F2020 Load Forecast'!E39</f>
        <v>844606</v>
      </c>
      <c r="F17" s="1099">
        <f>'[68]F2020 Load Forecast'!F39</f>
        <v>654640</v>
      </c>
      <c r="G17" s="1099">
        <f>'[68]F2020 Load Forecast'!G39</f>
        <v>88195</v>
      </c>
      <c r="H17" s="1099">
        <f>'[68]F2020 Load Forecast'!H39</f>
        <v>6191</v>
      </c>
      <c r="I17" s="1099">
        <f>'[68]F2020 Load Forecast'!I39</f>
        <v>569</v>
      </c>
      <c r="J17" s="909">
        <f t="shared" si="0"/>
        <v>1594201</v>
      </c>
      <c r="K17" s="909">
        <f t="shared" si="1"/>
        <v>121839</v>
      </c>
      <c r="L17" s="909">
        <f t="shared" si="6"/>
        <v>1716040</v>
      </c>
      <c r="M17" s="1095">
        <v>1718</v>
      </c>
      <c r="N17" s="909">
        <f t="shared" si="7"/>
        <v>131</v>
      </c>
      <c r="O17" s="910">
        <f t="shared" si="2"/>
        <v>1717889</v>
      </c>
    </row>
    <row r="18" spans="1:19" x14ac:dyDescent="0.25">
      <c r="A18" s="67">
        <f t="shared" si="3"/>
        <v>2020</v>
      </c>
      <c r="B18" s="67">
        <f t="shared" si="4"/>
        <v>11</v>
      </c>
      <c r="C18" s="906">
        <f t="shared" si="5"/>
        <v>44136</v>
      </c>
      <c r="E18" s="1098">
        <f>'[68]F2020 Load Forecast'!E40</f>
        <v>1074147</v>
      </c>
      <c r="F18" s="1099">
        <f>'[68]F2020 Load Forecast'!F40</f>
        <v>682156</v>
      </c>
      <c r="G18" s="1099">
        <f>'[68]F2020 Load Forecast'!G40</f>
        <v>85211</v>
      </c>
      <c r="H18" s="1099">
        <f>'[68]F2020 Load Forecast'!H40</f>
        <v>6252</v>
      </c>
      <c r="I18" s="1099">
        <f>'[68]F2020 Load Forecast'!I40</f>
        <v>784</v>
      </c>
      <c r="J18" s="909">
        <f t="shared" si="0"/>
        <v>1848550</v>
      </c>
      <c r="K18" s="909">
        <f t="shared" si="1"/>
        <v>141278</v>
      </c>
      <c r="L18" s="909">
        <f t="shared" si="6"/>
        <v>1989828</v>
      </c>
      <c r="M18" s="1095">
        <v>1710</v>
      </c>
      <c r="N18" s="909">
        <f t="shared" si="7"/>
        <v>131</v>
      </c>
      <c r="O18" s="910">
        <f t="shared" si="2"/>
        <v>1991669</v>
      </c>
      <c r="Q18" s="67" t="s">
        <v>429</v>
      </c>
    </row>
    <row r="19" spans="1:19" x14ac:dyDescent="0.25">
      <c r="A19" s="67">
        <f t="shared" si="3"/>
        <v>2020</v>
      </c>
      <c r="B19" s="67">
        <f t="shared" si="4"/>
        <v>12</v>
      </c>
      <c r="C19" s="906">
        <f t="shared" si="5"/>
        <v>44166</v>
      </c>
      <c r="E19" s="1098">
        <f>'[68]F2020 Load Forecast'!E41</f>
        <v>1256835</v>
      </c>
      <c r="F19" s="1099">
        <f>'[68]F2020 Load Forecast'!F41</f>
        <v>765753</v>
      </c>
      <c r="G19" s="1099">
        <f>'[68]F2020 Load Forecast'!G41</f>
        <v>88962</v>
      </c>
      <c r="H19" s="1099">
        <f>'[68]F2020 Load Forecast'!H41</f>
        <v>6379</v>
      </c>
      <c r="I19" s="1099">
        <f>'[68]F2020 Load Forecast'!I41</f>
        <v>976</v>
      </c>
      <c r="J19" s="909">
        <f t="shared" si="0"/>
        <v>2118905</v>
      </c>
      <c r="K19" s="909">
        <f t="shared" si="1"/>
        <v>161940</v>
      </c>
      <c r="L19" s="909">
        <f t="shared" si="6"/>
        <v>2280845</v>
      </c>
      <c r="M19" s="1095">
        <v>1596</v>
      </c>
      <c r="N19" s="909">
        <f t="shared" si="7"/>
        <v>122</v>
      </c>
      <c r="O19" s="910">
        <f t="shared" si="2"/>
        <v>2282563</v>
      </c>
      <c r="Q19" s="67" t="s">
        <v>430</v>
      </c>
      <c r="R19" s="67" t="s">
        <v>432</v>
      </c>
      <c r="S19" s="67" t="s">
        <v>433</v>
      </c>
    </row>
    <row r="20" spans="1:19" x14ac:dyDescent="0.25">
      <c r="A20" s="67">
        <f t="shared" si="3"/>
        <v>2021</v>
      </c>
      <c r="B20" s="67">
        <f t="shared" si="4"/>
        <v>1</v>
      </c>
      <c r="C20" s="906">
        <f t="shared" si="5"/>
        <v>44197</v>
      </c>
      <c r="E20" s="1098">
        <f>'[68]F2020 Load Forecast'!E42</f>
        <v>1275703</v>
      </c>
      <c r="F20" s="1099">
        <f>'[68]F2020 Load Forecast'!F42</f>
        <v>750463</v>
      </c>
      <c r="G20" s="1099">
        <f>'[68]F2020 Load Forecast'!G42</f>
        <v>87494</v>
      </c>
      <c r="H20" s="1099">
        <f>'[68]F2020 Load Forecast'!H42</f>
        <v>6263</v>
      </c>
      <c r="I20" s="1099">
        <f>'[68]F2020 Load Forecast'!I42</f>
        <v>993</v>
      </c>
      <c r="J20" s="909">
        <f t="shared" si="0"/>
        <v>2120916</v>
      </c>
      <c r="K20" s="909">
        <f t="shared" si="1"/>
        <v>162094</v>
      </c>
      <c r="L20" s="909">
        <f t="shared" si="6"/>
        <v>2283010</v>
      </c>
      <c r="M20" s="1095">
        <v>2243</v>
      </c>
      <c r="N20" s="909">
        <f t="shared" si="7"/>
        <v>171</v>
      </c>
      <c r="O20" s="910">
        <f t="shared" si="2"/>
        <v>2285424</v>
      </c>
      <c r="Q20" s="67" t="s">
        <v>431</v>
      </c>
      <c r="R20" s="67" t="s">
        <v>111</v>
      </c>
      <c r="S20" s="67" t="s">
        <v>434</v>
      </c>
    </row>
    <row r="21" spans="1:19" x14ac:dyDescent="0.25">
      <c r="A21" s="67">
        <f t="shared" si="3"/>
        <v>2021</v>
      </c>
      <c r="B21" s="67">
        <f t="shared" si="4"/>
        <v>2</v>
      </c>
      <c r="C21" s="906">
        <f t="shared" si="5"/>
        <v>44228</v>
      </c>
      <c r="E21" s="1098">
        <f>'[68]F2020 Load Forecast'!E43</f>
        <v>1039339</v>
      </c>
      <c r="F21" s="1099">
        <f>'[68]F2020 Load Forecast'!F43</f>
        <v>660332</v>
      </c>
      <c r="G21" s="1099">
        <f>'[68]F2020 Load Forecast'!G43</f>
        <v>80868</v>
      </c>
      <c r="H21" s="1099">
        <f>'[68]F2020 Load Forecast'!H43</f>
        <v>5782</v>
      </c>
      <c r="I21" s="1099">
        <f>'[68]F2020 Load Forecast'!I43</f>
        <v>822</v>
      </c>
      <c r="J21" s="1101">
        <f t="shared" si="0"/>
        <v>1787143</v>
      </c>
      <c r="K21" s="909">
        <f t="shared" si="1"/>
        <v>136585</v>
      </c>
      <c r="L21" s="909">
        <f t="shared" si="6"/>
        <v>1923728</v>
      </c>
      <c r="M21" s="1095">
        <v>2439</v>
      </c>
      <c r="N21" s="909">
        <f t="shared" si="7"/>
        <v>186</v>
      </c>
      <c r="O21" s="910">
        <f t="shared" si="2"/>
        <v>1926353</v>
      </c>
      <c r="Q21" s="1100">
        <f>J21</f>
        <v>1787143</v>
      </c>
      <c r="R21" s="1100">
        <f>-I21</f>
        <v>-822</v>
      </c>
      <c r="S21" s="911">
        <f>SUM(Q21:R21)</f>
        <v>1786321</v>
      </c>
    </row>
    <row r="22" spans="1:19" x14ac:dyDescent="0.25">
      <c r="A22" s="67">
        <f t="shared" si="3"/>
        <v>2021</v>
      </c>
      <c r="B22" s="67">
        <f t="shared" si="4"/>
        <v>3</v>
      </c>
      <c r="C22" s="906">
        <f t="shared" si="5"/>
        <v>44256</v>
      </c>
      <c r="E22" s="1098">
        <f>'[68]F2020 Load Forecast'!E44</f>
        <v>1080089</v>
      </c>
      <c r="F22" s="1099">
        <f>'[68]F2020 Load Forecast'!F44</f>
        <v>697540</v>
      </c>
      <c r="G22" s="1099">
        <f>'[68]F2020 Load Forecast'!G44</f>
        <v>88483</v>
      </c>
      <c r="H22" s="1099">
        <f>'[68]F2020 Load Forecast'!H44</f>
        <v>5651</v>
      </c>
      <c r="I22" s="1099">
        <f>'[68]F2020 Load Forecast'!I44</f>
        <v>835</v>
      </c>
      <c r="J22" s="1101">
        <f t="shared" si="0"/>
        <v>1872598</v>
      </c>
      <c r="K22" s="909">
        <f t="shared" si="1"/>
        <v>143116</v>
      </c>
      <c r="L22" s="909">
        <f t="shared" si="6"/>
        <v>2015714</v>
      </c>
      <c r="M22" s="1095">
        <v>2263</v>
      </c>
      <c r="N22" s="909">
        <f t="shared" si="7"/>
        <v>173</v>
      </c>
      <c r="O22" s="910">
        <f t="shared" si="2"/>
        <v>2018150</v>
      </c>
      <c r="Q22" s="1100">
        <f>J22</f>
        <v>1872598</v>
      </c>
      <c r="R22" s="1100">
        <f>-I22</f>
        <v>-835</v>
      </c>
      <c r="S22" s="911">
        <f>SUM(Q22:R22)</f>
        <v>1871763</v>
      </c>
    </row>
    <row r="23" spans="1:19" x14ac:dyDescent="0.25">
      <c r="A23" s="67">
        <f t="shared" si="3"/>
        <v>2021</v>
      </c>
      <c r="B23" s="67">
        <f t="shared" si="4"/>
        <v>4</v>
      </c>
      <c r="C23" s="906">
        <f t="shared" si="5"/>
        <v>44287</v>
      </c>
      <c r="E23" s="1098">
        <f>'[68]F2020 Load Forecast'!E45</f>
        <v>867930</v>
      </c>
      <c r="F23" s="1099">
        <f>'[68]F2020 Load Forecast'!F45</f>
        <v>661451</v>
      </c>
      <c r="G23" s="1099">
        <f>'[68]F2020 Load Forecast'!G45</f>
        <v>83826</v>
      </c>
      <c r="H23" s="1099">
        <f>'[68]F2020 Load Forecast'!H45</f>
        <v>5769</v>
      </c>
      <c r="I23" s="1099">
        <f>'[68]F2020 Load Forecast'!I45</f>
        <v>703</v>
      </c>
      <c r="J23" s="1101">
        <f t="shared" si="0"/>
        <v>1619679</v>
      </c>
      <c r="K23" s="909">
        <f t="shared" si="1"/>
        <v>123786</v>
      </c>
      <c r="L23" s="909">
        <f t="shared" si="6"/>
        <v>1743465</v>
      </c>
      <c r="M23" s="1095">
        <v>2101</v>
      </c>
      <c r="N23" s="909">
        <f t="shared" si="7"/>
        <v>161</v>
      </c>
      <c r="O23" s="910">
        <f t="shared" si="2"/>
        <v>1745727</v>
      </c>
      <c r="Q23" s="1100">
        <f>J23</f>
        <v>1619679</v>
      </c>
      <c r="R23" s="1100">
        <f>-I23</f>
        <v>-703</v>
      </c>
      <c r="S23" s="911">
        <f>SUM(Q23:R23)</f>
        <v>1618976</v>
      </c>
    </row>
    <row r="24" spans="1:19" x14ac:dyDescent="0.25">
      <c r="A24" s="67">
        <f t="shared" si="3"/>
        <v>2021</v>
      </c>
      <c r="B24" s="67">
        <f t="shared" si="4"/>
        <v>5</v>
      </c>
      <c r="C24" s="906">
        <f t="shared" si="5"/>
        <v>44317</v>
      </c>
      <c r="E24" s="1098">
        <f>'[68]F2020 Load Forecast'!E46</f>
        <v>777412</v>
      </c>
      <c r="F24" s="1099">
        <f>'[68]F2020 Load Forecast'!F46</f>
        <v>654293</v>
      </c>
      <c r="G24" s="1099">
        <f>'[68]F2020 Load Forecast'!G46</f>
        <v>86274</v>
      </c>
      <c r="H24" s="1099">
        <f>'[68]F2020 Load Forecast'!H46</f>
        <v>5613</v>
      </c>
      <c r="I24" s="1099">
        <f>'[68]F2020 Load Forecast'!I46</f>
        <v>452</v>
      </c>
      <c r="J24" s="909">
        <f t="shared" si="0"/>
        <v>1524044</v>
      </c>
      <c r="K24" s="909">
        <f t="shared" si="1"/>
        <v>116477</v>
      </c>
      <c r="L24" s="909">
        <f t="shared" si="6"/>
        <v>1640521</v>
      </c>
      <c r="M24" s="1095">
        <v>2097</v>
      </c>
      <c r="N24" s="909">
        <f t="shared" si="7"/>
        <v>160</v>
      </c>
      <c r="O24" s="910">
        <f t="shared" si="2"/>
        <v>1642778</v>
      </c>
    </row>
    <row r="25" spans="1:19" x14ac:dyDescent="0.25">
      <c r="A25" s="67">
        <f t="shared" si="3"/>
        <v>2021</v>
      </c>
      <c r="B25" s="67">
        <f t="shared" si="4"/>
        <v>6</v>
      </c>
      <c r="C25" s="906">
        <f t="shared" si="5"/>
        <v>44348</v>
      </c>
      <c r="E25" s="1098">
        <f>'[68]F2020 Load Forecast'!E47</f>
        <v>704328</v>
      </c>
      <c r="F25" s="1099">
        <f>'[68]F2020 Load Forecast'!F47</f>
        <v>639643</v>
      </c>
      <c r="G25" s="1099">
        <f>'[68]F2020 Load Forecast'!G47</f>
        <v>84699</v>
      </c>
      <c r="H25" s="1099">
        <f>'[68]F2020 Load Forecast'!H47</f>
        <v>5680</v>
      </c>
      <c r="I25" s="1099">
        <f>'[68]F2020 Load Forecast'!I47</f>
        <v>347</v>
      </c>
      <c r="J25" s="909">
        <f t="shared" si="0"/>
        <v>1434697</v>
      </c>
      <c r="K25" s="909">
        <f t="shared" si="1"/>
        <v>109649</v>
      </c>
      <c r="L25" s="909">
        <f t="shared" si="6"/>
        <v>1544346</v>
      </c>
      <c r="M25" s="1095">
        <v>1727</v>
      </c>
      <c r="N25" s="909">
        <f t="shared" si="7"/>
        <v>132</v>
      </c>
      <c r="O25" s="910">
        <f t="shared" si="2"/>
        <v>1546205</v>
      </c>
    </row>
    <row r="26" spans="1:19" x14ac:dyDescent="0.25">
      <c r="A26" s="67">
        <f t="shared" si="3"/>
        <v>2021</v>
      </c>
      <c r="B26" s="67">
        <f t="shared" si="4"/>
        <v>7</v>
      </c>
      <c r="C26" s="906">
        <f t="shared" si="5"/>
        <v>44378</v>
      </c>
      <c r="E26" s="1098">
        <f>'[68]F2020 Load Forecast'!E48</f>
        <v>699409</v>
      </c>
      <c r="F26" s="1099">
        <f>'[68]F2020 Load Forecast'!F48</f>
        <v>704877</v>
      </c>
      <c r="G26" s="1099">
        <f>'[68]F2020 Load Forecast'!G48</f>
        <v>88794</v>
      </c>
      <c r="H26" s="1099">
        <f>'[68]F2020 Load Forecast'!H48</f>
        <v>5671</v>
      </c>
      <c r="I26" s="1099">
        <f>'[68]F2020 Load Forecast'!I48</f>
        <v>303</v>
      </c>
      <c r="J26" s="909">
        <f t="shared" si="0"/>
        <v>1499054</v>
      </c>
      <c r="K26" s="909">
        <f t="shared" si="1"/>
        <v>114567</v>
      </c>
      <c r="L26" s="909">
        <f t="shared" si="6"/>
        <v>1613621</v>
      </c>
      <c r="M26" s="1095">
        <v>2779</v>
      </c>
      <c r="N26" s="909">
        <f t="shared" si="7"/>
        <v>212</v>
      </c>
      <c r="O26" s="910">
        <f t="shared" si="2"/>
        <v>1616612</v>
      </c>
    </row>
    <row r="27" spans="1:19" x14ac:dyDescent="0.25">
      <c r="A27" s="67">
        <f t="shared" si="3"/>
        <v>2021</v>
      </c>
      <c r="B27" s="67">
        <f t="shared" si="4"/>
        <v>8</v>
      </c>
      <c r="C27" s="906">
        <f t="shared" si="5"/>
        <v>44409</v>
      </c>
      <c r="E27" s="1098">
        <f>'[68]F2020 Load Forecast'!E49</f>
        <v>713053</v>
      </c>
      <c r="F27" s="1099">
        <f>'[68]F2020 Load Forecast'!F49</f>
        <v>712150</v>
      </c>
      <c r="G27" s="1099">
        <f>'[68]F2020 Load Forecast'!G49</f>
        <v>89407</v>
      </c>
      <c r="H27" s="1099">
        <f>'[68]F2020 Load Forecast'!H49</f>
        <v>5646</v>
      </c>
      <c r="I27" s="1099">
        <f>'[68]F2020 Load Forecast'!I49</f>
        <v>293</v>
      </c>
      <c r="J27" s="909">
        <f t="shared" si="0"/>
        <v>1520549</v>
      </c>
      <c r="K27" s="909">
        <f t="shared" si="1"/>
        <v>116210</v>
      </c>
      <c r="L27" s="909">
        <f t="shared" si="6"/>
        <v>1636759</v>
      </c>
      <c r="M27" s="1095">
        <v>1579</v>
      </c>
      <c r="N27" s="909">
        <f t="shared" si="7"/>
        <v>121</v>
      </c>
      <c r="O27" s="910">
        <f t="shared" si="2"/>
        <v>1638459</v>
      </c>
    </row>
    <row r="28" spans="1:19" x14ac:dyDescent="0.25">
      <c r="A28" s="67">
        <f t="shared" si="3"/>
        <v>2021</v>
      </c>
      <c r="B28" s="67">
        <f t="shared" si="4"/>
        <v>9</v>
      </c>
      <c r="C28" s="906">
        <f t="shared" si="5"/>
        <v>44440</v>
      </c>
      <c r="E28" s="1098">
        <f>'[68]F2020 Load Forecast'!E50</f>
        <v>656152</v>
      </c>
      <c r="F28" s="1099">
        <f>'[68]F2020 Load Forecast'!F50</f>
        <v>635829</v>
      </c>
      <c r="G28" s="1099">
        <f>'[68]F2020 Load Forecast'!G50</f>
        <v>84191</v>
      </c>
      <c r="H28" s="1099">
        <f>'[68]F2020 Load Forecast'!H50</f>
        <v>5861</v>
      </c>
      <c r="I28" s="1099">
        <f>'[68]F2020 Load Forecast'!I50</f>
        <v>329</v>
      </c>
      <c r="J28" s="909">
        <f t="shared" si="0"/>
        <v>1382362</v>
      </c>
      <c r="K28" s="909">
        <f t="shared" si="1"/>
        <v>105649</v>
      </c>
      <c r="L28" s="909">
        <f t="shared" si="6"/>
        <v>1488011</v>
      </c>
      <c r="M28" s="1095">
        <v>1377</v>
      </c>
      <c r="N28" s="909">
        <f t="shared" si="7"/>
        <v>105</v>
      </c>
      <c r="O28" s="910">
        <f t="shared" si="2"/>
        <v>1489493</v>
      </c>
    </row>
    <row r="29" spans="1:19" x14ac:dyDescent="0.25">
      <c r="A29" s="67">
        <f t="shared" si="3"/>
        <v>2021</v>
      </c>
      <c r="B29" s="67">
        <f t="shared" si="4"/>
        <v>10</v>
      </c>
      <c r="C29" s="906">
        <f t="shared" si="5"/>
        <v>44470</v>
      </c>
      <c r="E29" s="1098">
        <f>'[68]F2020 Load Forecast'!E51</f>
        <v>848450</v>
      </c>
      <c r="F29" s="1099">
        <f>'[68]F2020 Load Forecast'!F51</f>
        <v>655672</v>
      </c>
      <c r="G29" s="1099">
        <f>'[68]F2020 Load Forecast'!G51</f>
        <v>88452</v>
      </c>
      <c r="H29" s="1099">
        <f>'[68]F2020 Load Forecast'!H51</f>
        <v>5803</v>
      </c>
      <c r="I29" s="1099">
        <f>'[68]F2020 Load Forecast'!I51</f>
        <v>573</v>
      </c>
      <c r="J29" s="909">
        <f t="shared" si="0"/>
        <v>1598950</v>
      </c>
      <c r="K29" s="909">
        <f t="shared" si="1"/>
        <v>122202</v>
      </c>
      <c r="L29" s="909">
        <f t="shared" si="6"/>
        <v>1721152</v>
      </c>
      <c r="M29" s="1095">
        <v>1767</v>
      </c>
      <c r="N29" s="909">
        <f t="shared" si="7"/>
        <v>135</v>
      </c>
      <c r="O29" s="910">
        <f t="shared" si="2"/>
        <v>1723054</v>
      </c>
    </row>
    <row r="30" spans="1:19" x14ac:dyDescent="0.25">
      <c r="A30" s="67">
        <f t="shared" si="3"/>
        <v>2021</v>
      </c>
      <c r="B30" s="67">
        <f t="shared" si="4"/>
        <v>11</v>
      </c>
      <c r="C30" s="906">
        <f t="shared" si="5"/>
        <v>44501</v>
      </c>
      <c r="E30" s="1098">
        <f>'[68]F2020 Load Forecast'!E52</f>
        <v>1078386</v>
      </c>
      <c r="F30" s="1099">
        <f>'[68]F2020 Load Forecast'!F52</f>
        <v>686622</v>
      </c>
      <c r="G30" s="1099">
        <f>'[68]F2020 Load Forecast'!G52</f>
        <v>85553</v>
      </c>
      <c r="H30" s="1099">
        <f>'[68]F2020 Load Forecast'!H52</f>
        <v>6033</v>
      </c>
      <c r="I30" s="1099">
        <f>'[68]F2020 Load Forecast'!I52</f>
        <v>802</v>
      </c>
      <c r="J30" s="909">
        <f t="shared" si="0"/>
        <v>1857396</v>
      </c>
      <c r="K30" s="909">
        <f t="shared" si="1"/>
        <v>141954</v>
      </c>
      <c r="L30" s="909">
        <f t="shared" si="6"/>
        <v>1999350</v>
      </c>
      <c r="M30" s="1095">
        <v>1763</v>
      </c>
      <c r="N30" s="909">
        <f t="shared" si="7"/>
        <v>135</v>
      </c>
      <c r="O30" s="910">
        <f t="shared" si="2"/>
        <v>2001248</v>
      </c>
    </row>
    <row r="31" spans="1:19" x14ac:dyDescent="0.25">
      <c r="A31" s="67">
        <f t="shared" si="3"/>
        <v>2021</v>
      </c>
      <c r="B31" s="67">
        <f t="shared" si="4"/>
        <v>12</v>
      </c>
      <c r="C31" s="906">
        <f t="shared" si="5"/>
        <v>44531</v>
      </c>
      <c r="E31" s="1098">
        <f>'[68]F2020 Load Forecast'!E53</f>
        <v>1228696</v>
      </c>
      <c r="F31" s="1099">
        <f>'[68]F2020 Load Forecast'!F53</f>
        <v>754912</v>
      </c>
      <c r="G31" s="1099">
        <f>'[68]F2020 Load Forecast'!G53</f>
        <v>86632</v>
      </c>
      <c r="H31" s="1099">
        <f>'[68]F2020 Load Forecast'!H53</f>
        <v>6080</v>
      </c>
      <c r="I31" s="1099">
        <f>'[68]F2020 Load Forecast'!I53</f>
        <v>983</v>
      </c>
      <c r="J31" s="909">
        <f t="shared" si="0"/>
        <v>2077303</v>
      </c>
      <c r="K31" s="909">
        <f t="shared" si="1"/>
        <v>158761</v>
      </c>
      <c r="L31" s="909">
        <f t="shared" si="6"/>
        <v>2236064</v>
      </c>
      <c r="M31" s="1095">
        <v>1649</v>
      </c>
      <c r="N31" s="909">
        <f t="shared" si="7"/>
        <v>126</v>
      </c>
      <c r="O31" s="910">
        <f t="shared" si="2"/>
        <v>2237839</v>
      </c>
    </row>
    <row r="32" spans="1:19" x14ac:dyDescent="0.25">
      <c r="A32" s="67">
        <f t="shared" si="3"/>
        <v>2022</v>
      </c>
      <c r="B32" s="67">
        <f t="shared" si="4"/>
        <v>1</v>
      </c>
      <c r="C32" s="906">
        <f t="shared" si="5"/>
        <v>44562</v>
      </c>
      <c r="E32" s="1098">
        <f>'[68]F2020 Load Forecast'!E54</f>
        <v>1233473</v>
      </c>
      <c r="F32" s="1099">
        <f>'[68]F2020 Load Forecast'!F54</f>
        <v>731613</v>
      </c>
      <c r="G32" s="1099">
        <f>'[68]F2020 Load Forecast'!G54</f>
        <v>83728</v>
      </c>
      <c r="H32" s="1099">
        <f>'[68]F2020 Load Forecast'!H54</f>
        <v>5964</v>
      </c>
      <c r="I32" s="1099">
        <f>'[68]F2020 Load Forecast'!I54</f>
        <v>993</v>
      </c>
      <c r="J32" s="909">
        <f t="shared" si="0"/>
        <v>2055771</v>
      </c>
      <c r="K32" s="909">
        <f t="shared" si="1"/>
        <v>157115</v>
      </c>
      <c r="L32" s="909">
        <f t="shared" si="6"/>
        <v>2212886</v>
      </c>
      <c r="M32" s="909">
        <v>2243</v>
      </c>
      <c r="N32" s="909">
        <f t="shared" si="7"/>
        <v>171</v>
      </c>
      <c r="O32" s="910">
        <f t="shared" si="2"/>
        <v>2215300</v>
      </c>
    </row>
    <row r="33" spans="1:15" x14ac:dyDescent="0.25">
      <c r="A33" s="67">
        <f t="shared" si="3"/>
        <v>2022</v>
      </c>
      <c r="B33" s="67">
        <f t="shared" si="4"/>
        <v>2</v>
      </c>
      <c r="C33" s="906">
        <f t="shared" si="5"/>
        <v>44593</v>
      </c>
      <c r="E33" s="1098">
        <f>'[68]F2020 Load Forecast'!E55</f>
        <v>1007809</v>
      </c>
      <c r="F33" s="1099">
        <f>'[68]F2020 Load Forecast'!F55</f>
        <v>644684</v>
      </c>
      <c r="G33" s="1099">
        <f>'[68]F2020 Load Forecast'!G55</f>
        <v>77442</v>
      </c>
      <c r="H33" s="1099">
        <f>'[68]F2020 Load Forecast'!H55</f>
        <v>5511</v>
      </c>
      <c r="I33" s="1099">
        <f>'[68]F2020 Load Forecast'!I55</f>
        <v>822</v>
      </c>
      <c r="J33" s="909">
        <f t="shared" si="0"/>
        <v>1736268</v>
      </c>
      <c r="K33" s="909">
        <f t="shared" si="1"/>
        <v>132696</v>
      </c>
      <c r="L33" s="909">
        <f t="shared" si="6"/>
        <v>1868964</v>
      </c>
      <c r="M33" s="909">
        <v>2355</v>
      </c>
      <c r="N33" s="909">
        <f t="shared" si="7"/>
        <v>180</v>
      </c>
      <c r="O33" s="910">
        <f t="shared" si="2"/>
        <v>1871499</v>
      </c>
    </row>
    <row r="34" spans="1:15" x14ac:dyDescent="0.25">
      <c r="A34" s="67">
        <f t="shared" si="3"/>
        <v>2022</v>
      </c>
      <c r="B34" s="67">
        <f t="shared" si="4"/>
        <v>3</v>
      </c>
      <c r="C34" s="906">
        <f t="shared" si="5"/>
        <v>44621</v>
      </c>
      <c r="E34" s="1098">
        <f>'[68]F2020 Load Forecast'!E56</f>
        <v>1048900</v>
      </c>
      <c r="F34" s="1099">
        <f>'[68]F2020 Load Forecast'!F56</f>
        <v>681786</v>
      </c>
      <c r="G34" s="1099">
        <f>'[68]F2020 Load Forecast'!G56</f>
        <v>85018</v>
      </c>
      <c r="H34" s="1099">
        <f>'[68]F2020 Load Forecast'!H56</f>
        <v>5390</v>
      </c>
      <c r="I34" s="1099">
        <f>'[68]F2020 Load Forecast'!I56</f>
        <v>835</v>
      </c>
      <c r="J34" s="909">
        <f t="shared" si="0"/>
        <v>1821929</v>
      </c>
      <c r="K34" s="909">
        <f t="shared" si="1"/>
        <v>139243</v>
      </c>
      <c r="L34" s="909">
        <f t="shared" si="6"/>
        <v>1961172</v>
      </c>
      <c r="M34" s="909">
        <v>2263</v>
      </c>
      <c r="N34" s="909">
        <f t="shared" si="7"/>
        <v>173</v>
      </c>
      <c r="O34" s="910">
        <f t="shared" si="2"/>
        <v>1963608</v>
      </c>
    </row>
    <row r="35" spans="1:15" x14ac:dyDescent="0.25">
      <c r="A35" s="67">
        <f t="shared" si="3"/>
        <v>2022</v>
      </c>
      <c r="B35" s="67">
        <f t="shared" si="4"/>
        <v>4</v>
      </c>
      <c r="C35" s="906">
        <f t="shared" si="5"/>
        <v>44652</v>
      </c>
      <c r="E35" s="1098">
        <f>'[68]F2020 Load Forecast'!E57</f>
        <v>843431</v>
      </c>
      <c r="F35" s="1099">
        <f>'[68]F2020 Load Forecast'!F57</f>
        <v>645311</v>
      </c>
      <c r="G35" s="1099">
        <f>'[68]F2020 Load Forecast'!G57</f>
        <v>80742</v>
      </c>
      <c r="H35" s="1099">
        <f>'[68]F2020 Load Forecast'!H57</f>
        <v>5508</v>
      </c>
      <c r="I35" s="1099">
        <f>'[68]F2020 Load Forecast'!I57</f>
        <v>703</v>
      </c>
      <c r="J35" s="909">
        <f t="shared" si="0"/>
        <v>1575695</v>
      </c>
      <c r="K35" s="909">
        <f t="shared" si="1"/>
        <v>120424</v>
      </c>
      <c r="L35" s="909">
        <f t="shared" si="6"/>
        <v>1696119</v>
      </c>
      <c r="M35" s="909">
        <v>2101</v>
      </c>
      <c r="N35" s="909">
        <f t="shared" si="7"/>
        <v>161</v>
      </c>
      <c r="O35" s="910">
        <f t="shared" si="2"/>
        <v>1698381</v>
      </c>
    </row>
    <row r="36" spans="1:15" x14ac:dyDescent="0.25">
      <c r="A36" s="67">
        <f t="shared" si="3"/>
        <v>2022</v>
      </c>
      <c r="B36" s="67">
        <f t="shared" si="4"/>
        <v>5</v>
      </c>
      <c r="C36" s="906">
        <f t="shared" si="5"/>
        <v>44682</v>
      </c>
      <c r="E36" s="1098">
        <f>'[68]F2020 Load Forecast'!E58</f>
        <v>753998</v>
      </c>
      <c r="F36" s="1099">
        <f>'[68]F2020 Load Forecast'!F58</f>
        <v>635885</v>
      </c>
      <c r="G36" s="1099">
        <f>'[68]F2020 Load Forecast'!G58</f>
        <v>83189</v>
      </c>
      <c r="H36" s="1099">
        <f>'[68]F2020 Load Forecast'!H58</f>
        <v>5363</v>
      </c>
      <c r="I36" s="1099">
        <f>'[68]F2020 Load Forecast'!I58</f>
        <v>452</v>
      </c>
      <c r="J36" s="909">
        <f t="shared" si="0"/>
        <v>1478887</v>
      </c>
      <c r="K36" s="909">
        <f t="shared" si="1"/>
        <v>113026</v>
      </c>
      <c r="L36" s="909">
        <f t="shared" si="6"/>
        <v>1591913</v>
      </c>
      <c r="M36" s="909">
        <v>2097</v>
      </c>
      <c r="N36" s="909">
        <f t="shared" si="7"/>
        <v>160</v>
      </c>
      <c r="O36" s="910">
        <f t="shared" si="2"/>
        <v>1594170</v>
      </c>
    </row>
    <row r="37" spans="1:15" x14ac:dyDescent="0.25">
      <c r="A37" s="67">
        <f t="shared" si="3"/>
        <v>2022</v>
      </c>
      <c r="B37" s="67">
        <f t="shared" si="4"/>
        <v>6</v>
      </c>
      <c r="C37" s="906">
        <f t="shared" si="5"/>
        <v>44713</v>
      </c>
      <c r="E37" s="1098">
        <f>'[68]F2020 Load Forecast'!E59</f>
        <v>679885</v>
      </c>
      <c r="F37" s="1099">
        <f>'[68]F2020 Load Forecast'!F59</f>
        <v>620124</v>
      </c>
      <c r="G37" s="1099">
        <f>'[68]F2020 Load Forecast'!G59</f>
        <v>81704</v>
      </c>
      <c r="H37" s="1099">
        <f>'[68]F2020 Load Forecast'!H59</f>
        <v>5431</v>
      </c>
      <c r="I37" s="1099">
        <f>'[68]F2020 Load Forecast'!I59</f>
        <v>347</v>
      </c>
      <c r="J37" s="909">
        <f t="shared" si="0"/>
        <v>1387491</v>
      </c>
      <c r="K37" s="909">
        <f t="shared" si="1"/>
        <v>106041</v>
      </c>
      <c r="L37" s="909">
        <f t="shared" si="6"/>
        <v>1493532</v>
      </c>
      <c r="M37" s="909">
        <v>1727</v>
      </c>
      <c r="N37" s="909">
        <f t="shared" si="7"/>
        <v>132</v>
      </c>
      <c r="O37" s="910">
        <f t="shared" si="2"/>
        <v>1495391</v>
      </c>
    </row>
    <row r="38" spans="1:15" x14ac:dyDescent="0.25">
      <c r="A38" s="67">
        <f t="shared" si="3"/>
        <v>2022</v>
      </c>
      <c r="B38" s="67">
        <f t="shared" si="4"/>
        <v>7</v>
      </c>
      <c r="C38" s="906">
        <f t="shared" si="5"/>
        <v>44743</v>
      </c>
      <c r="E38" s="1098">
        <f>'[68]F2020 Load Forecast'!E60</f>
        <v>672867</v>
      </c>
      <c r="F38" s="1099">
        <f>'[68]F2020 Load Forecast'!F60</f>
        <v>681122</v>
      </c>
      <c r="G38" s="1099">
        <f>'[68]F2020 Load Forecast'!G60</f>
        <v>85455</v>
      </c>
      <c r="H38" s="1099">
        <f>'[68]F2020 Load Forecast'!H60</f>
        <v>5428</v>
      </c>
      <c r="I38" s="1099">
        <f>'[68]F2020 Load Forecast'!I60</f>
        <v>303</v>
      </c>
      <c r="J38" s="909">
        <f t="shared" si="0"/>
        <v>1445175</v>
      </c>
      <c r="K38" s="909">
        <f t="shared" si="1"/>
        <v>110449</v>
      </c>
      <c r="L38" s="909">
        <f t="shared" si="6"/>
        <v>1555624</v>
      </c>
      <c r="M38" s="909">
        <v>2779</v>
      </c>
      <c r="N38" s="909">
        <f t="shared" si="7"/>
        <v>212</v>
      </c>
      <c r="O38" s="910">
        <f t="shared" si="2"/>
        <v>1558615</v>
      </c>
    </row>
    <row r="39" spans="1:15" x14ac:dyDescent="0.25">
      <c r="A39" s="67">
        <f t="shared" si="3"/>
        <v>2022</v>
      </c>
      <c r="B39" s="67">
        <f t="shared" si="4"/>
        <v>8</v>
      </c>
      <c r="C39" s="906">
        <f t="shared" si="5"/>
        <v>44774</v>
      </c>
      <c r="E39" s="1098">
        <f>'[68]F2020 Load Forecast'!E61</f>
        <v>686076</v>
      </c>
      <c r="F39" s="1099">
        <f>'[68]F2020 Load Forecast'!F61</f>
        <v>688495</v>
      </c>
      <c r="G39" s="1099">
        <f>'[68]F2020 Load Forecast'!G61</f>
        <v>86129</v>
      </c>
      <c r="H39" s="1099">
        <f>'[68]F2020 Load Forecast'!H61</f>
        <v>5409</v>
      </c>
      <c r="I39" s="1099">
        <f>'[68]F2020 Load Forecast'!I61</f>
        <v>293</v>
      </c>
      <c r="J39" s="909">
        <f t="shared" si="0"/>
        <v>1466402</v>
      </c>
      <c r="K39" s="909">
        <f t="shared" si="1"/>
        <v>112072</v>
      </c>
      <c r="L39" s="909">
        <f t="shared" si="6"/>
        <v>1578474</v>
      </c>
      <c r="M39" s="909">
        <v>1579</v>
      </c>
      <c r="N39" s="909">
        <f t="shared" si="7"/>
        <v>121</v>
      </c>
      <c r="O39" s="910">
        <f t="shared" si="2"/>
        <v>1580174</v>
      </c>
    </row>
    <row r="40" spans="1:15" x14ac:dyDescent="0.25">
      <c r="A40" s="67">
        <f t="shared" si="3"/>
        <v>2022</v>
      </c>
      <c r="B40" s="67">
        <f t="shared" si="4"/>
        <v>9</v>
      </c>
      <c r="C40" s="906">
        <f t="shared" si="5"/>
        <v>44805</v>
      </c>
      <c r="E40" s="1098">
        <f>'[68]F2020 Load Forecast'!E62</f>
        <v>628066</v>
      </c>
      <c r="F40" s="1099">
        <f>'[68]F2020 Load Forecast'!F62</f>
        <v>614343</v>
      </c>
      <c r="G40" s="1099">
        <f>'[68]F2020 Load Forecast'!G62</f>
        <v>81139</v>
      </c>
      <c r="H40" s="1099">
        <f>'[68]F2020 Load Forecast'!H62</f>
        <v>5620</v>
      </c>
      <c r="I40" s="1099">
        <f>'[68]F2020 Load Forecast'!I62</f>
        <v>329</v>
      </c>
      <c r="J40" s="909">
        <f t="shared" si="0"/>
        <v>1329497</v>
      </c>
      <c r="K40" s="909">
        <f t="shared" si="1"/>
        <v>101608</v>
      </c>
      <c r="L40" s="909">
        <f t="shared" si="6"/>
        <v>1431105</v>
      </c>
      <c r="M40" s="909">
        <v>1377</v>
      </c>
      <c r="N40" s="909">
        <f t="shared" si="7"/>
        <v>105</v>
      </c>
      <c r="O40" s="910">
        <f t="shared" si="2"/>
        <v>1432587</v>
      </c>
    </row>
    <row r="41" spans="1:15" x14ac:dyDescent="0.25">
      <c r="A41" s="67">
        <f t="shared" si="3"/>
        <v>2022</v>
      </c>
      <c r="B41" s="67">
        <f t="shared" si="4"/>
        <v>10</v>
      </c>
      <c r="C41" s="906">
        <f t="shared" si="5"/>
        <v>44835</v>
      </c>
      <c r="E41" s="1098">
        <f>'[68]F2020 Load Forecast'!E63</f>
        <v>810586</v>
      </c>
      <c r="F41" s="1099">
        <f>'[68]F2020 Load Forecast'!F63</f>
        <v>634906</v>
      </c>
      <c r="G41" s="1099">
        <f>'[68]F2020 Load Forecast'!G63</f>
        <v>85457</v>
      </c>
      <c r="H41" s="1099">
        <f>'[68]F2020 Load Forecast'!H63</f>
        <v>5570</v>
      </c>
      <c r="I41" s="1099">
        <f>'[68]F2020 Load Forecast'!I63</f>
        <v>573</v>
      </c>
      <c r="J41" s="909">
        <f t="shared" si="0"/>
        <v>1537092</v>
      </c>
      <c r="K41" s="909">
        <f t="shared" si="1"/>
        <v>117474</v>
      </c>
      <c r="L41" s="909">
        <f t="shared" si="6"/>
        <v>1654566</v>
      </c>
      <c r="M41" s="909">
        <v>1767</v>
      </c>
      <c r="N41" s="909">
        <f t="shared" si="7"/>
        <v>135</v>
      </c>
      <c r="O41" s="910">
        <f t="shared" si="2"/>
        <v>1656468</v>
      </c>
    </row>
    <row r="42" spans="1:15" x14ac:dyDescent="0.25">
      <c r="A42" s="67">
        <f t="shared" si="3"/>
        <v>2022</v>
      </c>
      <c r="B42" s="67">
        <f t="shared" si="4"/>
        <v>11</v>
      </c>
      <c r="C42" s="906">
        <f t="shared" si="5"/>
        <v>44866</v>
      </c>
      <c r="E42" s="1098">
        <f>'[68]F2020 Load Forecast'!E64</f>
        <v>1032048</v>
      </c>
      <c r="F42" s="1099">
        <f>'[68]F2020 Load Forecast'!F64</f>
        <v>667364</v>
      </c>
      <c r="G42" s="1099">
        <f>'[68]F2020 Load Forecast'!G64</f>
        <v>82923</v>
      </c>
      <c r="H42" s="1099">
        <f>'[68]F2020 Load Forecast'!H64</f>
        <v>5796</v>
      </c>
      <c r="I42" s="1099">
        <f>'[68]F2020 Load Forecast'!I64</f>
        <v>802</v>
      </c>
      <c r="J42" s="909">
        <f t="shared" si="0"/>
        <v>1788933</v>
      </c>
      <c r="K42" s="909">
        <f t="shared" si="1"/>
        <v>136721</v>
      </c>
      <c r="L42" s="909">
        <f t="shared" si="6"/>
        <v>1925654</v>
      </c>
      <c r="M42" s="909">
        <v>1763</v>
      </c>
      <c r="N42" s="909">
        <f t="shared" si="7"/>
        <v>135</v>
      </c>
      <c r="O42" s="910">
        <f t="shared" si="2"/>
        <v>1927552</v>
      </c>
    </row>
    <row r="43" spans="1:15" x14ac:dyDescent="0.25">
      <c r="A43" s="67">
        <f t="shared" si="3"/>
        <v>2022</v>
      </c>
      <c r="B43" s="67">
        <f t="shared" si="4"/>
        <v>12</v>
      </c>
      <c r="C43" s="906">
        <f t="shared" si="5"/>
        <v>44896</v>
      </c>
      <c r="E43" s="1098">
        <f>'[68]F2020 Load Forecast'!E65</f>
        <v>1194816</v>
      </c>
      <c r="F43" s="1099">
        <f>'[68]F2020 Load Forecast'!F65</f>
        <v>746485</v>
      </c>
      <c r="G43" s="1099">
        <f>'[68]F2020 Load Forecast'!G65</f>
        <v>85434</v>
      </c>
      <c r="H43" s="1099">
        <f>'[68]F2020 Load Forecast'!H65</f>
        <v>5846</v>
      </c>
      <c r="I43" s="1099">
        <f>'[68]F2020 Load Forecast'!I65</f>
        <v>983</v>
      </c>
      <c r="J43" s="909">
        <f t="shared" si="0"/>
        <v>2033564</v>
      </c>
      <c r="K43" s="909">
        <f t="shared" si="1"/>
        <v>155418</v>
      </c>
      <c r="L43" s="909">
        <f t="shared" si="6"/>
        <v>2188982</v>
      </c>
      <c r="M43" s="909">
        <v>1649</v>
      </c>
      <c r="N43" s="909">
        <f t="shared" si="7"/>
        <v>126</v>
      </c>
      <c r="O43" s="910">
        <f t="shared" si="2"/>
        <v>2190757</v>
      </c>
    </row>
    <row r="44" spans="1:15" x14ac:dyDescent="0.25">
      <c r="A44" s="67">
        <f t="shared" si="3"/>
        <v>2023</v>
      </c>
      <c r="B44" s="67">
        <f t="shared" si="4"/>
        <v>1</v>
      </c>
      <c r="C44" s="906">
        <f t="shared" si="5"/>
        <v>44927</v>
      </c>
      <c r="E44" s="1098">
        <f>'[68]F2020 Load Forecast'!E66</f>
        <v>1214975</v>
      </c>
      <c r="F44" s="1099">
        <f>'[68]F2020 Load Forecast'!F66</f>
        <v>733003</v>
      </c>
      <c r="G44" s="1099">
        <f>'[68]F2020 Load Forecast'!G66</f>
        <v>83676</v>
      </c>
      <c r="H44" s="1099">
        <f>'[68]F2020 Load Forecast'!H66</f>
        <v>5741</v>
      </c>
      <c r="I44" s="1099">
        <f>'[68]F2020 Load Forecast'!I66</f>
        <v>993</v>
      </c>
      <c r="J44" s="909">
        <f t="shared" si="0"/>
        <v>2038388</v>
      </c>
      <c r="K44" s="909">
        <f t="shared" si="1"/>
        <v>155786</v>
      </c>
      <c r="L44" s="909">
        <f t="shared" si="6"/>
        <v>2194174</v>
      </c>
      <c r="M44" s="909">
        <v>2243</v>
      </c>
      <c r="N44" s="909">
        <f t="shared" si="7"/>
        <v>171</v>
      </c>
      <c r="O44" s="910">
        <f t="shared" si="2"/>
        <v>2196588</v>
      </c>
    </row>
    <row r="45" spans="1:15" x14ac:dyDescent="0.25">
      <c r="A45" s="67">
        <f t="shared" si="3"/>
        <v>2023</v>
      </c>
      <c r="B45" s="67">
        <f t="shared" si="4"/>
        <v>2</v>
      </c>
      <c r="C45" s="906">
        <f t="shared" si="5"/>
        <v>44958</v>
      </c>
      <c r="E45" s="1098">
        <f>'[68]F2020 Load Forecast'!E67</f>
        <v>994532</v>
      </c>
      <c r="F45" s="1099">
        <f>'[68]F2020 Load Forecast'!F67</f>
        <v>643787</v>
      </c>
      <c r="G45" s="1099">
        <f>'[68]F2020 Load Forecast'!G67</f>
        <v>77291</v>
      </c>
      <c r="H45" s="1099">
        <f>'[68]F2020 Load Forecast'!H67</f>
        <v>5310</v>
      </c>
      <c r="I45" s="1099">
        <f>'[68]F2020 Load Forecast'!I67</f>
        <v>822</v>
      </c>
      <c r="J45" s="909">
        <f t="shared" si="0"/>
        <v>1721742</v>
      </c>
      <c r="K45" s="909">
        <f t="shared" si="1"/>
        <v>131586</v>
      </c>
      <c r="L45" s="909">
        <f t="shared" si="6"/>
        <v>1853328</v>
      </c>
      <c r="M45" s="909">
        <v>2355</v>
      </c>
      <c r="N45" s="909">
        <f t="shared" si="7"/>
        <v>180</v>
      </c>
      <c r="O45" s="910">
        <f t="shared" si="2"/>
        <v>1855863</v>
      </c>
    </row>
    <row r="46" spans="1:15" x14ac:dyDescent="0.25">
      <c r="A46" s="67">
        <f t="shared" si="3"/>
        <v>2023</v>
      </c>
      <c r="B46" s="67">
        <f t="shared" si="4"/>
        <v>3</v>
      </c>
      <c r="C46" s="906">
        <f t="shared" si="5"/>
        <v>44986</v>
      </c>
      <c r="E46" s="1098">
        <f>'[68]F2020 Load Forecast'!E68</f>
        <v>1035763</v>
      </c>
      <c r="F46" s="1099">
        <f>'[68]F2020 Load Forecast'!F68</f>
        <v>679198</v>
      </c>
      <c r="G46" s="1099">
        <f>'[68]F2020 Load Forecast'!G68</f>
        <v>84748</v>
      </c>
      <c r="H46" s="1099">
        <f>'[68]F2020 Load Forecast'!H68</f>
        <v>5199</v>
      </c>
      <c r="I46" s="1099">
        <f>'[68]F2020 Load Forecast'!I68</f>
        <v>835</v>
      </c>
      <c r="J46" s="909">
        <f t="shared" si="0"/>
        <v>1805743</v>
      </c>
      <c r="K46" s="909">
        <f t="shared" si="1"/>
        <v>138006</v>
      </c>
      <c r="L46" s="909">
        <f t="shared" si="6"/>
        <v>1943749</v>
      </c>
      <c r="M46" s="909">
        <v>2263</v>
      </c>
      <c r="N46" s="909">
        <f t="shared" si="7"/>
        <v>173</v>
      </c>
      <c r="O46" s="910">
        <f t="shared" si="2"/>
        <v>1946185</v>
      </c>
    </row>
    <row r="47" spans="1:15" x14ac:dyDescent="0.25">
      <c r="A47" s="67">
        <f t="shared" si="3"/>
        <v>2023</v>
      </c>
      <c r="B47" s="67">
        <f t="shared" si="4"/>
        <v>4</v>
      </c>
      <c r="C47" s="906">
        <f t="shared" si="5"/>
        <v>45017</v>
      </c>
      <c r="E47" s="1098">
        <f>'[68]F2020 Load Forecast'!E69</f>
        <v>834961</v>
      </c>
      <c r="F47" s="1099">
        <f>'[68]F2020 Load Forecast'!F69</f>
        <v>641857</v>
      </c>
      <c r="G47" s="1099">
        <f>'[68]F2020 Load Forecast'!G69</f>
        <v>80373</v>
      </c>
      <c r="H47" s="1099">
        <f>'[68]F2020 Load Forecast'!H69</f>
        <v>5319</v>
      </c>
      <c r="I47" s="1099">
        <f>'[68]F2020 Load Forecast'!I69</f>
        <v>703</v>
      </c>
      <c r="J47" s="909">
        <f t="shared" si="0"/>
        <v>1563213</v>
      </c>
      <c r="K47" s="909">
        <f t="shared" si="1"/>
        <v>119471</v>
      </c>
      <c r="L47" s="909">
        <f t="shared" si="6"/>
        <v>1682684</v>
      </c>
      <c r="M47" s="909">
        <v>2101</v>
      </c>
      <c r="N47" s="909">
        <f t="shared" si="7"/>
        <v>161</v>
      </c>
      <c r="O47" s="910">
        <f t="shared" si="2"/>
        <v>1684946</v>
      </c>
    </row>
    <row r="48" spans="1:15" x14ac:dyDescent="0.25">
      <c r="A48" s="67">
        <f t="shared" si="3"/>
        <v>2023</v>
      </c>
      <c r="B48" s="67">
        <f t="shared" si="4"/>
        <v>5</v>
      </c>
      <c r="C48" s="906">
        <f t="shared" si="5"/>
        <v>45047</v>
      </c>
      <c r="E48" s="1098">
        <f>'[68]F2020 Load Forecast'!E70</f>
        <v>748439</v>
      </c>
      <c r="F48" s="1099">
        <f>'[68]F2020 Load Forecast'!F70</f>
        <v>632396</v>
      </c>
      <c r="G48" s="1099">
        <f>'[68]F2020 Load Forecast'!G70</f>
        <v>82671</v>
      </c>
      <c r="H48" s="1099">
        <f>'[68]F2020 Load Forecast'!H70</f>
        <v>5183</v>
      </c>
      <c r="I48" s="1099">
        <f>'[68]F2020 Load Forecast'!I70</f>
        <v>452</v>
      </c>
      <c r="J48" s="909">
        <f t="shared" si="0"/>
        <v>1469141</v>
      </c>
      <c r="K48" s="909">
        <f t="shared" si="1"/>
        <v>112281</v>
      </c>
      <c r="L48" s="909">
        <f t="shared" si="6"/>
        <v>1581422</v>
      </c>
      <c r="M48" s="909">
        <v>2097</v>
      </c>
      <c r="N48" s="909">
        <f t="shared" si="7"/>
        <v>160</v>
      </c>
      <c r="O48" s="910">
        <f t="shared" si="2"/>
        <v>1583679</v>
      </c>
    </row>
    <row r="49" spans="1:15" x14ac:dyDescent="0.25">
      <c r="A49" s="67">
        <f t="shared" si="3"/>
        <v>2023</v>
      </c>
      <c r="B49" s="67">
        <f t="shared" si="4"/>
        <v>6</v>
      </c>
      <c r="C49" s="906">
        <f t="shared" si="5"/>
        <v>45078</v>
      </c>
      <c r="E49" s="1098">
        <f>'[68]F2020 Load Forecast'!E71</f>
        <v>675483</v>
      </c>
      <c r="F49" s="1099">
        <f>'[68]F2020 Load Forecast'!F71</f>
        <v>617080</v>
      </c>
      <c r="G49" s="1099">
        <f>'[68]F2020 Load Forecast'!G71</f>
        <v>81013</v>
      </c>
      <c r="H49" s="1099">
        <f>'[68]F2020 Load Forecast'!H71</f>
        <v>5256</v>
      </c>
      <c r="I49" s="1099">
        <f>'[68]F2020 Load Forecast'!I71</f>
        <v>347</v>
      </c>
      <c r="J49" s="909">
        <f t="shared" ref="J49:J55" si="8">SUM(E49:I49)</f>
        <v>1379179</v>
      </c>
      <c r="K49" s="909">
        <f t="shared" si="1"/>
        <v>105405</v>
      </c>
      <c r="L49" s="909">
        <f t="shared" si="6"/>
        <v>1484584</v>
      </c>
      <c r="M49" s="909">
        <v>1727</v>
      </c>
      <c r="N49" s="909">
        <f t="shared" si="7"/>
        <v>132</v>
      </c>
      <c r="O49" s="910">
        <f t="shared" ref="O49:O55" si="9">SUM(L49:N49)</f>
        <v>1486443</v>
      </c>
    </row>
    <row r="50" spans="1:15" x14ac:dyDescent="0.25">
      <c r="A50" s="67">
        <f t="shared" si="3"/>
        <v>2023</v>
      </c>
      <c r="B50" s="67">
        <f t="shared" si="4"/>
        <v>7</v>
      </c>
      <c r="C50" s="906">
        <f t="shared" si="5"/>
        <v>45108</v>
      </c>
      <c r="E50" s="1098">
        <f>'[68]F2020 Load Forecast'!E72</f>
        <v>669166</v>
      </c>
      <c r="F50" s="1099">
        <f>'[68]F2020 Load Forecast'!F72</f>
        <v>677734</v>
      </c>
      <c r="G50" s="1099">
        <f>'[68]F2020 Load Forecast'!G72</f>
        <v>84476</v>
      </c>
      <c r="H50" s="1099">
        <f>'[68]F2020 Load Forecast'!H72</f>
        <v>5258</v>
      </c>
      <c r="I50" s="1099">
        <f>'[68]F2020 Load Forecast'!I72</f>
        <v>303</v>
      </c>
      <c r="J50" s="909">
        <f t="shared" si="8"/>
        <v>1436937</v>
      </c>
      <c r="K50" s="909">
        <f t="shared" si="1"/>
        <v>109820</v>
      </c>
      <c r="L50" s="909">
        <f t="shared" si="6"/>
        <v>1546757</v>
      </c>
      <c r="M50" s="909">
        <v>2779</v>
      </c>
      <c r="N50" s="909">
        <f t="shared" si="7"/>
        <v>212</v>
      </c>
      <c r="O50" s="910">
        <f t="shared" si="9"/>
        <v>1549748</v>
      </c>
    </row>
    <row r="51" spans="1:15" x14ac:dyDescent="0.25">
      <c r="A51" s="67">
        <f t="shared" si="3"/>
        <v>2023</v>
      </c>
      <c r="B51" s="67">
        <f t="shared" si="4"/>
        <v>8</v>
      </c>
      <c r="C51" s="906">
        <f t="shared" si="5"/>
        <v>45139</v>
      </c>
      <c r="E51" s="1098">
        <f>'[68]F2020 Load Forecast'!E73</f>
        <v>682940</v>
      </c>
      <c r="F51" s="1099">
        <f>'[68]F2020 Load Forecast'!F73</f>
        <v>685345</v>
      </c>
      <c r="G51" s="1099">
        <f>'[68]F2020 Load Forecast'!G73</f>
        <v>85047</v>
      </c>
      <c r="H51" s="1099">
        <f>'[68]F2020 Load Forecast'!H73</f>
        <v>5246</v>
      </c>
      <c r="I51" s="1099">
        <f>'[68]F2020 Load Forecast'!I73</f>
        <v>293</v>
      </c>
      <c r="J51" s="909">
        <f t="shared" si="8"/>
        <v>1458871</v>
      </c>
      <c r="K51" s="909">
        <f t="shared" si="1"/>
        <v>111496</v>
      </c>
      <c r="L51" s="909">
        <f t="shared" si="6"/>
        <v>1570367</v>
      </c>
      <c r="M51" s="909">
        <v>1579</v>
      </c>
      <c r="N51" s="909">
        <f t="shared" si="7"/>
        <v>121</v>
      </c>
      <c r="O51" s="910">
        <f t="shared" si="9"/>
        <v>1572067</v>
      </c>
    </row>
    <row r="52" spans="1:15" x14ac:dyDescent="0.25">
      <c r="A52" s="67">
        <f t="shared" si="3"/>
        <v>2023</v>
      </c>
      <c r="B52" s="67">
        <f t="shared" si="4"/>
        <v>9</v>
      </c>
      <c r="C52" s="906">
        <f t="shared" si="5"/>
        <v>45170</v>
      </c>
      <c r="E52" s="1098">
        <f>'[68]F2020 Load Forecast'!E74</f>
        <v>623060</v>
      </c>
      <c r="F52" s="1099">
        <f>'[68]F2020 Load Forecast'!F74</f>
        <v>610242</v>
      </c>
      <c r="G52" s="1099">
        <f>'[68]F2020 Load Forecast'!G74</f>
        <v>79892</v>
      </c>
      <c r="H52" s="1099">
        <f>'[68]F2020 Load Forecast'!H74</f>
        <v>5457</v>
      </c>
      <c r="I52" s="1099">
        <f>'[68]F2020 Load Forecast'!I74</f>
        <v>329</v>
      </c>
      <c r="J52" s="909">
        <f t="shared" si="8"/>
        <v>1318980</v>
      </c>
      <c r="K52" s="909">
        <f t="shared" si="1"/>
        <v>100805</v>
      </c>
      <c r="L52" s="909">
        <f t="shared" si="6"/>
        <v>1419785</v>
      </c>
      <c r="M52" s="909">
        <v>1377</v>
      </c>
      <c r="N52" s="909">
        <f t="shared" si="7"/>
        <v>105</v>
      </c>
      <c r="O52" s="910">
        <f t="shared" si="9"/>
        <v>1421267</v>
      </c>
    </row>
    <row r="53" spans="1:15" x14ac:dyDescent="0.25">
      <c r="A53" s="67">
        <f t="shared" si="3"/>
        <v>2023</v>
      </c>
      <c r="B53" s="67">
        <f t="shared" si="4"/>
        <v>10</v>
      </c>
      <c r="C53" s="906">
        <f t="shared" si="5"/>
        <v>45200</v>
      </c>
      <c r="E53" s="1098">
        <f>'[68]F2020 Load Forecast'!E75</f>
        <v>802116</v>
      </c>
      <c r="F53" s="1099">
        <f>'[68]F2020 Load Forecast'!F75</f>
        <v>630424</v>
      </c>
      <c r="G53" s="1099">
        <f>'[68]F2020 Load Forecast'!G75</f>
        <v>84055</v>
      </c>
      <c r="H53" s="1099">
        <f>'[68]F2020 Load Forecast'!H75</f>
        <v>5415</v>
      </c>
      <c r="I53" s="1099">
        <f>'[68]F2020 Load Forecast'!I75</f>
        <v>573</v>
      </c>
      <c r="J53" s="909">
        <f t="shared" si="8"/>
        <v>1522583</v>
      </c>
      <c r="K53" s="909">
        <f t="shared" si="1"/>
        <v>116365</v>
      </c>
      <c r="L53" s="909">
        <f t="shared" si="6"/>
        <v>1638948</v>
      </c>
      <c r="M53" s="909">
        <v>1767</v>
      </c>
      <c r="N53" s="909">
        <f t="shared" si="7"/>
        <v>135</v>
      </c>
      <c r="O53" s="910">
        <f t="shared" si="9"/>
        <v>1640850</v>
      </c>
    </row>
    <row r="54" spans="1:15" x14ac:dyDescent="0.25">
      <c r="A54" s="67">
        <f t="shared" si="3"/>
        <v>2023</v>
      </c>
      <c r="B54" s="67">
        <f t="shared" si="4"/>
        <v>11</v>
      </c>
      <c r="C54" s="906">
        <f t="shared" si="5"/>
        <v>45231</v>
      </c>
      <c r="E54" s="1098">
        <f>'[68]F2020 Load Forecast'!E76</f>
        <v>1019355</v>
      </c>
      <c r="F54" s="1099">
        <f>'[68]F2020 Load Forecast'!F76</f>
        <v>662888</v>
      </c>
      <c r="G54" s="1099">
        <f>'[68]F2020 Load Forecast'!G76</f>
        <v>81520</v>
      </c>
      <c r="H54" s="1099">
        <f>'[68]F2020 Load Forecast'!H76</f>
        <v>5641</v>
      </c>
      <c r="I54" s="1099">
        <f>'[68]F2020 Load Forecast'!I76</f>
        <v>802</v>
      </c>
      <c r="J54" s="909">
        <f t="shared" si="8"/>
        <v>1770206</v>
      </c>
      <c r="K54" s="909">
        <f t="shared" si="1"/>
        <v>135290</v>
      </c>
      <c r="L54" s="909">
        <f t="shared" si="6"/>
        <v>1905496</v>
      </c>
      <c r="M54" s="909">
        <v>1763</v>
      </c>
      <c r="N54" s="909">
        <f t="shared" si="7"/>
        <v>135</v>
      </c>
      <c r="O54" s="910">
        <f t="shared" si="9"/>
        <v>1907394</v>
      </c>
    </row>
    <row r="55" spans="1:15" x14ac:dyDescent="0.25">
      <c r="A55" s="67">
        <f t="shared" si="3"/>
        <v>2023</v>
      </c>
      <c r="B55" s="67">
        <f t="shared" si="4"/>
        <v>12</v>
      </c>
      <c r="C55" s="906">
        <f t="shared" si="5"/>
        <v>45261</v>
      </c>
      <c r="E55" s="1098">
        <f>'[68]F2020 Load Forecast'!E77</f>
        <v>1182491</v>
      </c>
      <c r="F55" s="1099">
        <f>'[68]F2020 Load Forecast'!F77</f>
        <v>740745</v>
      </c>
      <c r="G55" s="1099">
        <f>'[68]F2020 Load Forecast'!G77</f>
        <v>83744</v>
      </c>
      <c r="H55" s="1099">
        <f>'[68]F2020 Load Forecast'!H77</f>
        <v>5697</v>
      </c>
      <c r="I55" s="1099">
        <f>'[68]F2020 Load Forecast'!I77</f>
        <v>983</v>
      </c>
      <c r="J55" s="909">
        <f t="shared" si="8"/>
        <v>2013660</v>
      </c>
      <c r="K55" s="909">
        <f t="shared" si="1"/>
        <v>153897</v>
      </c>
      <c r="L55" s="909">
        <f t="shared" si="6"/>
        <v>2167557</v>
      </c>
      <c r="M55" s="909">
        <v>1649</v>
      </c>
      <c r="N55" s="909">
        <f t="shared" si="7"/>
        <v>126</v>
      </c>
      <c r="O55" s="910">
        <f t="shared" si="9"/>
        <v>2169332</v>
      </c>
    </row>
  </sheetData>
  <mergeCells count="1">
    <mergeCell ref="E4:O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1" sqref="J21"/>
    </sheetView>
  </sheetViews>
  <sheetFormatPr defaultRowHeight="15" x14ac:dyDescent="0.2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O40"/>
  <sheetViews>
    <sheetView zoomScale="80" zoomScaleNormal="80" workbookViewId="0">
      <selection activeCell="B8" sqref="B8"/>
    </sheetView>
  </sheetViews>
  <sheetFormatPr defaultColWidth="9.140625" defaultRowHeight="15" x14ac:dyDescent="0.25"/>
  <cols>
    <col min="1" max="1" width="10.7109375" style="913" bestFit="1" customWidth="1"/>
    <col min="2" max="2" width="25.85546875" style="913" bestFit="1" customWidth="1"/>
    <col min="3" max="3" width="13.28515625" style="913" bestFit="1" customWidth="1"/>
    <col min="4" max="4" width="13.7109375" style="913" bestFit="1" customWidth="1"/>
    <col min="5" max="5" width="13.28515625" style="913" bestFit="1" customWidth="1"/>
    <col min="6" max="6" width="15" style="913" customWidth="1"/>
    <col min="7" max="7" width="12.28515625" style="913" bestFit="1" customWidth="1"/>
    <col min="8" max="8" width="13.28515625" style="913" bestFit="1" customWidth="1"/>
    <col min="9" max="9" width="13.7109375" style="913" bestFit="1" customWidth="1"/>
    <col min="10" max="10" width="13.28515625" style="913" bestFit="1" customWidth="1"/>
    <col min="11" max="13" width="12.42578125" style="913" bestFit="1" customWidth="1"/>
    <col min="14" max="14" width="15" style="913" bestFit="1" customWidth="1"/>
    <col min="15" max="15" width="11" style="913" bestFit="1" customWidth="1"/>
    <col min="16" max="16384" width="9.140625" style="913"/>
  </cols>
  <sheetData>
    <row r="1" spans="1:15" x14ac:dyDescent="0.25">
      <c r="A1" s="1194" t="s">
        <v>35</v>
      </c>
      <c r="B1" s="1194"/>
      <c r="C1" s="1194"/>
      <c r="D1" s="1194"/>
      <c r="E1" s="1194"/>
      <c r="F1" s="1194"/>
      <c r="G1" s="1194"/>
      <c r="H1" s="1194"/>
      <c r="I1" s="1194"/>
      <c r="J1" s="1194"/>
      <c r="K1" s="1194"/>
      <c r="L1" s="912"/>
      <c r="M1" s="912"/>
      <c r="N1" s="912"/>
      <c r="O1" s="912"/>
    </row>
    <row r="2" spans="1:15" x14ac:dyDescent="0.25">
      <c r="A2" s="912"/>
      <c r="B2" s="912"/>
      <c r="C2" s="912"/>
      <c r="D2" s="912"/>
      <c r="E2" s="912"/>
      <c r="F2" s="912"/>
      <c r="G2" s="912"/>
      <c r="H2" s="912"/>
      <c r="I2" s="912"/>
      <c r="J2" s="912"/>
      <c r="K2" s="912"/>
      <c r="L2" s="912"/>
      <c r="M2" s="912"/>
      <c r="N2" s="912"/>
      <c r="O2" s="912"/>
    </row>
    <row r="3" spans="1:15" x14ac:dyDescent="0.25">
      <c r="A3" s="912"/>
      <c r="B3" s="912"/>
      <c r="C3" s="912"/>
      <c r="D3" s="912"/>
      <c r="E3" s="912"/>
      <c r="F3" s="1086" t="s">
        <v>466</v>
      </c>
      <c r="G3" s="1086" t="s">
        <v>562</v>
      </c>
      <c r="H3" s="912"/>
      <c r="I3" s="912"/>
      <c r="J3" s="912"/>
      <c r="K3" s="912"/>
      <c r="L3" s="912"/>
      <c r="M3" s="912"/>
      <c r="N3" s="912"/>
      <c r="O3" s="912"/>
    </row>
    <row r="4" spans="1:15" x14ac:dyDescent="0.25">
      <c r="A4" s="914"/>
      <c r="B4" s="914" t="s">
        <v>36</v>
      </c>
      <c r="C4" s="912"/>
      <c r="D4" s="912"/>
      <c r="E4" s="912"/>
      <c r="F4" s="912"/>
      <c r="G4" s="912"/>
      <c r="H4" s="912"/>
      <c r="I4" s="912"/>
      <c r="J4" s="912"/>
      <c r="K4" s="912"/>
      <c r="L4" s="912"/>
      <c r="M4" s="912"/>
      <c r="N4" s="912"/>
      <c r="O4" s="912"/>
    </row>
    <row r="5" spans="1:15" x14ac:dyDescent="0.25">
      <c r="A5" s="912"/>
      <c r="B5" s="912"/>
      <c r="C5" s="912"/>
      <c r="D5" s="912"/>
      <c r="E5" s="912"/>
      <c r="F5" s="912"/>
      <c r="G5" s="912"/>
      <c r="H5" s="912"/>
      <c r="I5" s="912"/>
      <c r="J5" s="912"/>
      <c r="K5" s="912"/>
      <c r="L5" s="912"/>
      <c r="M5" s="912"/>
      <c r="N5" s="912"/>
      <c r="O5" s="912"/>
    </row>
    <row r="6" spans="1:15" x14ac:dyDescent="0.25">
      <c r="A6" s="915"/>
      <c r="B6" s="915" t="s">
        <v>37</v>
      </c>
      <c r="C6" s="916"/>
      <c r="D6" s="916"/>
      <c r="E6" s="916"/>
      <c r="F6" s="916"/>
      <c r="G6" s="916"/>
      <c r="H6" s="916"/>
      <c r="I6" s="916"/>
      <c r="J6" s="916"/>
      <c r="K6" s="916"/>
      <c r="L6" s="916"/>
      <c r="M6" s="916"/>
      <c r="N6" s="917"/>
      <c r="O6" s="912"/>
    </row>
    <row r="7" spans="1:15" x14ac:dyDescent="0.25">
      <c r="A7" s="918" t="s">
        <v>38</v>
      </c>
      <c r="B7" s="919" t="s">
        <v>463</v>
      </c>
      <c r="C7" s="919" t="s">
        <v>550</v>
      </c>
      <c r="D7" s="919" t="s">
        <v>551</v>
      </c>
      <c r="E7" s="919" t="s">
        <v>552</v>
      </c>
      <c r="F7" s="919" t="s">
        <v>553</v>
      </c>
      <c r="G7" s="919" t="s">
        <v>554</v>
      </c>
      <c r="H7" s="919" t="s">
        <v>555</v>
      </c>
      <c r="I7" s="919" t="s">
        <v>556</v>
      </c>
      <c r="J7" s="919" t="s">
        <v>557</v>
      </c>
      <c r="K7" s="919" t="s">
        <v>558</v>
      </c>
      <c r="L7" s="919" t="s">
        <v>559</v>
      </c>
      <c r="M7" s="919" t="s">
        <v>560</v>
      </c>
      <c r="N7" s="919" t="s">
        <v>561</v>
      </c>
      <c r="O7" s="920"/>
    </row>
    <row r="8" spans="1:15" x14ac:dyDescent="0.25">
      <c r="A8" s="921">
        <v>40</v>
      </c>
      <c r="B8" s="922">
        <f>'[68]Sch 258 $ 20-21'!B8</f>
        <v>43326.46</v>
      </c>
      <c r="C8" s="922">
        <f>'[68]Sch 258 $ 20-21'!C8</f>
        <v>56067.21</v>
      </c>
      <c r="D8" s="922">
        <f>'[68]Sch 258 $ 20-21'!D8</f>
        <v>22816.22</v>
      </c>
      <c r="E8" s="922">
        <f>'[68]Sch 258 $ 20-21'!E8</f>
        <v>58927.290000000008</v>
      </c>
      <c r="F8" s="922">
        <f>'[68]Sch 258 $ 20-21'!F8</f>
        <v>48765.31</v>
      </c>
      <c r="G8" s="922">
        <f>'[68]Sch 258 $ 20-21'!G8</f>
        <v>50785.919999999998</v>
      </c>
      <c r="H8" s="922">
        <f>'[68]Sch 258 $ 20-21'!H8</f>
        <v>53333.69</v>
      </c>
      <c r="I8" s="922">
        <f>'[68]Sch 258 $ 20-21'!I8</f>
        <v>56778.820000000007</v>
      </c>
      <c r="J8" s="922">
        <f>'[68]Sch 258 $ 20-21'!J8</f>
        <v>57226.020000000004</v>
      </c>
      <c r="K8" s="922">
        <f>'[68]Sch 258 $ 20-21'!K8</f>
        <v>33884.259999999995</v>
      </c>
      <c r="L8" s="922">
        <f>'[68]Sch 258 $ 20-21'!L8</f>
        <v>-36.950000000000003</v>
      </c>
      <c r="M8" s="922">
        <f>'[68]Sch 258 $ 20-21'!M8</f>
        <v>0</v>
      </c>
      <c r="N8" s="922">
        <f>'[68]Sch 258 $ 20-21'!N8</f>
        <v>4108.0200000000004</v>
      </c>
      <c r="O8" s="912"/>
    </row>
    <row r="9" spans="1:15" x14ac:dyDescent="0.25">
      <c r="A9" s="921">
        <v>46</v>
      </c>
      <c r="B9" s="936">
        <f>'[68]Sch 258 $ 20-21'!B9</f>
        <v>11176.21</v>
      </c>
      <c r="C9" s="936">
        <f>'[68]Sch 258 $ 20-21'!C9</f>
        <v>23350.62</v>
      </c>
      <c r="D9" s="936">
        <f>'[68]Sch 258 $ 20-21'!D9</f>
        <v>3532.56</v>
      </c>
      <c r="E9" s="936">
        <f>'[68]Sch 258 $ 20-21'!E9</f>
        <v>13589.68</v>
      </c>
      <c r="F9" s="936">
        <f>'[68]Sch 258 $ 20-21'!F9</f>
        <v>20752.14</v>
      </c>
      <c r="G9" s="936">
        <f>'[68]Sch 258 $ 20-21'!G9</f>
        <v>2891.45</v>
      </c>
      <c r="H9" s="936">
        <f>'[68]Sch 258 $ 20-21'!H9</f>
        <v>17488.11</v>
      </c>
      <c r="I9" s="936">
        <f>'[68]Sch 258 $ 20-21'!I9</f>
        <v>28206.800000000003</v>
      </c>
      <c r="J9" s="936">
        <f>'[68]Sch 258 $ 20-21'!J9</f>
        <v>27602.21</v>
      </c>
      <c r="K9" s="936">
        <f>'[68]Sch 258 $ 20-21'!K9</f>
        <v>24418.329999999998</v>
      </c>
      <c r="L9" s="936">
        <f>'[68]Sch 258 $ 20-21'!L9</f>
        <v>36919.47</v>
      </c>
      <c r="M9" s="936">
        <f>'[68]Sch 258 $ 20-21'!M9</f>
        <v>17527.37</v>
      </c>
      <c r="N9" s="936">
        <f>'[68]Sch 258 $ 20-21'!N9</f>
        <v>79576.649999999994</v>
      </c>
      <c r="O9" s="912"/>
    </row>
    <row r="10" spans="1:15" x14ac:dyDescent="0.25">
      <c r="A10" s="921">
        <v>49</v>
      </c>
      <c r="B10" s="936">
        <f>'[68]Sch 258 $ 20-21'!B10</f>
        <v>144309.94</v>
      </c>
      <c r="C10" s="936">
        <f>'[68]Sch 258 $ 20-21'!C10</f>
        <v>218349.89</v>
      </c>
      <c r="D10" s="936">
        <f>'[68]Sch 258 $ 20-21'!D10</f>
        <v>54805.06</v>
      </c>
      <c r="E10" s="936">
        <f>'[68]Sch 258 $ 20-21'!E10</f>
        <v>135989.48000000001</v>
      </c>
      <c r="F10" s="936">
        <f>'[68]Sch 258 $ 20-21'!F10</f>
        <v>234170.47</v>
      </c>
      <c r="G10" s="936">
        <f>'[68]Sch 258 $ 20-21'!G10</f>
        <v>83370.84</v>
      </c>
      <c r="H10" s="936">
        <f>'[68]Sch 258 $ 20-21'!H10</f>
        <v>170618.21</v>
      </c>
      <c r="I10" s="936">
        <f>'[68]Sch 258 $ 20-21'!I10</f>
        <v>180994.15</v>
      </c>
      <c r="J10" s="936">
        <f>'[68]Sch 258 $ 20-21'!J10</f>
        <v>183030.93</v>
      </c>
      <c r="K10" s="936">
        <f>'[68]Sch 258 $ 20-21'!K10</f>
        <v>175865.26</v>
      </c>
      <c r="L10" s="936">
        <f>'[68]Sch 258 $ 20-21'!L10</f>
        <v>267142.60000000003</v>
      </c>
      <c r="M10" s="936">
        <f>'[68]Sch 258 $ 20-21'!M10</f>
        <v>146264.69</v>
      </c>
      <c r="N10" s="936">
        <f>'[68]Sch 258 $ 20-21'!N10</f>
        <v>73450.680000000008</v>
      </c>
      <c r="O10" s="912"/>
    </row>
    <row r="11" spans="1:15" x14ac:dyDescent="0.25">
      <c r="A11" s="921">
        <v>449</v>
      </c>
      <c r="B11" s="936">
        <f>'[68]Sch 258 $ 20-21'!B11</f>
        <v>156120.45000000001</v>
      </c>
      <c r="C11" s="936">
        <f>'[68]Sch 258 $ 20-21'!C11</f>
        <v>148616.82999999999</v>
      </c>
      <c r="D11" s="936">
        <f>'[68]Sch 258 $ 20-21'!D11</f>
        <v>145112.68</v>
      </c>
      <c r="E11" s="936">
        <f>'[68]Sch 258 $ 20-21'!E11</f>
        <v>147200.79</v>
      </c>
      <c r="F11" s="936">
        <f>'[68]Sch 258 $ 20-21'!F11</f>
        <v>155651.13999999998</v>
      </c>
      <c r="G11" s="936">
        <f>'[68]Sch 258 $ 20-21'!G11</f>
        <v>120081.16</v>
      </c>
      <c r="H11" s="936">
        <f>'[68]Sch 258 $ 20-21'!H11</f>
        <v>137378.84000000003</v>
      </c>
      <c r="I11" s="936">
        <f>'[68]Sch 258 $ 20-21'!I11</f>
        <v>145883.06</v>
      </c>
      <c r="J11" s="936">
        <f>'[68]Sch 258 $ 20-21'!J11</f>
        <v>151629.37</v>
      </c>
      <c r="K11" s="936">
        <f>'[68]Sch 258 $ 20-21'!K11</f>
        <v>143786.52000000002</v>
      </c>
      <c r="L11" s="936">
        <f>'[68]Sch 258 $ 20-21'!L11</f>
        <v>142216.02000000002</v>
      </c>
      <c r="M11" s="936">
        <f>'[68]Sch 258 $ 20-21'!M11</f>
        <v>213128.50999999998</v>
      </c>
      <c r="N11" s="936">
        <f>'[68]Sch 258 $ 20-21'!N11</f>
        <v>25342.25</v>
      </c>
      <c r="O11" s="912"/>
    </row>
    <row r="12" spans="1:15" x14ac:dyDescent="0.25">
      <c r="A12" s="923">
        <v>459</v>
      </c>
      <c r="B12" s="936">
        <f>'[68]Sch 258 $ 20-21'!B12</f>
        <v>27227.99</v>
      </c>
      <c r="C12" s="936">
        <f>'[68]Sch 258 $ 20-21'!C12</f>
        <v>27227.439999999999</v>
      </c>
      <c r="D12" s="936">
        <f>'[68]Sch 258 $ 20-21'!D12</f>
        <v>25180.2</v>
      </c>
      <c r="E12" s="936">
        <f>'[68]Sch 258 $ 20-21'!E12</f>
        <v>19871.95</v>
      </c>
      <c r="F12" s="936">
        <f>'[68]Sch 258 $ 20-21'!F12</f>
        <v>23312.23</v>
      </c>
      <c r="G12" s="936">
        <f>'[68]Sch 258 $ 20-21'!G12</f>
        <v>23739.33</v>
      </c>
      <c r="H12" s="936">
        <f>'[68]Sch 258 $ 20-21'!H12</f>
        <v>26085.74</v>
      </c>
      <c r="I12" s="936">
        <f>'[68]Sch 258 $ 20-21'!I12</f>
        <v>22776.38</v>
      </c>
      <c r="J12" s="936">
        <f>'[68]Sch 258 $ 20-21'!J12</f>
        <v>28374.720000000001</v>
      </c>
      <c r="K12" s="936">
        <f>'[68]Sch 258 $ 20-21'!K12</f>
        <v>26621.48</v>
      </c>
      <c r="L12" s="936">
        <f>'[68]Sch 258 $ 20-21'!L12</f>
        <v>26749.63</v>
      </c>
      <c r="M12" s="936">
        <f>'[68]Sch 258 $ 20-21'!M12</f>
        <v>23402.77</v>
      </c>
      <c r="N12" s="936">
        <f>'[68]Sch 258 $ 20-21'!N12</f>
        <v>182477.6</v>
      </c>
      <c r="O12" s="912"/>
    </row>
    <row r="13" spans="1:15" x14ac:dyDescent="0.25">
      <c r="A13" s="924" t="s">
        <v>462</v>
      </c>
      <c r="B13" s="936">
        <f>'[68]Sch 258 $ 20-21'!B13</f>
        <v>98036.18</v>
      </c>
      <c r="C13" s="936">
        <f>'[68]Sch 258 $ 20-21'!C13</f>
        <v>195569.53</v>
      </c>
      <c r="D13" s="936">
        <f>'[68]Sch 258 $ 20-21'!D13</f>
        <v>0</v>
      </c>
      <c r="E13" s="936">
        <f>'[68]Sch 258 $ 20-21'!E13</f>
        <v>93698.75</v>
      </c>
      <c r="F13" s="936">
        <f>'[68]Sch 258 $ 20-21'!F13</f>
        <v>172697.92</v>
      </c>
      <c r="G13" s="936">
        <f>'[68]Sch 258 $ 20-21'!G13</f>
        <v>1140.18</v>
      </c>
      <c r="H13" s="936">
        <f>'[68]Sch 258 $ 20-21'!H13</f>
        <v>91434.83</v>
      </c>
      <c r="I13" s="936">
        <f>'[68]Sch 258 $ 20-21'!I13</f>
        <v>101181.98</v>
      </c>
      <c r="J13" s="936">
        <f>'[68]Sch 258 $ 20-21'!J13</f>
        <v>97426.22</v>
      </c>
      <c r="K13" s="936">
        <f>'[68]Sch 258 $ 20-21'!K13</f>
        <v>94605.4</v>
      </c>
      <c r="L13" s="936">
        <f>'[68]Sch 258 $ 20-21'!L13</f>
        <v>192037.26</v>
      </c>
      <c r="M13" s="936">
        <f>'[68]Sch 258 $ 20-21'!M13</f>
        <v>102121.87</v>
      </c>
      <c r="N13" s="936">
        <f>'[68]Sch 258 $ 20-21'!N13</f>
        <v>0</v>
      </c>
      <c r="O13" s="912"/>
    </row>
    <row r="14" spans="1:15" x14ac:dyDescent="0.25">
      <c r="A14" s="925" t="s">
        <v>39</v>
      </c>
      <c r="B14" s="926">
        <f>SUM(B8:B13)</f>
        <v>480197.23</v>
      </c>
      <c r="C14" s="926">
        <f t="shared" ref="C14:N14" si="0">SUM(C8:C13)</f>
        <v>669181.52</v>
      </c>
      <c r="D14" s="926">
        <f t="shared" si="0"/>
        <v>251446.72</v>
      </c>
      <c r="E14" s="926">
        <f t="shared" si="0"/>
        <v>469277.94</v>
      </c>
      <c r="F14" s="926">
        <f t="shared" si="0"/>
        <v>655349.21</v>
      </c>
      <c r="G14" s="926">
        <f t="shared" si="0"/>
        <v>282008.88</v>
      </c>
      <c r="H14" s="926">
        <f t="shared" si="0"/>
        <v>496339.42000000004</v>
      </c>
      <c r="I14" s="926">
        <f t="shared" si="0"/>
        <v>535821.19000000006</v>
      </c>
      <c r="J14" s="926">
        <f t="shared" si="0"/>
        <v>545289.47</v>
      </c>
      <c r="K14" s="926">
        <f t="shared" si="0"/>
        <v>499181.25</v>
      </c>
      <c r="L14" s="926">
        <f t="shared" si="0"/>
        <v>665028.03</v>
      </c>
      <c r="M14" s="926">
        <f t="shared" si="0"/>
        <v>502445.20999999996</v>
      </c>
      <c r="N14" s="926">
        <f t="shared" si="0"/>
        <v>364955.2</v>
      </c>
      <c r="O14" s="912"/>
    </row>
    <row r="15" spans="1:15" x14ac:dyDescent="0.25">
      <c r="A15" s="912"/>
      <c r="B15" s="927"/>
      <c r="C15" s="257">
        <f>C11+C12</f>
        <v>175844.27</v>
      </c>
      <c r="D15" s="257">
        <f>D11+D12</f>
        <v>170292.88</v>
      </c>
      <c r="E15" s="257">
        <f>E11+E12</f>
        <v>167072.74000000002</v>
      </c>
      <c r="F15" s="912"/>
      <c r="G15" s="912"/>
      <c r="H15" s="912"/>
      <c r="I15" s="912"/>
      <c r="J15" s="912"/>
      <c r="K15" s="912"/>
      <c r="L15" s="912"/>
      <c r="M15" s="912"/>
      <c r="N15" s="912"/>
      <c r="O15" s="912"/>
    </row>
    <row r="16" spans="1:15" x14ac:dyDescent="0.25">
      <c r="A16" s="912"/>
      <c r="B16" s="927">
        <f>K26</f>
        <v>0.95111500000000004</v>
      </c>
      <c r="C16" s="928">
        <f>C15*B16</f>
        <v>167248.12286105001</v>
      </c>
      <c r="D16" s="928">
        <f>D15*B16</f>
        <v>161968.11256120002</v>
      </c>
      <c r="E16" s="928">
        <f>E15*B16</f>
        <v>158905.38910510004</v>
      </c>
      <c r="F16" s="912"/>
      <c r="G16" s="912"/>
      <c r="H16" s="912"/>
      <c r="I16" s="912"/>
      <c r="J16" s="912"/>
      <c r="K16" s="912"/>
      <c r="L16" s="912"/>
      <c r="M16" s="912"/>
      <c r="N16" s="912"/>
      <c r="O16" s="912"/>
    </row>
    <row r="17" spans="1:15" ht="15.75" thickBot="1" x14ac:dyDescent="0.3">
      <c r="A17" s="912"/>
      <c r="B17" s="912"/>
      <c r="C17" s="912"/>
      <c r="D17" s="912"/>
      <c r="E17" s="912"/>
      <c r="F17" s="912"/>
      <c r="G17" s="912"/>
      <c r="H17" s="912"/>
      <c r="I17" s="912"/>
      <c r="J17" s="912"/>
      <c r="K17" s="912"/>
      <c r="L17" s="912"/>
      <c r="M17" s="912"/>
      <c r="N17" s="912"/>
      <c r="O17" s="912"/>
    </row>
    <row r="18" spans="1:15" x14ac:dyDescent="0.25">
      <c r="A18" s="1195" t="s">
        <v>632</v>
      </c>
      <c r="B18" s="1195"/>
      <c r="C18" s="1195"/>
      <c r="D18" s="1195"/>
      <c r="E18" s="1195"/>
      <c r="F18" s="927"/>
      <c r="G18" s="927"/>
      <c r="H18" s="912"/>
      <c r="I18" s="912"/>
      <c r="J18" s="912"/>
      <c r="K18" s="912"/>
      <c r="L18" s="912"/>
      <c r="M18" s="912"/>
      <c r="N18" s="1084" t="s">
        <v>563</v>
      </c>
      <c r="O18" s="912"/>
    </row>
    <row r="19" spans="1:15" ht="15.75" thickBot="1" x14ac:dyDescent="0.3">
      <c r="A19" s="927"/>
      <c r="B19" s="927"/>
      <c r="C19" s="927"/>
      <c r="D19" s="927"/>
      <c r="E19" s="927"/>
      <c r="F19" s="927"/>
      <c r="G19" s="1087" t="s">
        <v>564</v>
      </c>
      <c r="H19" s="912"/>
      <c r="I19" s="912"/>
      <c r="J19" s="912"/>
      <c r="K19" s="912"/>
      <c r="L19" s="912"/>
      <c r="M19" s="912"/>
      <c r="N19" s="929">
        <f>SUM(F11:N12)</f>
        <v>1618636.7499999998</v>
      </c>
      <c r="O19" s="930" t="s">
        <v>40</v>
      </c>
    </row>
    <row r="20" spans="1:15" x14ac:dyDescent="0.25">
      <c r="A20" s="927"/>
      <c r="B20" s="927"/>
      <c r="C20" s="927"/>
      <c r="D20" s="927"/>
      <c r="E20" s="927"/>
      <c r="F20" s="927"/>
      <c r="G20" s="927" t="s">
        <v>41</v>
      </c>
      <c r="H20" s="912"/>
      <c r="I20" s="912"/>
      <c r="J20" s="912"/>
      <c r="K20" s="912"/>
      <c r="L20" s="912"/>
      <c r="M20" s="912"/>
      <c r="N20" s="1085">
        <v>0.95111500000000004</v>
      </c>
      <c r="O20" s="912"/>
    </row>
    <row r="21" spans="1:15" x14ac:dyDescent="0.25">
      <c r="A21" s="912"/>
      <c r="B21" s="931"/>
      <c r="C21" s="931" t="s">
        <v>42</v>
      </c>
      <c r="D21" s="931"/>
      <c r="E21" s="931"/>
      <c r="F21" s="912"/>
      <c r="G21" s="912"/>
      <c r="H21" s="912"/>
      <c r="I21" s="912"/>
      <c r="J21" s="912"/>
      <c r="K21" s="912"/>
      <c r="L21" s="912"/>
      <c r="M21" s="912"/>
      <c r="N21" s="932">
        <f>N19*N20</f>
        <v>1539509.6924762498</v>
      </c>
      <c r="O21" s="912"/>
    </row>
    <row r="22" spans="1:15" x14ac:dyDescent="0.25">
      <c r="A22" s="912"/>
      <c r="B22" s="933" t="s">
        <v>38</v>
      </c>
      <c r="C22" s="1088" t="s">
        <v>565</v>
      </c>
      <c r="D22" s="1088" t="s">
        <v>566</v>
      </c>
      <c r="E22" s="1088" t="s">
        <v>567</v>
      </c>
      <c r="F22" s="927"/>
      <c r="G22" s="927"/>
      <c r="H22" s="1088" t="str">
        <f>+C22</f>
        <v>Sum of Feb-21</v>
      </c>
      <c r="I22" s="1088" t="str">
        <f>+D22</f>
        <v>Sum of Mar-21</v>
      </c>
      <c r="J22" s="1088" t="str">
        <f>+E22</f>
        <v>Sum of Apr-21</v>
      </c>
      <c r="K22" s="1089" t="s">
        <v>43</v>
      </c>
      <c r="L22" s="912"/>
      <c r="M22" s="912"/>
      <c r="N22" s="912"/>
      <c r="O22" s="912"/>
    </row>
    <row r="23" spans="1:15" x14ac:dyDescent="0.25">
      <c r="A23" s="912"/>
      <c r="B23" s="935" t="s">
        <v>44</v>
      </c>
      <c r="C23" s="936">
        <f>'[68]Sch 258 $ 20-21'!C21</f>
        <v>129942000</v>
      </c>
      <c r="D23" s="936">
        <f>'[68]Sch 258 $ 20-21'!D21</f>
        <v>135552000</v>
      </c>
      <c r="E23" s="936">
        <f>'[68]Sch 258 $ 20-21'!E21</f>
        <v>130820000</v>
      </c>
      <c r="F23" s="927"/>
      <c r="G23" s="937">
        <f>'[68]Sch 258 $ 20-21'!$G$21</f>
        <v>1.047E-3</v>
      </c>
      <c r="H23" s="938">
        <f>'[68]Sch 258 $ 20-21'!H21</f>
        <v>136049.274</v>
      </c>
      <c r="I23" s="938">
        <f>'[68]Sch 258 $ 20-21'!I21</f>
        <v>141922.94399999999</v>
      </c>
      <c r="J23" s="938">
        <f>'[68]Sch 258 $ 20-21'!J21</f>
        <v>136968.54</v>
      </c>
      <c r="K23" s="257">
        <f>SUM(H23:J23)</f>
        <v>414940.75800000003</v>
      </c>
      <c r="L23" s="912"/>
      <c r="M23" s="912"/>
      <c r="N23" s="912"/>
      <c r="O23" s="912"/>
    </row>
    <row r="24" spans="1:15" x14ac:dyDescent="0.25">
      <c r="A24" s="912"/>
      <c r="B24" s="935" t="s">
        <v>45</v>
      </c>
      <c r="C24" s="936">
        <f>'[68]Sch 258 $ 20-21'!C22</f>
        <v>24123000</v>
      </c>
      <c r="D24" s="936">
        <f>'[68]Sch 258 $ 20-21'!D22</f>
        <v>24408000</v>
      </c>
      <c r="E24" s="936">
        <f>'[68]Sch 258 $ 20-21'!E22</f>
        <v>19906000</v>
      </c>
      <c r="F24" s="927"/>
      <c r="G24" s="937">
        <f>'[68]Sch 258 $ 20-21'!$G$22</f>
        <v>1.047E-3</v>
      </c>
      <c r="H24" s="938">
        <f>'[68]Sch 258 $ 20-21'!H22</f>
        <v>25256.780999999999</v>
      </c>
      <c r="I24" s="938">
        <f>'[68]Sch 258 $ 20-21'!I22</f>
        <v>25555.175999999999</v>
      </c>
      <c r="J24" s="938">
        <f>'[68]Sch 258 $ 20-21'!J22</f>
        <v>20841.581999999999</v>
      </c>
      <c r="K24" s="257">
        <f>SUM(H24:J24)</f>
        <v>71653.53899999999</v>
      </c>
      <c r="L24" s="912"/>
      <c r="M24" s="912"/>
      <c r="N24" s="912"/>
      <c r="O24" s="912"/>
    </row>
    <row r="25" spans="1:15" x14ac:dyDescent="0.25">
      <c r="A25" s="912"/>
      <c r="B25" s="925" t="s">
        <v>39</v>
      </c>
      <c r="C25" s="939">
        <f>SUM(C23:C24)</f>
        <v>154065000</v>
      </c>
      <c r="D25" s="939">
        <f>SUM(D23:D24)</f>
        <v>159960000</v>
      </c>
      <c r="E25" s="939">
        <f>SUM(E23:E24)</f>
        <v>150726000</v>
      </c>
      <c r="F25" s="912"/>
      <c r="G25" s="940"/>
      <c r="H25" s="926">
        <f>SUM(H22:H24)</f>
        <v>161306.05499999999</v>
      </c>
      <c r="I25" s="926">
        <f>SUM(I22:I24)</f>
        <v>167478.12</v>
      </c>
      <c r="J25" s="926">
        <f>SUM(J22:J24)</f>
        <v>157810.122</v>
      </c>
      <c r="K25" s="926">
        <f>SUM(H25:J25)</f>
        <v>486594.29700000002</v>
      </c>
      <c r="L25" s="912"/>
      <c r="M25" s="912"/>
      <c r="N25" s="912"/>
      <c r="O25" s="912"/>
    </row>
    <row r="26" spans="1:15" x14ac:dyDescent="0.25">
      <c r="A26" s="912"/>
      <c r="B26" s="912"/>
      <c r="C26" s="912"/>
      <c r="D26" s="912"/>
      <c r="E26" s="912"/>
      <c r="F26" s="912"/>
      <c r="G26" s="941"/>
      <c r="H26" s="912">
        <f>I26</f>
        <v>0.95111500000000004</v>
      </c>
      <c r="I26" s="912">
        <f>J26</f>
        <v>0.95111500000000004</v>
      </c>
      <c r="J26" s="912">
        <f>K26</f>
        <v>0.95111500000000004</v>
      </c>
      <c r="K26" s="912">
        <f>N20</f>
        <v>0.95111500000000004</v>
      </c>
      <c r="L26" s="912"/>
      <c r="M26" s="912"/>
      <c r="N26" s="912"/>
      <c r="O26" s="912"/>
    </row>
    <row r="27" spans="1:15" x14ac:dyDescent="0.25">
      <c r="A27" s="912"/>
      <c r="B27" s="912"/>
      <c r="C27" s="912"/>
      <c r="D27" s="912"/>
      <c r="E27" s="912"/>
      <c r="F27" s="912"/>
      <c r="G27" s="912"/>
      <c r="H27" s="942">
        <f>H25*H26</f>
        <v>153420.60850132501</v>
      </c>
      <c r="I27" s="942">
        <f>I25*I26</f>
        <v>159290.95210379999</v>
      </c>
      <c r="J27" s="942">
        <f>J25*J26</f>
        <v>150095.57418603002</v>
      </c>
      <c r="K27" s="942">
        <f>K25*K26</f>
        <v>462807.13479115505</v>
      </c>
      <c r="L27" s="912"/>
      <c r="M27" s="912"/>
      <c r="N27" s="912"/>
      <c r="O27" s="912"/>
    </row>
    <row r="28" spans="1:15" x14ac:dyDescent="0.25">
      <c r="A28" s="912"/>
      <c r="B28" s="912"/>
      <c r="C28" s="912"/>
      <c r="D28" s="912"/>
      <c r="E28" s="912"/>
      <c r="F28" s="912"/>
      <c r="G28" s="912"/>
      <c r="H28" s="912"/>
      <c r="I28" s="912"/>
      <c r="J28" s="912"/>
      <c r="K28" s="912"/>
      <c r="L28" s="912"/>
      <c r="M28" s="912"/>
      <c r="N28" s="912"/>
      <c r="O28" s="912"/>
    </row>
    <row r="29" spans="1:15" x14ac:dyDescent="0.25">
      <c r="A29" s="1195" t="s">
        <v>568</v>
      </c>
      <c r="B29" s="1195"/>
      <c r="C29" s="1195"/>
      <c r="D29" s="1195"/>
      <c r="E29" s="1195"/>
      <c r="F29" s="912"/>
      <c r="G29" s="912"/>
      <c r="H29" s="912"/>
      <c r="I29" s="912"/>
      <c r="J29" s="912"/>
      <c r="K29" s="912"/>
      <c r="L29" s="912"/>
      <c r="M29" s="912"/>
      <c r="N29" s="912"/>
      <c r="O29" s="912"/>
    </row>
    <row r="30" spans="1:15" x14ac:dyDescent="0.25">
      <c r="A30" s="912"/>
      <c r="B30" s="1196"/>
      <c r="C30" s="1196"/>
      <c r="D30" s="1196"/>
      <c r="E30" s="1196"/>
      <c r="F30" s="912"/>
      <c r="G30" s="912"/>
      <c r="H30" s="912"/>
      <c r="I30" s="912"/>
      <c r="J30" s="912"/>
      <c r="K30" s="912"/>
      <c r="L30" s="912"/>
      <c r="M30" s="912"/>
      <c r="N30" s="912"/>
      <c r="O30" s="912"/>
    </row>
    <row r="31" spans="1:15" x14ac:dyDescent="0.25">
      <c r="A31" s="912"/>
      <c r="B31" s="912"/>
      <c r="C31" s="912"/>
      <c r="D31" s="912"/>
      <c r="E31" s="912"/>
      <c r="F31" s="912"/>
      <c r="G31" s="912"/>
      <c r="H31" s="912"/>
      <c r="I31" s="912"/>
      <c r="J31" s="912"/>
      <c r="K31" s="912"/>
      <c r="L31" s="912"/>
      <c r="M31" s="912"/>
      <c r="N31" s="912"/>
      <c r="O31" s="912"/>
    </row>
    <row r="32" spans="1:15" x14ac:dyDescent="0.25">
      <c r="A32" s="912"/>
      <c r="B32" s="912"/>
      <c r="C32" s="912"/>
      <c r="D32" s="912"/>
      <c r="E32" s="912"/>
      <c r="F32" s="912"/>
      <c r="G32" s="912"/>
      <c r="H32" s="912"/>
      <c r="I32" s="912"/>
      <c r="J32" s="912"/>
      <c r="K32" s="912"/>
      <c r="L32" s="912"/>
      <c r="M32" s="912"/>
      <c r="N32" s="912"/>
      <c r="O32" s="912"/>
    </row>
    <row r="33" spans="1:15" x14ac:dyDescent="0.25">
      <c r="A33" s="912"/>
      <c r="B33" s="931"/>
      <c r="C33" s="931" t="s">
        <v>42</v>
      </c>
      <c r="D33" s="931"/>
      <c r="E33" s="931"/>
      <c r="F33" s="912"/>
      <c r="G33" s="912"/>
      <c r="H33" s="912"/>
      <c r="I33" s="912"/>
      <c r="J33" s="912"/>
      <c r="K33" s="912"/>
      <c r="L33" s="912"/>
      <c r="M33" s="912"/>
      <c r="N33" s="912"/>
      <c r="O33" s="912"/>
    </row>
    <row r="34" spans="1:15" x14ac:dyDescent="0.25">
      <c r="A34" s="912"/>
      <c r="B34" s="933" t="s">
        <v>38</v>
      </c>
      <c r="C34" s="934" t="str">
        <f>+C22</f>
        <v>Sum of Feb-21</v>
      </c>
      <c r="D34" s="934" t="str">
        <f>+D22</f>
        <v>Sum of Mar-21</v>
      </c>
      <c r="E34" s="934" t="str">
        <f>+E22</f>
        <v>Sum of Apr-21</v>
      </c>
      <c r="F34" s="927"/>
      <c r="G34" s="927"/>
      <c r="H34" s="934" t="str">
        <f>+H22</f>
        <v>Sum of Feb-21</v>
      </c>
      <c r="I34" s="934" t="str">
        <f>+I22</f>
        <v>Sum of Mar-21</v>
      </c>
      <c r="J34" s="934" t="str">
        <f>+J22</f>
        <v>Sum of Apr-21</v>
      </c>
      <c r="K34" s="921" t="s">
        <v>43</v>
      </c>
      <c r="L34" s="912"/>
      <c r="M34" s="912"/>
      <c r="N34" s="912"/>
      <c r="O34" s="912"/>
    </row>
    <row r="35" spans="1:15" x14ac:dyDescent="0.25">
      <c r="A35" s="912"/>
      <c r="B35" s="943">
        <v>46</v>
      </c>
      <c r="C35" s="936">
        <f>'[68]Sch 258 $ 20-21'!C33</f>
        <v>5540000</v>
      </c>
      <c r="D35" s="936">
        <f>'[68]Sch 258 $ 20-21'!D33</f>
        <v>6590000</v>
      </c>
      <c r="E35" s="936">
        <f>'[68]Sch 258 $ 20-21'!E33</f>
        <v>5032000</v>
      </c>
      <c r="F35" s="927"/>
      <c r="G35" s="937">
        <f>'[68]Sch 258 $ 20-21'!G33</f>
        <v>2.5490000000000001E-3</v>
      </c>
      <c r="H35" s="938">
        <f>+$G35*SUM(C35)</f>
        <v>14121.460000000001</v>
      </c>
      <c r="I35" s="938">
        <f t="shared" ref="I35:J38" si="1">+$G35*SUM(D35)</f>
        <v>16797.91</v>
      </c>
      <c r="J35" s="938">
        <f t="shared" si="1"/>
        <v>12826.568000000001</v>
      </c>
      <c r="K35" s="257">
        <f>SUM(H35:J35)</f>
        <v>43745.938000000002</v>
      </c>
      <c r="L35" s="912"/>
      <c r="M35" s="912"/>
      <c r="N35" s="912"/>
      <c r="O35" s="912"/>
    </row>
    <row r="36" spans="1:15" x14ac:dyDescent="0.25">
      <c r="A36" s="912"/>
      <c r="B36" s="943">
        <v>49</v>
      </c>
      <c r="C36" s="936">
        <f>'[68]Sch 258 $ 20-21'!C34</f>
        <v>35562000</v>
      </c>
      <c r="D36" s="936">
        <f>'[68]Sch 258 $ 20-21'!D34</f>
        <v>43020000</v>
      </c>
      <c r="E36" s="936">
        <f>'[68]Sch 258 $ 20-21'!E34</f>
        <v>41604000</v>
      </c>
      <c r="F36" s="927"/>
      <c r="G36" s="937">
        <f>'[68]Sch 258 $ 20-21'!G34</f>
        <v>4.0000000000000001E-3</v>
      </c>
      <c r="H36" s="938">
        <f>+$G36*SUM(C36)</f>
        <v>142248</v>
      </c>
      <c r="I36" s="938">
        <f t="shared" si="1"/>
        <v>172080</v>
      </c>
      <c r="J36" s="938">
        <f t="shared" si="1"/>
        <v>166416</v>
      </c>
      <c r="K36" s="257">
        <f>SUM(H36:J36)</f>
        <v>480744</v>
      </c>
      <c r="L36" s="912"/>
      <c r="M36" s="912"/>
      <c r="N36" s="912"/>
      <c r="O36" s="912"/>
    </row>
    <row r="37" spans="1:15" x14ac:dyDescent="0.25">
      <c r="A37" s="912"/>
      <c r="B37" s="943">
        <v>40</v>
      </c>
      <c r="C37" s="936">
        <f>'[68]Sch 258 $ 20-21'!C35</f>
        <v>0</v>
      </c>
      <c r="D37" s="936">
        <f>'[68]Sch 258 $ 20-21'!D35</f>
        <v>0</v>
      </c>
      <c r="E37" s="936">
        <f>'[68]Sch 258 $ 20-21'!E35</f>
        <v>0</v>
      </c>
      <c r="F37" s="927"/>
      <c r="G37" s="937">
        <f>'[68]Sch 258 $ 20-21'!G35</f>
        <v>0</v>
      </c>
      <c r="H37" s="938">
        <f>+$G37*SUM(C37)</f>
        <v>0</v>
      </c>
      <c r="I37" s="938">
        <f t="shared" si="1"/>
        <v>0</v>
      </c>
      <c r="J37" s="938">
        <f t="shared" si="1"/>
        <v>0</v>
      </c>
      <c r="K37" s="257">
        <f>SUM(H37:J37)</f>
        <v>0</v>
      </c>
      <c r="L37" s="912"/>
      <c r="M37" s="912"/>
      <c r="N37" s="912"/>
      <c r="O37" s="912"/>
    </row>
    <row r="38" spans="1:15" x14ac:dyDescent="0.25">
      <c r="A38" s="912"/>
      <c r="B38" s="944" t="s">
        <v>462</v>
      </c>
      <c r="C38" s="936">
        <f>'[68]Sch 258 $ 20-21'!C36</f>
        <v>41227000</v>
      </c>
      <c r="D38" s="936">
        <f>'[68]Sch 258 $ 20-21'!D36</f>
        <v>43018000</v>
      </c>
      <c r="E38" s="936">
        <f>'[68]Sch 258 $ 20-21'!E36</f>
        <v>40842000</v>
      </c>
      <c r="F38" s="927"/>
      <c r="G38" s="937">
        <f>'[68]Sch 258 $ 20-21'!G36</f>
        <v>4.1050000000000001E-3</v>
      </c>
      <c r="H38" s="938">
        <f>+$G38*SUM(C38)</f>
        <v>169236.83499999999</v>
      </c>
      <c r="I38" s="938">
        <f t="shared" si="1"/>
        <v>176588.89</v>
      </c>
      <c r="J38" s="938">
        <f>+$G38*SUM(E38)</f>
        <v>167656.41</v>
      </c>
      <c r="K38" s="257">
        <f>SUM(H38:J38)</f>
        <v>513482.13500000001</v>
      </c>
      <c r="L38" s="912"/>
      <c r="M38" s="912"/>
      <c r="N38" s="912"/>
      <c r="O38" s="912"/>
    </row>
    <row r="39" spans="1:15" x14ac:dyDescent="0.25">
      <c r="A39" s="912"/>
      <c r="B39" s="925" t="s">
        <v>39</v>
      </c>
      <c r="C39" s="939">
        <f>SUM(C35:C38)</f>
        <v>82329000</v>
      </c>
      <c r="D39" s="939">
        <f>SUM(D35:D38)</f>
        <v>92628000</v>
      </c>
      <c r="E39" s="939">
        <f>SUM(E35:E38)</f>
        <v>87478000</v>
      </c>
      <c r="F39" s="912"/>
      <c r="G39" s="941"/>
      <c r="H39" s="939">
        <f>SUM(H35:H38)</f>
        <v>325606.29499999998</v>
      </c>
      <c r="I39" s="939">
        <f>SUM(I35:I38)</f>
        <v>365466.80000000005</v>
      </c>
      <c r="J39" s="939">
        <f>SUM(J35:J38)</f>
        <v>346898.978</v>
      </c>
      <c r="K39" s="939">
        <f>SUM(K35:K38)</f>
        <v>1037972.073</v>
      </c>
      <c r="L39" s="912"/>
      <c r="M39" s="912"/>
      <c r="N39" s="912"/>
      <c r="O39" s="912"/>
    </row>
    <row r="40" spans="1:15" x14ac:dyDescent="0.25">
      <c r="A40" s="912"/>
      <c r="B40" s="912"/>
      <c r="C40" s="912"/>
      <c r="D40" s="912"/>
      <c r="E40" s="912"/>
      <c r="F40" s="912"/>
      <c r="G40" s="912"/>
      <c r="H40" s="912"/>
      <c r="I40" s="912"/>
      <c r="J40" s="912"/>
      <c r="K40" s="912"/>
      <c r="L40" s="912"/>
      <c r="M40" s="912"/>
      <c r="N40" s="912"/>
      <c r="O40" s="912"/>
    </row>
  </sheetData>
  <mergeCells count="4">
    <mergeCell ref="A1:K1"/>
    <mergeCell ref="A18:E18"/>
    <mergeCell ref="A29:E29"/>
    <mergeCell ref="B30:E30"/>
  </mergeCell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6" sqref="I16"/>
    </sheetView>
  </sheetViews>
  <sheetFormatPr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T96"/>
  <sheetViews>
    <sheetView showGridLines="0" topLeftCell="C1" zoomScaleNormal="100" workbookViewId="0">
      <pane ySplit="5" topLeftCell="A30" activePane="bottomLeft" state="frozen"/>
      <selection activeCell="D43" sqref="D43"/>
      <selection pane="bottomLeft" activeCell="N30" sqref="N30"/>
    </sheetView>
  </sheetViews>
  <sheetFormatPr defaultColWidth="9.140625" defaultRowHeight="12.75" x14ac:dyDescent="0.2"/>
  <cols>
    <col min="1" max="1" width="4.85546875" style="438" customWidth="1"/>
    <col min="2" max="2" width="5.85546875" style="438" customWidth="1"/>
    <col min="3" max="3" width="12.7109375" style="439" customWidth="1"/>
    <col min="4" max="4" width="6.28515625" style="438" customWidth="1"/>
    <col min="5" max="5" width="6.140625" style="438" customWidth="1"/>
    <col min="6" max="6" width="35" style="438" customWidth="1"/>
    <col min="7" max="7" width="16.42578125" style="438" customWidth="1"/>
    <col min="8" max="8" width="18.5703125" style="438" customWidth="1"/>
    <col min="9" max="9" width="19.140625" style="438" customWidth="1"/>
    <col min="10" max="10" width="16.85546875" style="438" customWidth="1"/>
    <col min="11" max="11" width="19.5703125" style="438" customWidth="1"/>
    <col min="12" max="12" width="9.140625" style="438"/>
    <col min="13" max="14" width="18.5703125" style="438" customWidth="1"/>
    <col min="15" max="17" width="9.140625" style="438"/>
    <col min="18" max="18" width="12.28515625" style="438" bestFit="1" customWidth="1"/>
    <col min="19" max="19" width="11.28515625" style="438" bestFit="1" customWidth="1"/>
    <col min="20" max="20" width="12.28515625" style="438" bestFit="1" customWidth="1"/>
    <col min="21" max="16384" width="9.140625" style="438"/>
  </cols>
  <sheetData>
    <row r="1" spans="1:14" s="831" customFormat="1" ht="33.6" customHeight="1" x14ac:dyDescent="0.25">
      <c r="C1" s="832"/>
      <c r="G1" s="1202">
        <v>2020</v>
      </c>
      <c r="H1" s="1202"/>
      <c r="I1" s="1202"/>
      <c r="J1" s="1198" t="s">
        <v>500</v>
      </c>
      <c r="K1" s="1199"/>
      <c r="M1" s="1198" t="s">
        <v>499</v>
      </c>
      <c r="N1" s="1199"/>
    </row>
    <row r="2" spans="1:14" ht="42" customHeight="1" thickBot="1" x14ac:dyDescent="0.3">
      <c r="E2" s="830"/>
      <c r="F2" s="829" t="s">
        <v>354</v>
      </c>
      <c r="I2" s="828"/>
      <c r="J2" s="1200"/>
      <c r="K2" s="1201"/>
      <c r="M2" s="1200"/>
      <c r="N2" s="1201"/>
    </row>
    <row r="3" spans="1:14" ht="17.25" customHeight="1" thickBot="1" x14ac:dyDescent="0.3">
      <c r="B3" s="827" t="s">
        <v>179</v>
      </c>
      <c r="C3" s="826"/>
      <c r="D3" s="1203">
        <v>43909.622977430554</v>
      </c>
      <c r="E3" s="1203"/>
      <c r="F3" s="1203"/>
      <c r="G3" s="825"/>
      <c r="H3" s="824"/>
      <c r="I3" s="823"/>
      <c r="J3" s="822"/>
      <c r="K3" s="822"/>
      <c r="M3" s="821"/>
      <c r="N3" s="821"/>
    </row>
    <row r="4" spans="1:14" ht="90" x14ac:dyDescent="0.25">
      <c r="A4" s="511"/>
      <c r="B4" s="820" t="s">
        <v>180</v>
      </c>
      <c r="C4" s="817" t="s">
        <v>181</v>
      </c>
      <c r="D4" s="819" t="s">
        <v>182</v>
      </c>
      <c r="E4" s="818"/>
      <c r="F4" s="817"/>
      <c r="G4" s="816" t="s">
        <v>183</v>
      </c>
      <c r="H4" s="816" t="s">
        <v>184</v>
      </c>
      <c r="I4" s="816" t="s">
        <v>185</v>
      </c>
      <c r="J4" s="816" t="s">
        <v>287</v>
      </c>
      <c r="K4" s="815" t="s">
        <v>355</v>
      </c>
      <c r="M4" s="814" t="s">
        <v>498</v>
      </c>
      <c r="N4" s="813" t="s">
        <v>497</v>
      </c>
    </row>
    <row r="5" spans="1:14" ht="16.5" thickBot="1" x14ac:dyDescent="0.25">
      <c r="A5" s="511"/>
      <c r="B5" s="475"/>
      <c r="C5" s="812"/>
      <c r="D5" s="811" t="s">
        <v>356</v>
      </c>
      <c r="E5" s="810"/>
      <c r="F5" s="810"/>
      <c r="G5" s="809"/>
      <c r="H5" s="809"/>
      <c r="I5" s="809"/>
      <c r="J5" s="809"/>
      <c r="K5" s="808"/>
      <c r="M5" s="807"/>
      <c r="N5" s="806"/>
    </row>
    <row r="6" spans="1:14" ht="15.75" x14ac:dyDescent="0.25">
      <c r="A6" s="511"/>
      <c r="B6" s="805"/>
      <c r="C6" s="804"/>
      <c r="D6" s="803" t="s">
        <v>186</v>
      </c>
      <c r="E6" s="803"/>
      <c r="F6" s="803"/>
      <c r="G6" s="801"/>
      <c r="H6" s="802"/>
      <c r="I6" s="801"/>
      <c r="J6" s="801"/>
      <c r="K6" s="800"/>
      <c r="M6" s="799"/>
      <c r="N6" s="798"/>
    </row>
    <row r="7" spans="1:14" ht="15" x14ac:dyDescent="0.25">
      <c r="A7" s="511"/>
      <c r="B7" s="589" t="s">
        <v>6</v>
      </c>
      <c r="C7" s="604">
        <v>201</v>
      </c>
      <c r="D7" s="797" t="s">
        <v>187</v>
      </c>
      <c r="E7" s="757"/>
      <c r="F7" s="756"/>
      <c r="G7" s="776">
        <f>'[65]2020 Budget (Rvsd) UE-190905'!$G$7</f>
        <v>1965.8721</v>
      </c>
      <c r="H7" s="777">
        <f>'[65]2020 Budget (Rvsd) UE-190905'!$H$7</f>
        <v>6149015.801500001</v>
      </c>
      <c r="I7" s="776">
        <f>'[65]2020 Budget (Rvsd) UE-190905'!$I$7</f>
        <v>25007.23</v>
      </c>
      <c r="J7" s="777">
        <f>'[65]2020 Budget (Rvsd) UE-190905'!$J$7</f>
        <v>1272180.7555</v>
      </c>
      <c r="K7" s="796"/>
      <c r="M7" s="775"/>
      <c r="N7" s="774">
        <f t="shared" ref="N7:N21" si="0">H7+M7</f>
        <v>6149015.801500001</v>
      </c>
    </row>
    <row r="8" spans="1:14" ht="15" x14ac:dyDescent="0.25">
      <c r="A8" s="511"/>
      <c r="B8" s="581" t="s">
        <v>7</v>
      </c>
      <c r="C8" s="588">
        <v>214</v>
      </c>
      <c r="D8" s="660" t="s">
        <v>357</v>
      </c>
      <c r="E8" s="659"/>
      <c r="F8" s="651"/>
      <c r="G8" s="795">
        <v>106089.75947</v>
      </c>
      <c r="H8" s="751">
        <v>19521339.950000003</v>
      </c>
      <c r="I8" s="776">
        <v>2702707.7</v>
      </c>
      <c r="J8" s="1170">
        <v>7147688.5899999999</v>
      </c>
      <c r="K8" s="622"/>
      <c r="M8" s="794">
        <f>SUM(M9:M17)</f>
        <v>0</v>
      </c>
      <c r="N8" s="793">
        <f t="shared" si="0"/>
        <v>19521339.950000003</v>
      </c>
    </row>
    <row r="9" spans="1:14" s="779" customFormat="1" x14ac:dyDescent="0.2">
      <c r="A9" s="792"/>
      <c r="B9" s="791" t="s">
        <v>130</v>
      </c>
      <c r="C9" s="790"/>
      <c r="D9" s="789"/>
      <c r="E9" s="788" t="s">
        <v>188</v>
      </c>
      <c r="F9" s="787"/>
      <c r="G9" s="786">
        <v>31185.377550000001</v>
      </c>
      <c r="H9" s="784">
        <v>6511511.3000000007</v>
      </c>
      <c r="I9" s="785"/>
      <c r="J9" s="784"/>
      <c r="K9" s="783"/>
      <c r="L9" s="782"/>
      <c r="M9" s="781"/>
      <c r="N9" s="780">
        <f t="shared" si="0"/>
        <v>6511511.3000000007</v>
      </c>
    </row>
    <row r="10" spans="1:14" s="779" customFormat="1" x14ac:dyDescent="0.2">
      <c r="A10" s="792"/>
      <c r="B10" s="791" t="s">
        <v>131</v>
      </c>
      <c r="C10" s="790"/>
      <c r="D10" s="789"/>
      <c r="E10" s="788" t="s">
        <v>189</v>
      </c>
      <c r="F10" s="787"/>
      <c r="G10" s="786">
        <v>14207.24</v>
      </c>
      <c r="H10" s="784">
        <v>6437919.5</v>
      </c>
      <c r="I10" s="785">
        <v>565225</v>
      </c>
      <c r="J10" s="784">
        <v>2188169.5</v>
      </c>
      <c r="K10" s="783"/>
      <c r="L10" s="782"/>
      <c r="M10" s="781"/>
      <c r="N10" s="780">
        <f t="shared" si="0"/>
        <v>6437919.5</v>
      </c>
    </row>
    <row r="11" spans="1:14" s="779" customFormat="1" x14ac:dyDescent="0.2">
      <c r="A11" s="792"/>
      <c r="B11" s="791" t="s">
        <v>190</v>
      </c>
      <c r="C11" s="790"/>
      <c r="D11" s="789"/>
      <c r="E11" s="788" t="s">
        <v>191</v>
      </c>
      <c r="F11" s="787"/>
      <c r="G11" s="786">
        <v>2225</v>
      </c>
      <c r="H11" s="784">
        <v>992459.75</v>
      </c>
      <c r="I11" s="785">
        <v>53800</v>
      </c>
      <c r="J11" s="784">
        <v>328959.75</v>
      </c>
      <c r="K11" s="783"/>
      <c r="L11" s="782"/>
      <c r="M11" s="781"/>
      <c r="N11" s="780">
        <f t="shared" si="0"/>
        <v>992459.75</v>
      </c>
    </row>
    <row r="12" spans="1:14" s="779" customFormat="1" x14ac:dyDescent="0.2">
      <c r="A12" s="792"/>
      <c r="B12" s="791" t="s">
        <v>192</v>
      </c>
      <c r="C12" s="790"/>
      <c r="D12" s="789"/>
      <c r="E12" s="788" t="s">
        <v>193</v>
      </c>
      <c r="F12" s="787"/>
      <c r="G12" s="786">
        <v>3657.1774</v>
      </c>
      <c r="H12" s="784">
        <v>1225694.5999999999</v>
      </c>
      <c r="I12" s="785">
        <v>0</v>
      </c>
      <c r="J12" s="784">
        <v>0</v>
      </c>
      <c r="K12" s="783"/>
      <c r="L12" s="782"/>
      <c r="M12" s="781"/>
      <c r="N12" s="780">
        <f t="shared" si="0"/>
        <v>1225694.5999999999</v>
      </c>
    </row>
    <row r="13" spans="1:14" s="779" customFormat="1" x14ac:dyDescent="0.2">
      <c r="A13" s="792"/>
      <c r="B13" s="791" t="s">
        <v>194</v>
      </c>
      <c r="C13" s="790"/>
      <c r="D13" s="789"/>
      <c r="E13" s="788" t="s">
        <v>195</v>
      </c>
      <c r="F13" s="787"/>
      <c r="G13" s="786">
        <v>2513.4202799999998</v>
      </c>
      <c r="H13" s="784">
        <v>1315721.29</v>
      </c>
      <c r="I13" s="785">
        <v>6784.8</v>
      </c>
      <c r="J13" s="784">
        <v>0</v>
      </c>
      <c r="K13" s="783"/>
      <c r="L13" s="782"/>
      <c r="M13" s="781"/>
      <c r="N13" s="780">
        <f t="shared" si="0"/>
        <v>1315721.29</v>
      </c>
    </row>
    <row r="14" spans="1:14" s="779" customFormat="1" x14ac:dyDescent="0.2">
      <c r="A14" s="792"/>
      <c r="B14" s="791" t="s">
        <v>196</v>
      </c>
      <c r="C14" s="790"/>
      <c r="D14" s="789"/>
      <c r="E14" s="788" t="s">
        <v>470</v>
      </c>
      <c r="F14" s="787"/>
      <c r="G14" s="786">
        <v>781.88743999999997</v>
      </c>
      <c r="H14" s="784">
        <v>260517.16</v>
      </c>
      <c r="I14" s="785">
        <v>315223.80000000005</v>
      </c>
      <c r="J14" s="784">
        <v>1281820.75</v>
      </c>
      <c r="K14" s="783"/>
      <c r="L14" s="782"/>
      <c r="M14" s="781"/>
      <c r="N14" s="780">
        <f t="shared" si="0"/>
        <v>260517.16</v>
      </c>
    </row>
    <row r="15" spans="1:14" s="779" customFormat="1" x14ac:dyDescent="0.2">
      <c r="A15" s="792"/>
      <c r="B15" s="791" t="s">
        <v>197</v>
      </c>
      <c r="C15" s="790"/>
      <c r="D15" s="789"/>
      <c r="E15" s="788" t="s">
        <v>199</v>
      </c>
      <c r="F15" s="787"/>
      <c r="G15" s="786">
        <v>2581.9947999999999</v>
      </c>
      <c r="H15" s="784">
        <v>662875.44999999995</v>
      </c>
      <c r="I15" s="785">
        <v>72138.699999999983</v>
      </c>
      <c r="J15" s="784">
        <v>267798.99</v>
      </c>
      <c r="K15" s="783"/>
      <c r="L15" s="782"/>
      <c r="M15" s="781"/>
      <c r="N15" s="780">
        <f t="shared" si="0"/>
        <v>662875.44999999995</v>
      </c>
    </row>
    <row r="16" spans="1:14" s="779" customFormat="1" x14ac:dyDescent="0.2">
      <c r="A16" s="792"/>
      <c r="B16" s="791" t="s">
        <v>198</v>
      </c>
      <c r="C16" s="790"/>
      <c r="D16" s="789"/>
      <c r="E16" s="788" t="s">
        <v>201</v>
      </c>
      <c r="F16" s="787"/>
      <c r="G16" s="786">
        <v>2061.2620000000002</v>
      </c>
      <c r="H16" s="784">
        <v>747078.1</v>
      </c>
      <c r="I16" s="785">
        <v>347675.4</v>
      </c>
      <c r="J16" s="784">
        <v>2081666.8999999997</v>
      </c>
      <c r="K16" s="783"/>
      <c r="L16" s="782"/>
      <c r="M16" s="781"/>
      <c r="N16" s="780">
        <f t="shared" si="0"/>
        <v>747078.1</v>
      </c>
    </row>
    <row r="17" spans="1:14" s="779" customFormat="1" x14ac:dyDescent="0.2">
      <c r="A17" s="792"/>
      <c r="B17" s="791" t="s">
        <v>200</v>
      </c>
      <c r="C17" s="790"/>
      <c r="D17" s="789"/>
      <c r="E17" s="788" t="s">
        <v>202</v>
      </c>
      <c r="F17" s="787"/>
      <c r="G17" s="786">
        <v>46876.4</v>
      </c>
      <c r="H17" s="784">
        <v>1367562.7999999991</v>
      </c>
      <c r="I17" s="785">
        <v>1341860</v>
      </c>
      <c r="J17" s="784">
        <v>999272.7</v>
      </c>
      <c r="K17" s="783"/>
      <c r="L17" s="782"/>
      <c r="M17" s="781"/>
      <c r="N17" s="780">
        <f t="shared" si="0"/>
        <v>1367562.7999999991</v>
      </c>
    </row>
    <row r="18" spans="1:14" ht="15" x14ac:dyDescent="0.25">
      <c r="A18" s="511"/>
      <c r="B18" s="581" t="s">
        <v>496</v>
      </c>
      <c r="C18" s="588">
        <v>215</v>
      </c>
      <c r="D18" s="778" t="s">
        <v>358</v>
      </c>
      <c r="E18" s="757"/>
      <c r="F18" s="756"/>
      <c r="G18" s="776">
        <v>723.85</v>
      </c>
      <c r="H18" s="1171">
        <v>514254.41000000003</v>
      </c>
      <c r="I18" s="776">
        <v>25930</v>
      </c>
      <c r="J18" s="1170">
        <v>145643.66</v>
      </c>
      <c r="K18" s="622"/>
      <c r="M18" s="775"/>
      <c r="N18" s="774">
        <f t="shared" si="0"/>
        <v>514254.41000000003</v>
      </c>
    </row>
    <row r="19" spans="1:14" ht="15" x14ac:dyDescent="0.25">
      <c r="A19" s="511"/>
      <c r="B19" s="581" t="s">
        <v>203</v>
      </c>
      <c r="C19" s="588" t="s">
        <v>471</v>
      </c>
      <c r="D19" s="778" t="s">
        <v>472</v>
      </c>
      <c r="E19" s="757"/>
      <c r="F19" s="756"/>
      <c r="G19" s="776">
        <v>0</v>
      </c>
      <c r="H19" s="1171">
        <v>43738.33</v>
      </c>
      <c r="I19" s="776">
        <v>0</v>
      </c>
      <c r="J19" s="1170">
        <v>43738.33</v>
      </c>
      <c r="K19" s="622"/>
      <c r="M19" s="775"/>
      <c r="N19" s="774">
        <f t="shared" si="0"/>
        <v>43738.33</v>
      </c>
    </row>
    <row r="20" spans="1:14" ht="15" x14ac:dyDescent="0.25">
      <c r="A20" s="511"/>
      <c r="B20" s="581" t="s">
        <v>204</v>
      </c>
      <c r="C20" s="588">
        <v>217</v>
      </c>
      <c r="D20" s="660" t="s">
        <v>359</v>
      </c>
      <c r="E20" s="686"/>
      <c r="F20" s="685"/>
      <c r="G20" s="736">
        <v>15736.24012</v>
      </c>
      <c r="H20" s="1171">
        <v>7389025.5366600007</v>
      </c>
      <c r="I20" s="776">
        <v>26854.68</v>
      </c>
      <c r="J20" s="1170">
        <v>272562.43199999997</v>
      </c>
      <c r="K20" s="622"/>
      <c r="M20" s="773"/>
      <c r="N20" s="772">
        <f t="shared" si="0"/>
        <v>7389025.5366600007</v>
      </c>
    </row>
    <row r="21" spans="1:14" ht="15" x14ac:dyDescent="0.25">
      <c r="A21" s="511"/>
      <c r="B21" s="615" t="s">
        <v>205</v>
      </c>
      <c r="C21" s="771">
        <v>218</v>
      </c>
      <c r="D21" s="770" t="s">
        <v>360</v>
      </c>
      <c r="E21" s="769"/>
      <c r="F21" s="769"/>
      <c r="G21" s="768">
        <v>5112</v>
      </c>
      <c r="H21" s="1172">
        <v>1975725.55</v>
      </c>
      <c r="I21" s="776">
        <v>45600</v>
      </c>
      <c r="J21" s="1170">
        <v>400714.53</v>
      </c>
      <c r="K21" s="767"/>
      <c r="M21" s="766"/>
      <c r="N21" s="765">
        <f t="shared" si="0"/>
        <v>1975725.55</v>
      </c>
    </row>
    <row r="22" spans="1:14" x14ac:dyDescent="0.2">
      <c r="A22" s="511"/>
      <c r="B22" s="521" t="s">
        <v>206</v>
      </c>
      <c r="C22" s="520"/>
      <c r="D22" s="569" t="s">
        <v>207</v>
      </c>
      <c r="E22" s="569"/>
      <c r="F22" s="569"/>
      <c r="G22" s="727">
        <f>G7+G8+SUM(G18:G21)</f>
        <v>129627.72169000001</v>
      </c>
      <c r="H22" s="726">
        <f>H7+H8+SUM(H18:H21)</f>
        <v>35593099.578160003</v>
      </c>
      <c r="I22" s="670">
        <f>I7+I8+SUM(I18:I21)</f>
        <v>2826099.6100000003</v>
      </c>
      <c r="J22" s="726">
        <f>J7+J8+SUM(J18:J21)</f>
        <v>9282528.2974999994</v>
      </c>
      <c r="K22" s="514"/>
      <c r="M22" s="724">
        <f>M7+M8+SUM(M18:M21)</f>
        <v>0</v>
      </c>
      <c r="N22" s="723">
        <f>N7+N8+SUM(N18:N21)</f>
        <v>35593099.578160003</v>
      </c>
    </row>
    <row r="23" spans="1:14" x14ac:dyDescent="0.2">
      <c r="A23" s="511"/>
      <c r="B23" s="615"/>
      <c r="C23" s="495"/>
      <c r="D23" s="708"/>
      <c r="E23" s="475"/>
      <c r="F23" s="475"/>
      <c r="G23" s="669"/>
      <c r="H23" s="706"/>
      <c r="I23" s="707"/>
      <c r="J23" s="706"/>
      <c r="K23" s="705"/>
      <c r="M23" s="704"/>
      <c r="N23" s="703"/>
    </row>
    <row r="24" spans="1:14" ht="15.75" x14ac:dyDescent="0.25">
      <c r="A24" s="511"/>
      <c r="B24" s="764"/>
      <c r="C24" s="763"/>
      <c r="D24" s="762" t="s">
        <v>208</v>
      </c>
      <c r="E24" s="762"/>
      <c r="F24" s="762"/>
      <c r="G24" s="761"/>
      <c r="H24" s="761"/>
      <c r="I24" s="761"/>
      <c r="J24" s="761"/>
      <c r="K24" s="760"/>
      <c r="M24" s="759"/>
      <c r="N24" s="758"/>
    </row>
    <row r="25" spans="1:14" x14ac:dyDescent="0.2">
      <c r="A25" s="511"/>
      <c r="B25" s="657" t="s">
        <v>209</v>
      </c>
      <c r="C25" s="604">
        <v>250</v>
      </c>
      <c r="D25" s="757" t="s">
        <v>210</v>
      </c>
      <c r="E25" s="757"/>
      <c r="F25" s="756"/>
      <c r="G25" s="743">
        <v>70000</v>
      </c>
      <c r="H25" s="742">
        <v>19924506.445530843</v>
      </c>
      <c r="I25" s="743">
        <v>330000</v>
      </c>
      <c r="J25" s="742">
        <v>1509420</v>
      </c>
      <c r="K25" s="572">
        <f t="array" ref="K25:K33">H25:H33+J25:J33</f>
        <v>21433926.445530843</v>
      </c>
      <c r="M25" s="755"/>
      <c r="N25" s="754">
        <f t="shared" ref="N25:N32" si="1">H25+M25</f>
        <v>19924506.445530843</v>
      </c>
    </row>
    <row r="26" spans="1:14" x14ac:dyDescent="0.2">
      <c r="A26" s="511"/>
      <c r="B26" s="627" t="s">
        <v>211</v>
      </c>
      <c r="C26" s="588">
        <v>251</v>
      </c>
      <c r="D26" s="686" t="s">
        <v>212</v>
      </c>
      <c r="E26" s="686"/>
      <c r="F26" s="685"/>
      <c r="G26" s="752">
        <v>17500</v>
      </c>
      <c r="H26" s="753">
        <v>4666298</v>
      </c>
      <c r="I26" s="752">
        <v>100000</v>
      </c>
      <c r="J26" s="753">
        <v>525342</v>
      </c>
      <c r="K26" s="681">
        <v>5191640</v>
      </c>
      <c r="M26" s="750"/>
      <c r="N26" s="749">
        <f t="shared" si="1"/>
        <v>4666298</v>
      </c>
    </row>
    <row r="27" spans="1:14" x14ac:dyDescent="0.2">
      <c r="A27" s="511"/>
      <c r="B27" s="657" t="s">
        <v>213</v>
      </c>
      <c r="C27" s="588">
        <v>253</v>
      </c>
      <c r="D27" s="686" t="s">
        <v>361</v>
      </c>
      <c r="E27" s="686"/>
      <c r="F27" s="685"/>
      <c r="G27" s="752">
        <v>14500</v>
      </c>
      <c r="H27" s="753">
        <v>1765437.5476923077</v>
      </c>
      <c r="I27" s="752">
        <v>570000</v>
      </c>
      <c r="J27" s="753">
        <v>563816.50558208954</v>
      </c>
      <c r="K27" s="681">
        <v>2329254.0532743973</v>
      </c>
      <c r="M27" s="750"/>
      <c r="N27" s="749">
        <f t="shared" si="1"/>
        <v>1765437.5476923077</v>
      </c>
    </row>
    <row r="28" spans="1:14" ht="15" x14ac:dyDescent="0.25">
      <c r="A28" s="511"/>
      <c r="B28" s="657" t="s">
        <v>214</v>
      </c>
      <c r="C28" s="588" t="s">
        <v>159</v>
      </c>
      <c r="D28" s="686" t="s">
        <v>362</v>
      </c>
      <c r="E28" s="686"/>
      <c r="F28" s="685"/>
      <c r="G28" s="752">
        <v>5118.3590000000004</v>
      </c>
      <c r="H28" s="753">
        <v>3091810.9760302091</v>
      </c>
      <c r="I28" s="752"/>
      <c r="J28" s="751"/>
      <c r="K28" s="681">
        <v>3091810.9760302091</v>
      </c>
      <c r="M28" s="750">
        <f>M29+M30</f>
        <v>0</v>
      </c>
      <c r="N28" s="749">
        <f t="shared" si="1"/>
        <v>3091810.9760302091</v>
      </c>
    </row>
    <row r="29" spans="1:14" x14ac:dyDescent="0.2">
      <c r="A29" s="511"/>
      <c r="B29" s="657" t="s">
        <v>215</v>
      </c>
      <c r="C29" s="747" t="s">
        <v>159</v>
      </c>
      <c r="D29" s="660"/>
      <c r="E29" s="746" t="s">
        <v>363</v>
      </c>
      <c r="G29" s="748">
        <v>3966.1570000000002</v>
      </c>
      <c r="H29" s="744">
        <v>2142404.3668997576</v>
      </c>
      <c r="I29" s="743"/>
      <c r="J29" s="742"/>
      <c r="K29" s="681">
        <v>2142404.3668997576</v>
      </c>
      <c r="M29" s="741"/>
      <c r="N29" s="740">
        <f t="shared" si="1"/>
        <v>2142404.3668997576</v>
      </c>
    </row>
    <row r="30" spans="1:14" x14ac:dyDescent="0.2">
      <c r="A30" s="511"/>
      <c r="B30" s="657" t="s">
        <v>217</v>
      </c>
      <c r="C30" s="747" t="s">
        <v>159</v>
      </c>
      <c r="D30" s="686"/>
      <c r="E30" s="746" t="s">
        <v>364</v>
      </c>
      <c r="F30" s="685"/>
      <c r="G30" s="745">
        <v>1152.202</v>
      </c>
      <c r="H30" s="744">
        <v>949406.60913045122</v>
      </c>
      <c r="I30" s="743"/>
      <c r="J30" s="742"/>
      <c r="K30" s="681">
        <v>949406.60913045122</v>
      </c>
      <c r="M30" s="741"/>
      <c r="N30" s="740">
        <f t="shared" si="1"/>
        <v>949406.60913045122</v>
      </c>
    </row>
    <row r="31" spans="1:14" ht="15" x14ac:dyDescent="0.25">
      <c r="A31" s="511"/>
      <c r="B31" s="627" t="s">
        <v>219</v>
      </c>
      <c r="C31" s="739" t="s">
        <v>216</v>
      </c>
      <c r="D31" s="738" t="s">
        <v>120</v>
      </c>
      <c r="E31" s="737"/>
      <c r="F31" s="685"/>
      <c r="G31" s="683">
        <v>0</v>
      </c>
      <c r="H31" s="592">
        <v>0</v>
      </c>
      <c r="I31" s="736">
        <v>0</v>
      </c>
      <c r="J31" s="592">
        <v>0</v>
      </c>
      <c r="K31" s="735">
        <v>0</v>
      </c>
      <c r="M31" s="597"/>
      <c r="N31" s="596">
        <f t="shared" si="1"/>
        <v>0</v>
      </c>
    </row>
    <row r="32" spans="1:14" x14ac:dyDescent="0.2">
      <c r="A32" s="511"/>
      <c r="B32" s="657" t="s">
        <v>221</v>
      </c>
      <c r="C32" s="734">
        <v>262</v>
      </c>
      <c r="D32" s="733" t="s">
        <v>218</v>
      </c>
      <c r="E32" s="733"/>
      <c r="F32" s="732"/>
      <c r="G32" s="731">
        <v>38187.872299999995</v>
      </c>
      <c r="H32" s="730">
        <v>12944258.228</v>
      </c>
      <c r="I32" s="731">
        <v>642448</v>
      </c>
      <c r="J32" s="730">
        <v>2400695.4220000003</v>
      </c>
      <c r="K32" s="681">
        <v>15344953.65</v>
      </c>
      <c r="M32" s="729"/>
      <c r="N32" s="728">
        <f t="shared" si="1"/>
        <v>12944258.228</v>
      </c>
    </row>
    <row r="33" spans="1:14" x14ac:dyDescent="0.2">
      <c r="A33" s="511"/>
      <c r="B33" s="521" t="s">
        <v>222</v>
      </c>
      <c r="C33" s="520"/>
      <c r="D33" s="569" t="s">
        <v>220</v>
      </c>
      <c r="E33" s="569"/>
      <c r="F33" s="569"/>
      <c r="G33" s="727">
        <f>SUM(G25:G28)+SUM(G31:G32)</f>
        <v>145306.23129999998</v>
      </c>
      <c r="H33" s="726">
        <f>SUM(H25:H28)+SUM(H31:H32)</f>
        <v>42392311.197253361</v>
      </c>
      <c r="I33" s="727">
        <f>SUM(I25:I32)</f>
        <v>1642448</v>
      </c>
      <c r="J33" s="726">
        <f>SUM(J25:J32)</f>
        <v>4999273.9275820898</v>
      </c>
      <c r="K33" s="725">
        <v>47391585.124835454</v>
      </c>
      <c r="M33" s="724">
        <f>SUM(M25:M28)+SUM(M31:M32)</f>
        <v>0</v>
      </c>
      <c r="N33" s="723">
        <f>SUM(N25:N28)+SUM(N31:N32)</f>
        <v>42392311.197253361</v>
      </c>
    </row>
    <row r="34" spans="1:14" x14ac:dyDescent="0.2">
      <c r="A34" s="511"/>
      <c r="B34" s="615"/>
      <c r="C34" s="495"/>
      <c r="D34" s="708"/>
      <c r="E34" s="475"/>
      <c r="F34" s="475"/>
      <c r="G34" s="669"/>
      <c r="H34" s="706"/>
      <c r="I34" s="707"/>
      <c r="J34" s="706"/>
      <c r="K34" s="705"/>
      <c r="M34" s="704"/>
      <c r="N34" s="703"/>
    </row>
    <row r="35" spans="1:14" ht="16.5" thickBot="1" x14ac:dyDescent="0.3">
      <c r="A35" s="511"/>
      <c r="B35" s="722"/>
      <c r="C35" s="721"/>
      <c r="D35" s="720" t="s">
        <v>365</v>
      </c>
      <c r="E35" s="720"/>
      <c r="F35" s="720"/>
      <c r="G35" s="719"/>
      <c r="H35" s="719"/>
      <c r="I35" s="719"/>
      <c r="J35" s="719"/>
      <c r="K35" s="718"/>
      <c r="L35" s="641"/>
      <c r="M35" s="717"/>
      <c r="N35" s="716"/>
    </row>
    <row r="36" spans="1:14" ht="15.75" thickBot="1" x14ac:dyDescent="0.3">
      <c r="A36" s="511"/>
      <c r="B36" s="695" t="s">
        <v>223</v>
      </c>
      <c r="C36" s="543">
        <v>249</v>
      </c>
      <c r="D36" s="542" t="s">
        <v>50</v>
      </c>
      <c r="E36" s="541"/>
      <c r="F36" s="540"/>
      <c r="G36" s="715">
        <v>5740</v>
      </c>
      <c r="H36" s="692">
        <v>0</v>
      </c>
      <c r="I36" s="691">
        <v>150000</v>
      </c>
      <c r="J36" s="538">
        <v>88350</v>
      </c>
      <c r="K36" s="535">
        <f t="array" ref="K36:K38">H36:H38+J36:J38</f>
        <v>88350</v>
      </c>
      <c r="L36" s="641"/>
      <c r="M36" s="714">
        <v>1400975</v>
      </c>
      <c r="N36" s="688">
        <f>H36+M36</f>
        <v>1400975</v>
      </c>
    </row>
    <row r="37" spans="1:14" ht="15" x14ac:dyDescent="0.25">
      <c r="A37" s="511"/>
      <c r="B37" s="678" t="s">
        <v>226</v>
      </c>
      <c r="C37" s="677">
        <v>249</v>
      </c>
      <c r="D37" s="713" t="s">
        <v>495</v>
      </c>
      <c r="E37" s="456"/>
      <c r="F37" s="456"/>
      <c r="G37" s="712">
        <v>1800</v>
      </c>
      <c r="H37" s="711">
        <v>606280</v>
      </c>
      <c r="I37" s="673">
        <v>10000</v>
      </c>
      <c r="J37" s="493">
        <v>12562.5</v>
      </c>
      <c r="K37" s="671">
        <v>618842.5</v>
      </c>
      <c r="L37" s="641"/>
      <c r="M37" s="710"/>
      <c r="N37" s="709">
        <f>H37+M37</f>
        <v>606280</v>
      </c>
    </row>
    <row r="38" spans="1:14" ht="15" x14ac:dyDescent="0.25">
      <c r="A38" s="511"/>
      <c r="B38" s="521" t="s">
        <v>228</v>
      </c>
      <c r="C38" s="520"/>
      <c r="D38" s="569" t="s">
        <v>224</v>
      </c>
      <c r="E38" s="569"/>
      <c r="F38" s="569"/>
      <c r="G38" s="670">
        <f>SUM(G36:G37)</f>
        <v>7540</v>
      </c>
      <c r="H38" s="619">
        <f>SUM(H36:H37)</f>
        <v>606280</v>
      </c>
      <c r="I38" s="670">
        <f>SUM(I36:I37)</f>
        <v>160000</v>
      </c>
      <c r="J38" s="619">
        <f>SUM(J36:J37)</f>
        <v>100912.5</v>
      </c>
      <c r="K38" s="514">
        <v>707192.5</v>
      </c>
      <c r="L38" s="641"/>
      <c r="M38" s="617">
        <f>SUM(M36:M37)</f>
        <v>1400975</v>
      </c>
      <c r="N38" s="616">
        <f>SUM(N36:N37)</f>
        <v>2007255</v>
      </c>
    </row>
    <row r="39" spans="1:14" ht="15" x14ac:dyDescent="0.25">
      <c r="A39" s="511"/>
      <c r="B39" s="615"/>
      <c r="C39" s="495"/>
      <c r="D39" s="708"/>
      <c r="E39" s="475"/>
      <c r="F39" s="475"/>
      <c r="G39" s="669"/>
      <c r="H39" s="706"/>
      <c r="I39" s="707"/>
      <c r="J39" s="706"/>
      <c r="K39" s="705"/>
      <c r="L39" s="641"/>
      <c r="M39" s="704"/>
      <c r="N39" s="703"/>
    </row>
    <row r="40" spans="1:14" ht="15.75" x14ac:dyDescent="0.25">
      <c r="A40" s="511"/>
      <c r="B40" s="702"/>
      <c r="C40" s="701"/>
      <c r="D40" s="700" t="s">
        <v>225</v>
      </c>
      <c r="E40" s="700"/>
      <c r="F40" s="700"/>
      <c r="G40" s="699"/>
      <c r="H40" s="699"/>
      <c r="I40" s="699"/>
      <c r="J40" s="699"/>
      <c r="K40" s="698"/>
      <c r="M40" s="697"/>
      <c r="N40" s="696"/>
    </row>
    <row r="41" spans="1:14" ht="15" x14ac:dyDescent="0.35">
      <c r="A41" s="511"/>
      <c r="B41" s="695" t="s">
        <v>229</v>
      </c>
      <c r="C41" s="543" t="s">
        <v>151</v>
      </c>
      <c r="D41" s="694" t="s">
        <v>366</v>
      </c>
      <c r="E41" s="694"/>
      <c r="F41" s="694"/>
      <c r="G41" s="693">
        <v>12702</v>
      </c>
      <c r="H41" s="692">
        <v>4457205</v>
      </c>
      <c r="I41" s="691"/>
      <c r="J41" s="690"/>
      <c r="K41" s="535">
        <f t="array" ref="K41:K45">H41:H45+J41:J45</f>
        <v>4457205</v>
      </c>
      <c r="M41" s="689"/>
      <c r="N41" s="688">
        <f>H41+M41</f>
        <v>4457205</v>
      </c>
    </row>
    <row r="42" spans="1:14" x14ac:dyDescent="0.2">
      <c r="A42" s="511"/>
      <c r="B42" s="627" t="s">
        <v>231</v>
      </c>
      <c r="C42" s="588"/>
      <c r="D42" s="687" t="s">
        <v>288</v>
      </c>
      <c r="E42" s="686"/>
      <c r="F42" s="685"/>
      <c r="G42" s="683"/>
      <c r="H42" s="684"/>
      <c r="I42" s="683">
        <v>0</v>
      </c>
      <c r="J42" s="682">
        <v>983444</v>
      </c>
      <c r="K42" s="681">
        <v>983444</v>
      </c>
      <c r="M42" s="680"/>
      <c r="N42" s="679">
        <f>H42+M42</f>
        <v>0</v>
      </c>
    </row>
    <row r="43" spans="1:14" x14ac:dyDescent="0.2">
      <c r="A43" s="511"/>
      <c r="B43" s="627" t="s">
        <v>234</v>
      </c>
      <c r="C43" s="588">
        <v>219</v>
      </c>
      <c r="D43" s="687" t="s">
        <v>473</v>
      </c>
      <c r="E43" s="686"/>
      <c r="F43" s="685"/>
      <c r="G43" s="683">
        <v>0</v>
      </c>
      <c r="H43" s="684">
        <v>445892.37</v>
      </c>
      <c r="I43" s="683">
        <v>0</v>
      </c>
      <c r="J43" s="682">
        <v>191096.73</v>
      </c>
      <c r="K43" s="681">
        <v>636989.1</v>
      </c>
      <c r="M43" s="680"/>
      <c r="N43" s="679">
        <f>H43+M43</f>
        <v>445892.37</v>
      </c>
    </row>
    <row r="44" spans="1:14" ht="15" x14ac:dyDescent="0.35">
      <c r="A44" s="511"/>
      <c r="B44" s="678" t="s">
        <v>235</v>
      </c>
      <c r="C44" s="677" t="s">
        <v>367</v>
      </c>
      <c r="D44" s="676" t="s">
        <v>230</v>
      </c>
      <c r="E44" s="675"/>
      <c r="F44" s="674"/>
      <c r="G44" s="673">
        <v>750</v>
      </c>
      <c r="H44" s="493">
        <v>0</v>
      </c>
      <c r="I44" s="673"/>
      <c r="J44" s="672"/>
      <c r="K44" s="671">
        <v>0</v>
      </c>
      <c r="M44" s="554"/>
      <c r="N44" s="553">
        <f>H44+M44</f>
        <v>0</v>
      </c>
    </row>
    <row r="45" spans="1:14" x14ac:dyDescent="0.2">
      <c r="A45" s="511"/>
      <c r="B45" s="521" t="s">
        <v>237</v>
      </c>
      <c r="C45" s="520"/>
      <c r="D45" s="569" t="s">
        <v>232</v>
      </c>
      <c r="E45" s="569"/>
      <c r="F45" s="569"/>
      <c r="G45" s="670">
        <f>SUM(G41:G44)</f>
        <v>13452</v>
      </c>
      <c r="H45" s="515">
        <f>SUM(H41:H44)</f>
        <v>4903097.37</v>
      </c>
      <c r="I45" s="670">
        <f>SUM(I41:I44)</f>
        <v>0</v>
      </c>
      <c r="J45" s="515">
        <f>SUM(J41:J44)</f>
        <v>1174540.73</v>
      </c>
      <c r="K45" s="514">
        <v>6077638.0999999996</v>
      </c>
      <c r="M45" s="513">
        <f>SUM(M41:M44)</f>
        <v>0</v>
      </c>
      <c r="N45" s="512">
        <f>SUM(N41:N44)</f>
        <v>4903097.37</v>
      </c>
    </row>
    <row r="46" spans="1:14" x14ac:dyDescent="0.2">
      <c r="A46" s="511"/>
      <c r="B46" s="615"/>
      <c r="C46" s="495"/>
      <c r="D46" s="475"/>
      <c r="E46" s="475"/>
      <c r="F46" s="475"/>
      <c r="G46" s="669"/>
      <c r="H46" s="612"/>
      <c r="I46" s="613"/>
      <c r="J46" s="612"/>
      <c r="K46" s="668"/>
      <c r="M46" s="492"/>
      <c r="N46" s="491"/>
    </row>
    <row r="47" spans="1:14" ht="15.75" x14ac:dyDescent="0.25">
      <c r="A47" s="511"/>
      <c r="B47" s="667"/>
      <c r="C47" s="666"/>
      <c r="D47" s="665" t="s">
        <v>233</v>
      </c>
      <c r="E47" s="665"/>
      <c r="F47" s="665"/>
      <c r="G47" s="664"/>
      <c r="H47" s="664"/>
      <c r="I47" s="664"/>
      <c r="J47" s="664"/>
      <c r="K47" s="663"/>
      <c r="M47" s="662"/>
      <c r="N47" s="661"/>
    </row>
    <row r="48" spans="1:14" s="632" customFormat="1" ht="15" x14ac:dyDescent="0.25">
      <c r="A48" s="637"/>
      <c r="B48" s="627" t="s">
        <v>239</v>
      </c>
      <c r="C48" s="636"/>
      <c r="D48" s="631" t="s">
        <v>253</v>
      </c>
      <c r="F48" s="629"/>
      <c r="G48" s="634"/>
      <c r="H48" s="585">
        <v>1060689.21</v>
      </c>
      <c r="I48" s="593"/>
      <c r="J48" s="585">
        <v>158493.79</v>
      </c>
      <c r="K48" s="622">
        <f t="array" ref="K48:K61">H48:H61+J48:J61</f>
        <v>1219183</v>
      </c>
      <c r="L48" s="633"/>
      <c r="M48" s="583"/>
      <c r="N48" s="582">
        <f t="shared" ref="N48:N60" si="2">H48+M48</f>
        <v>1060689.21</v>
      </c>
    </row>
    <row r="49" spans="1:14" s="640" customFormat="1" ht="15" x14ac:dyDescent="0.25">
      <c r="A49" s="644"/>
      <c r="B49" s="627" t="s">
        <v>241</v>
      </c>
      <c r="C49" s="643"/>
      <c r="D49" s="631" t="s">
        <v>249</v>
      </c>
      <c r="E49" s="659"/>
      <c r="F49" s="658"/>
      <c r="G49" s="642"/>
      <c r="H49" s="592">
        <v>634067.86499999999</v>
      </c>
      <c r="I49" s="593"/>
      <c r="J49" s="592">
        <v>101413.39</v>
      </c>
      <c r="K49" s="622">
        <v>735481.255</v>
      </c>
      <c r="L49" s="641"/>
      <c r="M49" s="597"/>
      <c r="N49" s="596">
        <f t="shared" si="2"/>
        <v>634067.86499999999</v>
      </c>
    </row>
    <row r="50" spans="1:14" ht="15" x14ac:dyDescent="0.25">
      <c r="A50" s="511"/>
      <c r="B50" s="581" t="s">
        <v>242</v>
      </c>
      <c r="C50" s="580"/>
      <c r="D50" s="579" t="s">
        <v>272</v>
      </c>
      <c r="E50" s="660"/>
      <c r="F50" s="577"/>
      <c r="G50" s="586"/>
      <c r="H50" s="585">
        <v>585778.39</v>
      </c>
      <c r="I50" s="584"/>
      <c r="J50" s="585">
        <v>86229.61</v>
      </c>
      <c r="K50" s="622">
        <v>672008</v>
      </c>
      <c r="M50" s="583"/>
      <c r="N50" s="582">
        <f t="shared" si="2"/>
        <v>585778.39</v>
      </c>
    </row>
    <row r="51" spans="1:14" s="640" customFormat="1" ht="15" x14ac:dyDescent="0.25">
      <c r="A51" s="644"/>
      <c r="B51" s="627" t="s">
        <v>243</v>
      </c>
      <c r="C51" s="643"/>
      <c r="D51" s="631" t="s">
        <v>251</v>
      </c>
      <c r="E51" s="659"/>
      <c r="F51" s="658"/>
      <c r="G51" s="642"/>
      <c r="H51" s="592">
        <v>412859.46</v>
      </c>
      <c r="I51" s="593"/>
      <c r="J51" s="592">
        <v>61898.54</v>
      </c>
      <c r="K51" s="622">
        <v>474758</v>
      </c>
      <c r="L51" s="641"/>
      <c r="M51" s="597"/>
      <c r="N51" s="596">
        <f t="shared" si="2"/>
        <v>412859.46</v>
      </c>
    </row>
    <row r="52" spans="1:14" s="640" customFormat="1" ht="15" x14ac:dyDescent="0.25">
      <c r="A52" s="644"/>
      <c r="B52" s="657" t="s">
        <v>244</v>
      </c>
      <c r="C52" s="656"/>
      <c r="D52" s="624" t="s">
        <v>474</v>
      </c>
      <c r="E52" s="624"/>
      <c r="F52" s="655"/>
      <c r="G52" s="593"/>
      <c r="H52" s="592">
        <v>118000</v>
      </c>
      <c r="I52" s="593"/>
      <c r="J52" s="592">
        <v>22000</v>
      </c>
      <c r="K52" s="622">
        <v>140000</v>
      </c>
      <c r="L52" s="641"/>
      <c r="M52" s="597"/>
      <c r="N52" s="596">
        <f t="shared" si="2"/>
        <v>118000</v>
      </c>
    </row>
    <row r="53" spans="1:14" s="640" customFormat="1" ht="15" x14ac:dyDescent="0.25">
      <c r="A53" s="644"/>
      <c r="B53" s="627" t="s">
        <v>246</v>
      </c>
      <c r="C53" s="654"/>
      <c r="D53" s="653" t="s">
        <v>475</v>
      </c>
      <c r="E53" s="652"/>
      <c r="F53" s="651"/>
      <c r="G53" s="650"/>
      <c r="H53" s="649">
        <v>211.5</v>
      </c>
      <c r="I53" s="650"/>
      <c r="J53" s="649">
        <v>211.5</v>
      </c>
      <c r="K53" s="622">
        <v>423</v>
      </c>
      <c r="L53" s="641"/>
      <c r="M53" s="648"/>
      <c r="N53" s="647">
        <f t="shared" si="2"/>
        <v>211.5</v>
      </c>
    </row>
    <row r="54" spans="1:14" s="632" customFormat="1" ht="15" x14ac:dyDescent="0.25">
      <c r="A54" s="637"/>
      <c r="B54" s="627" t="s">
        <v>248</v>
      </c>
      <c r="C54" s="636"/>
      <c r="D54" s="624" t="s">
        <v>247</v>
      </c>
      <c r="E54" s="646"/>
      <c r="F54" s="629"/>
      <c r="G54" s="634"/>
      <c r="H54" s="592">
        <v>347995.8</v>
      </c>
      <c r="I54" s="592"/>
      <c r="J54" s="592">
        <v>157920</v>
      </c>
      <c r="K54" s="622">
        <v>505915.8</v>
      </c>
      <c r="L54" s="633"/>
      <c r="M54" s="597"/>
      <c r="N54" s="596">
        <f t="shared" si="2"/>
        <v>347995.8</v>
      </c>
    </row>
    <row r="55" spans="1:14" s="620" customFormat="1" ht="15" x14ac:dyDescent="0.25">
      <c r="A55" s="628"/>
      <c r="B55" s="627" t="s">
        <v>250</v>
      </c>
      <c r="C55" s="626"/>
      <c r="D55" s="624" t="s">
        <v>236</v>
      </c>
      <c r="F55" s="645"/>
      <c r="G55" s="623"/>
      <c r="H55" s="592">
        <v>1377884.4300000002</v>
      </c>
      <c r="I55" s="592"/>
      <c r="J55" s="592">
        <v>201774.57</v>
      </c>
      <c r="K55" s="622">
        <v>1579659.0000000002</v>
      </c>
      <c r="L55" s="621"/>
      <c r="M55" s="597"/>
      <c r="N55" s="596">
        <f t="shared" si="2"/>
        <v>1377884.4300000002</v>
      </c>
    </row>
    <row r="56" spans="1:14" s="640" customFormat="1" ht="15.75" thickBot="1" x14ac:dyDescent="0.3">
      <c r="A56" s="644"/>
      <c r="B56" s="627" t="s">
        <v>252</v>
      </c>
      <c r="C56" s="643"/>
      <c r="D56" s="624" t="s">
        <v>255</v>
      </c>
      <c r="E56" s="624"/>
      <c r="F56" s="624"/>
      <c r="G56" s="642"/>
      <c r="H56" s="592">
        <v>1032233.405</v>
      </c>
      <c r="I56" s="593"/>
      <c r="J56" s="592">
        <v>238058.88</v>
      </c>
      <c r="K56" s="622">
        <v>1270292.2850000001</v>
      </c>
      <c r="L56" s="641"/>
      <c r="M56" s="591"/>
      <c r="N56" s="596">
        <f t="shared" si="2"/>
        <v>1032233.405</v>
      </c>
    </row>
    <row r="57" spans="1:14" s="632" customFormat="1" ht="15.75" thickBot="1" x14ac:dyDescent="0.3">
      <c r="A57" s="637"/>
      <c r="B57" s="627" t="s">
        <v>254</v>
      </c>
      <c r="C57" s="636"/>
      <c r="D57" s="624" t="s">
        <v>476</v>
      </c>
      <c r="E57" s="639"/>
      <c r="F57" s="635"/>
      <c r="G57" s="634"/>
      <c r="H57" s="592">
        <v>644875.15</v>
      </c>
      <c r="I57" s="592"/>
      <c r="J57" s="592">
        <v>461209.13</v>
      </c>
      <c r="K57" s="622">
        <v>1106084.28</v>
      </c>
      <c r="L57" s="633"/>
      <c r="M57" s="638">
        <v>690992</v>
      </c>
      <c r="N57" s="596">
        <f t="shared" si="2"/>
        <v>1335867.1499999999</v>
      </c>
    </row>
    <row r="58" spans="1:14" s="632" customFormat="1" ht="15" x14ac:dyDescent="0.25">
      <c r="A58" s="637"/>
      <c r="B58" s="627" t="s">
        <v>256</v>
      </c>
      <c r="C58" s="636"/>
      <c r="D58" s="624" t="s">
        <v>245</v>
      </c>
      <c r="F58" s="635"/>
      <c r="G58" s="634"/>
      <c r="H58" s="592">
        <v>315790.26949999999</v>
      </c>
      <c r="I58" s="592"/>
      <c r="J58" s="592">
        <v>46833.980500000005</v>
      </c>
      <c r="K58" s="622">
        <v>362624.25</v>
      </c>
      <c r="L58" s="633"/>
      <c r="M58" s="600"/>
      <c r="N58" s="596">
        <f t="shared" si="2"/>
        <v>315790.26949999999</v>
      </c>
    </row>
    <row r="59" spans="1:14" s="620" customFormat="1" ht="15" x14ac:dyDescent="0.25">
      <c r="A59" s="628"/>
      <c r="B59" s="627" t="s">
        <v>257</v>
      </c>
      <c r="C59" s="626"/>
      <c r="D59" s="631" t="s">
        <v>238</v>
      </c>
      <c r="E59" s="630"/>
      <c r="F59" s="629"/>
      <c r="G59" s="623"/>
      <c r="H59" s="592">
        <v>384923.03150000004</v>
      </c>
      <c r="I59" s="592"/>
      <c r="J59" s="592">
        <v>57649.4185</v>
      </c>
      <c r="K59" s="622">
        <v>442572.45000000007</v>
      </c>
      <c r="L59" s="621"/>
      <c r="M59" s="597"/>
      <c r="N59" s="596">
        <f t="shared" si="2"/>
        <v>384923.03150000004</v>
      </c>
    </row>
    <row r="60" spans="1:14" s="620" customFormat="1" ht="15" x14ac:dyDescent="0.25">
      <c r="A60" s="628"/>
      <c r="B60" s="627" t="s">
        <v>258</v>
      </c>
      <c r="C60" s="626"/>
      <c r="D60" s="624" t="s">
        <v>240</v>
      </c>
      <c r="E60" s="625"/>
      <c r="F60" s="624"/>
      <c r="G60" s="623"/>
      <c r="H60" s="592">
        <v>0</v>
      </c>
      <c r="I60" s="592"/>
      <c r="J60" s="592">
        <v>0</v>
      </c>
      <c r="K60" s="622">
        <v>0</v>
      </c>
      <c r="L60" s="621"/>
      <c r="M60" s="597"/>
      <c r="N60" s="596">
        <f t="shared" si="2"/>
        <v>0</v>
      </c>
    </row>
    <row r="61" spans="1:14" x14ac:dyDescent="0.2">
      <c r="A61" s="511"/>
      <c r="B61" s="521" t="s">
        <v>261</v>
      </c>
      <c r="C61" s="520"/>
      <c r="D61" s="569" t="s">
        <v>259</v>
      </c>
      <c r="E61" s="569"/>
      <c r="F61" s="569"/>
      <c r="G61" s="568"/>
      <c r="H61" s="619">
        <f>SUM(H48:H60)</f>
        <v>6915308.5109999999</v>
      </c>
      <c r="I61" s="516"/>
      <c r="J61" s="619">
        <f>SUM(J48:J60)</f>
        <v>1593692.8089999999</v>
      </c>
      <c r="K61" s="618">
        <v>8509001.3200000003</v>
      </c>
      <c r="M61" s="617">
        <f>SUM(M48:M60)</f>
        <v>690992</v>
      </c>
      <c r="N61" s="616">
        <f>SUM(N48:N60)</f>
        <v>7606300.5109999999</v>
      </c>
    </row>
    <row r="62" spans="1:14" x14ac:dyDescent="0.2">
      <c r="A62" s="511"/>
      <c r="B62" s="615"/>
      <c r="C62" s="495"/>
      <c r="D62" s="475"/>
      <c r="E62" s="614"/>
      <c r="F62" s="475"/>
      <c r="G62" s="613"/>
      <c r="H62" s="612"/>
      <c r="I62" s="613"/>
      <c r="J62" s="612"/>
      <c r="K62" s="567"/>
      <c r="M62" s="492"/>
      <c r="N62" s="491"/>
    </row>
    <row r="63" spans="1:14" ht="15.75" x14ac:dyDescent="0.25">
      <c r="A63" s="511"/>
      <c r="B63" s="611"/>
      <c r="C63" s="610"/>
      <c r="D63" s="609" t="s">
        <v>260</v>
      </c>
      <c r="E63" s="609"/>
      <c r="F63" s="609"/>
      <c r="G63" s="608"/>
      <c r="H63" s="608"/>
      <c r="I63" s="608"/>
      <c r="J63" s="608"/>
      <c r="K63" s="607"/>
      <c r="M63" s="606"/>
      <c r="N63" s="605"/>
    </row>
    <row r="64" spans="1:14" x14ac:dyDescent="0.2">
      <c r="A64" s="511"/>
      <c r="B64" s="589" t="s">
        <v>263</v>
      </c>
      <c r="C64" s="604"/>
      <c r="D64" s="603" t="s">
        <v>262</v>
      </c>
      <c r="E64" s="603"/>
      <c r="F64" s="603"/>
      <c r="G64" s="602"/>
      <c r="H64" s="598">
        <v>408539.82</v>
      </c>
      <c r="I64" s="601"/>
      <c r="J64" s="598">
        <v>61046.18</v>
      </c>
      <c r="K64" s="572">
        <f t="array" ref="K64">H64:H68+J64:J68</f>
        <v>469586</v>
      </c>
      <c r="M64" s="600"/>
      <c r="N64" s="599">
        <f>H64+M64</f>
        <v>408539.82</v>
      </c>
    </row>
    <row r="65" spans="1:14" ht="15" x14ac:dyDescent="0.35">
      <c r="A65" s="511"/>
      <c r="B65" s="581" t="s">
        <v>265</v>
      </c>
      <c r="C65" s="588"/>
      <c r="D65" s="587" t="s">
        <v>264</v>
      </c>
      <c r="E65" s="587"/>
      <c r="F65" s="587"/>
      <c r="G65" s="595"/>
      <c r="H65" s="592">
        <v>730185.86749999993</v>
      </c>
      <c r="I65" s="593"/>
      <c r="J65" s="598">
        <v>56809.3825</v>
      </c>
      <c r="K65" s="572">
        <f t="array" ref="K65">H65:H69+J65:J69</f>
        <v>786995.24999999988</v>
      </c>
      <c r="M65" s="597"/>
      <c r="N65" s="596">
        <f>H65+M65</f>
        <v>730185.86749999993</v>
      </c>
    </row>
    <row r="66" spans="1:14" ht="15" x14ac:dyDescent="0.35">
      <c r="A66" s="511"/>
      <c r="B66" s="581" t="s">
        <v>267</v>
      </c>
      <c r="C66" s="588"/>
      <c r="D66" s="587" t="s">
        <v>266</v>
      </c>
      <c r="E66" s="587"/>
      <c r="F66" s="587"/>
      <c r="G66" s="595"/>
      <c r="H66" s="594">
        <v>166829.44</v>
      </c>
      <c r="I66" s="593"/>
      <c r="J66" s="592">
        <v>25635.760000000002</v>
      </c>
      <c r="K66" s="572">
        <f t="array" ref="K66">H66:H70+J66:J70</f>
        <v>192465.2</v>
      </c>
      <c r="M66" s="591"/>
      <c r="N66" s="590">
        <f>H66+M66</f>
        <v>166829.44</v>
      </c>
    </row>
    <row r="67" spans="1:14" x14ac:dyDescent="0.2">
      <c r="A67" s="511"/>
      <c r="B67" s="589" t="s">
        <v>269</v>
      </c>
      <c r="C67" s="588"/>
      <c r="D67" s="587" t="s">
        <v>268</v>
      </c>
      <c r="E67" s="587"/>
      <c r="F67" s="587"/>
      <c r="G67" s="586"/>
      <c r="H67" s="585">
        <v>2000828.0525</v>
      </c>
      <c r="I67" s="584"/>
      <c r="J67" s="573">
        <v>380192.69750000001</v>
      </c>
      <c r="K67" s="572">
        <f t="array" ref="K67">H67:H71+J67:J71</f>
        <v>2381020.75</v>
      </c>
      <c r="M67" s="583"/>
      <c r="N67" s="582">
        <f>H67+M67</f>
        <v>2000828.0525</v>
      </c>
    </row>
    <row r="68" spans="1:14" x14ac:dyDescent="0.2">
      <c r="A68" s="511"/>
      <c r="B68" s="581" t="s">
        <v>271</v>
      </c>
      <c r="C68" s="580"/>
      <c r="D68" s="579" t="s">
        <v>270</v>
      </c>
      <c r="E68" s="578"/>
      <c r="F68" s="577"/>
      <c r="G68" s="576"/>
      <c r="H68" s="575">
        <v>90000</v>
      </c>
      <c r="I68" s="574"/>
      <c r="J68" s="573"/>
      <c r="K68" s="572">
        <f t="array" ref="K68">H68:H72+J68:J72</f>
        <v>90000</v>
      </c>
      <c r="M68" s="571"/>
      <c r="N68" s="570">
        <f>H68+M68</f>
        <v>90000</v>
      </c>
    </row>
    <row r="69" spans="1:14" x14ac:dyDescent="0.2">
      <c r="A69" s="511"/>
      <c r="B69" s="521" t="s">
        <v>273</v>
      </c>
      <c r="C69" s="520"/>
      <c r="D69" s="569" t="s">
        <v>274</v>
      </c>
      <c r="E69" s="569"/>
      <c r="F69" s="569"/>
      <c r="G69" s="568"/>
      <c r="H69" s="515">
        <f>SUM(H64:H68)</f>
        <v>3396383.1799999997</v>
      </c>
      <c r="I69" s="516"/>
      <c r="J69" s="515">
        <f>SUM(J64:J68)</f>
        <v>523684.02</v>
      </c>
      <c r="K69" s="524">
        <f>H69+J69</f>
        <v>3920067.1999999997</v>
      </c>
      <c r="M69" s="513">
        <f>SUM(M64:M68)</f>
        <v>0</v>
      </c>
      <c r="N69" s="512">
        <f>SUM(N64:N68)</f>
        <v>3396383.1799999997</v>
      </c>
    </row>
    <row r="70" spans="1:14" x14ac:dyDescent="0.2">
      <c r="A70" s="511"/>
      <c r="B70" s="558"/>
      <c r="C70" s="557"/>
      <c r="D70" s="456"/>
      <c r="E70" s="456"/>
      <c r="F70" s="456"/>
      <c r="G70" s="494"/>
      <c r="H70" s="493"/>
      <c r="I70" s="494"/>
      <c r="J70" s="493"/>
      <c r="K70" s="567"/>
      <c r="M70" s="554"/>
      <c r="N70" s="553"/>
    </row>
    <row r="71" spans="1:14" ht="15" x14ac:dyDescent="0.25">
      <c r="A71" s="511"/>
      <c r="B71" s="566" t="s">
        <v>275</v>
      </c>
      <c r="C71" s="565" t="s">
        <v>368</v>
      </c>
      <c r="D71" s="565"/>
      <c r="E71" s="564"/>
      <c r="F71" s="564"/>
      <c r="G71" s="563">
        <f>G22+G33+G38+G45</f>
        <v>295925.95299000002</v>
      </c>
      <c r="H71" s="562">
        <f>H22+H33+H38+H45+H61+H69</f>
        <v>93806479.836413383</v>
      </c>
      <c r="I71" s="563">
        <f>I22+I33+I38+I45</f>
        <v>4628547.6100000003</v>
      </c>
      <c r="J71" s="562">
        <f>J22+J33+J38+J45+J61+J69</f>
        <v>17674632.284082089</v>
      </c>
      <c r="K71" s="561">
        <f>H71+J71</f>
        <v>111481112.12049547</v>
      </c>
      <c r="M71" s="560">
        <f>M22+M33+M38+M45+M61+M69</f>
        <v>2091967</v>
      </c>
      <c r="N71" s="559">
        <f>N22+N33+N38+N45+N61+N69</f>
        <v>95898446.836413383</v>
      </c>
    </row>
    <row r="72" spans="1:14" x14ac:dyDescent="0.2">
      <c r="A72" s="511"/>
      <c r="B72" s="558"/>
      <c r="C72" s="557"/>
      <c r="D72" s="456"/>
      <c r="E72" s="456"/>
      <c r="F72" s="456"/>
      <c r="G72" s="556"/>
      <c r="H72" s="493"/>
      <c r="I72" s="494"/>
      <c r="J72" s="493"/>
      <c r="K72" s="555"/>
      <c r="M72" s="554"/>
      <c r="N72" s="553"/>
    </row>
    <row r="73" spans="1:14" ht="15.75" x14ac:dyDescent="0.25">
      <c r="A73" s="511"/>
      <c r="B73" s="552"/>
      <c r="C73" s="551"/>
      <c r="D73" s="550" t="s">
        <v>494</v>
      </c>
      <c r="E73" s="549"/>
      <c r="F73" s="549"/>
      <c r="G73" s="548"/>
      <c r="H73" s="548"/>
      <c r="I73" s="548"/>
      <c r="J73" s="548"/>
      <c r="K73" s="547"/>
      <c r="M73" s="546"/>
      <c r="N73" s="545"/>
    </row>
    <row r="74" spans="1:14" x14ac:dyDescent="0.2">
      <c r="A74" s="511"/>
      <c r="B74" s="544" t="s">
        <v>277</v>
      </c>
      <c r="C74" s="543" t="s">
        <v>150</v>
      </c>
      <c r="D74" s="542" t="s">
        <v>119</v>
      </c>
      <c r="E74" s="541"/>
      <c r="F74" s="540"/>
      <c r="G74" s="539"/>
      <c r="H74" s="538">
        <v>1429257.25</v>
      </c>
      <c r="I74" s="537"/>
      <c r="J74" s="536"/>
      <c r="K74" s="535">
        <f t="array" ref="K74:K76">H74:H76+J74:J76</f>
        <v>1429257.25</v>
      </c>
      <c r="M74" s="534"/>
      <c r="N74" s="533">
        <f>H74+M74</f>
        <v>1429257.25</v>
      </c>
    </row>
    <row r="75" spans="1:14" x14ac:dyDescent="0.2">
      <c r="A75" s="511"/>
      <c r="B75" s="532" t="s">
        <v>278</v>
      </c>
      <c r="C75" s="531" t="s">
        <v>477</v>
      </c>
      <c r="D75" s="530" t="s">
        <v>478</v>
      </c>
      <c r="E75" s="529"/>
      <c r="F75" s="528"/>
      <c r="G75" s="526"/>
      <c r="H75" s="527">
        <v>282100</v>
      </c>
      <c r="I75" s="526"/>
      <c r="J75" s="525">
        <v>120900</v>
      </c>
      <c r="K75" s="524">
        <v>403000</v>
      </c>
      <c r="M75" s="523"/>
      <c r="N75" s="522">
        <f>H75+M75</f>
        <v>282100</v>
      </c>
    </row>
    <row r="76" spans="1:14" x14ac:dyDescent="0.2">
      <c r="A76" s="511"/>
      <c r="B76" s="521" t="s">
        <v>279</v>
      </c>
      <c r="C76" s="520"/>
      <c r="D76" s="519" t="s">
        <v>493</v>
      </c>
      <c r="E76" s="518"/>
      <c r="F76" s="517"/>
      <c r="G76" s="516"/>
      <c r="H76" s="515">
        <f>SUM(H74:H75)</f>
        <v>1711357.25</v>
      </c>
      <c r="I76" s="516"/>
      <c r="J76" s="515">
        <f>SUM(J74:J75)</f>
        <v>120900</v>
      </c>
      <c r="K76" s="514">
        <v>1832257.25</v>
      </c>
      <c r="M76" s="513">
        <f>SUM(M74:M75)</f>
        <v>0</v>
      </c>
      <c r="N76" s="512">
        <f>SUM(N74:N75)</f>
        <v>1711357.25</v>
      </c>
    </row>
    <row r="77" spans="1:14" ht="13.5" thickBot="1" x14ac:dyDescent="0.25">
      <c r="A77" s="511"/>
      <c r="B77" s="510"/>
      <c r="C77" s="510"/>
      <c r="D77" s="509"/>
      <c r="E77" s="509"/>
      <c r="F77" s="509"/>
      <c r="G77" s="508"/>
      <c r="H77" s="507"/>
      <c r="I77" s="508"/>
      <c r="J77" s="507"/>
      <c r="K77" s="506"/>
      <c r="M77" s="505"/>
      <c r="N77" s="504"/>
    </row>
    <row r="78" spans="1:14" ht="13.5" thickBot="1" x14ac:dyDescent="0.25">
      <c r="B78" s="503"/>
      <c r="C78" s="495"/>
      <c r="D78" s="502" t="s">
        <v>487</v>
      </c>
      <c r="E78" s="498"/>
      <c r="F78" s="498"/>
      <c r="G78" s="501" t="s">
        <v>13</v>
      </c>
      <c r="H78" s="1079"/>
      <c r="I78" s="500"/>
      <c r="J78" s="499"/>
      <c r="K78" s="499"/>
      <c r="L78" s="498"/>
      <c r="M78" s="497"/>
      <c r="N78" s="496">
        <f>H78+M78</f>
        <v>0</v>
      </c>
    </row>
    <row r="79" spans="1:14" ht="13.5" thickBot="1" x14ac:dyDescent="0.25">
      <c r="C79" s="495"/>
      <c r="D79" s="456"/>
      <c r="E79" s="456"/>
      <c r="F79" s="456"/>
      <c r="G79" s="494"/>
      <c r="H79" s="493"/>
      <c r="I79" s="494"/>
      <c r="J79" s="493"/>
      <c r="K79" s="493"/>
      <c r="M79" s="492"/>
      <c r="N79" s="491"/>
    </row>
    <row r="80" spans="1:14" ht="15.75" thickBot="1" x14ac:dyDescent="0.25">
      <c r="B80" s="441" t="s">
        <v>280</v>
      </c>
      <c r="C80" s="481"/>
      <c r="D80" s="490" t="s">
        <v>492</v>
      </c>
      <c r="E80" s="489"/>
      <c r="F80" s="488"/>
      <c r="G80" s="487">
        <f>G71</f>
        <v>295925.95299000002</v>
      </c>
      <c r="H80" s="485">
        <f>H71+H76+H78</f>
        <v>95517837.086413383</v>
      </c>
      <c r="I80" s="486">
        <f>I71</f>
        <v>4628547.6100000003</v>
      </c>
      <c r="J80" s="485">
        <f>J71+J76</f>
        <v>17795532.284082089</v>
      </c>
      <c r="K80" s="484">
        <f>H80+J80</f>
        <v>113313369.37049547</v>
      </c>
      <c r="L80" s="475"/>
      <c r="M80" s="483">
        <f>M71+M76+M78</f>
        <v>2091967</v>
      </c>
      <c r="N80" s="482">
        <f>N71+N76+N78</f>
        <v>97609804.086413383</v>
      </c>
    </row>
    <row r="81" spans="2:20" ht="15" x14ac:dyDescent="0.2">
      <c r="B81" s="441"/>
      <c r="C81" s="481"/>
      <c r="D81" s="480"/>
      <c r="E81" s="479"/>
      <c r="F81" s="479"/>
      <c r="G81" s="478">
        <f>G80/8760</f>
        <v>33.781501482876713</v>
      </c>
      <c r="H81" s="476"/>
      <c r="I81" s="477"/>
      <c r="J81" s="476"/>
      <c r="K81" s="473"/>
      <c r="L81" s="475"/>
      <c r="M81" s="474"/>
      <c r="N81" s="473"/>
    </row>
    <row r="82" spans="2:20" ht="15" x14ac:dyDescent="0.2">
      <c r="B82" s="457"/>
      <c r="C82" s="472"/>
      <c r="D82" s="471"/>
      <c r="E82" s="471"/>
      <c r="F82" s="471"/>
      <c r="G82" s="470"/>
      <c r="H82" s="468"/>
      <c r="I82" s="469"/>
      <c r="J82" s="468"/>
      <c r="K82" s="467"/>
      <c r="M82" s="466"/>
      <c r="N82" s="465"/>
      <c r="P82" s="1169" t="s">
        <v>649</v>
      </c>
      <c r="Q82" s="1169"/>
      <c r="R82" s="1169" t="s">
        <v>20</v>
      </c>
      <c r="S82" s="1169">
        <v>449</v>
      </c>
      <c r="T82" s="1169" t="s">
        <v>77</v>
      </c>
    </row>
    <row r="83" spans="2:20" ht="15" x14ac:dyDescent="0.25">
      <c r="B83" s="457" t="s">
        <v>282</v>
      </c>
      <c r="E83" s="464" t="s">
        <v>284</v>
      </c>
      <c r="F83" s="463"/>
      <c r="G83" s="462"/>
      <c r="H83" s="461">
        <f>(H38+H61)/H71</f>
        <v>8.0181971694457538E-2</v>
      </c>
      <c r="I83" s="460"/>
      <c r="J83" s="458">
        <f>(J38+J61)/J71</f>
        <v>9.5877825448520054E-2</v>
      </c>
      <c r="K83" s="444"/>
      <c r="M83" s="459"/>
      <c r="N83" s="458"/>
      <c r="P83" s="438" t="s">
        <v>646</v>
      </c>
      <c r="R83" s="1166">
        <f>N30</f>
        <v>949406.60913045122</v>
      </c>
      <c r="S83" s="1166">
        <f>N29</f>
        <v>2142404.3668997576</v>
      </c>
      <c r="T83" s="1166">
        <f>SUM(R83:S83)</f>
        <v>3091810.9760302091</v>
      </c>
    </row>
    <row r="84" spans="2:20" x14ac:dyDescent="0.2">
      <c r="B84" s="457"/>
      <c r="F84" s="438" t="s">
        <v>285</v>
      </c>
      <c r="G84" s="444"/>
      <c r="H84" s="454"/>
      <c r="I84" s="444"/>
      <c r="J84" s="454"/>
      <c r="K84" s="444"/>
      <c r="M84" s="453"/>
      <c r="N84" s="452"/>
      <c r="P84" s="438" t="s">
        <v>647</v>
      </c>
      <c r="R84" s="1167">
        <f>SUM(N22+N33-N28+N38+N45+N61+N69+N76+N78)</f>
        <v>94517993.110383153</v>
      </c>
      <c r="T84" s="1167">
        <f>SUM(R84:S84)</f>
        <v>94517993.110383153</v>
      </c>
    </row>
    <row r="85" spans="2:20" ht="15.75" thickBot="1" x14ac:dyDescent="0.3">
      <c r="B85" s="457"/>
      <c r="F85" s="438" t="s">
        <v>286</v>
      </c>
      <c r="G85" s="444"/>
      <c r="H85" s="454"/>
      <c r="I85" s="444"/>
      <c r="J85" s="454"/>
      <c r="K85" s="444"/>
      <c r="M85" s="453"/>
      <c r="N85" s="357">
        <f>+N80</f>
        <v>97609804.086413383</v>
      </c>
      <c r="P85" s="438" t="s">
        <v>648</v>
      </c>
      <c r="R85" s="1168">
        <f>SUM(R83:R84)</f>
        <v>95467399.71951361</v>
      </c>
      <c r="S85" s="1168">
        <f>SUM(S83:S84)</f>
        <v>2142404.3668997576</v>
      </c>
      <c r="T85" s="1168">
        <f>SUM(T83:T84)</f>
        <v>97609804.086413369</v>
      </c>
    </row>
    <row r="86" spans="2:20" ht="15.75" thickTop="1" x14ac:dyDescent="0.25">
      <c r="E86" s="456"/>
      <c r="F86" s="456"/>
      <c r="G86" s="455"/>
      <c r="H86" s="454"/>
      <c r="I86" s="444"/>
      <c r="J86" s="454"/>
      <c r="K86" s="444"/>
      <c r="M86" s="453"/>
      <c r="N86" s="254">
        <f>-H29</f>
        <v>-2142404.3668997576</v>
      </c>
      <c r="T86" s="1167">
        <f>N80-T85</f>
        <v>0</v>
      </c>
    </row>
    <row r="87" spans="2:20" ht="26.25" customHeight="1" thickBot="1" x14ac:dyDescent="0.3">
      <c r="B87" s="441" t="s">
        <v>283</v>
      </c>
      <c r="E87" s="1204" t="s">
        <v>289</v>
      </c>
      <c r="F87" s="1205"/>
      <c r="G87" s="1205"/>
      <c r="H87" s="450">
        <f>(H48+H50+SUM(H67:H68))/(H22+H33)</f>
        <v>4.7923010411048135E-2</v>
      </c>
      <c r="I87" s="451"/>
      <c r="J87" s="450">
        <f>(J48+J50+SUM(J67:J68))/(J22+J33)</f>
        <v>4.3756109183650888E-2</v>
      </c>
      <c r="K87" s="444"/>
      <c r="M87" s="449"/>
      <c r="N87" s="359">
        <f>SUM(N85:N86)</f>
        <v>95467399.719513625</v>
      </c>
    </row>
    <row r="88" spans="2:20" ht="21" customHeight="1" thickTop="1" x14ac:dyDescent="0.25">
      <c r="B88" s="441" t="s">
        <v>491</v>
      </c>
      <c r="E88" s="448" t="s">
        <v>290</v>
      </c>
      <c r="F88" s="447"/>
      <c r="G88" s="447"/>
      <c r="H88" s="445">
        <f>(H48+H50+SUM(H67:H68))</f>
        <v>3737295.6524999999</v>
      </c>
      <c r="I88" s="446"/>
      <c r="J88" s="445">
        <f>(J48+J50+SUM(J67:J68))</f>
        <v>624916.09750000003</v>
      </c>
      <c r="K88" s="444"/>
      <c r="M88" s="443"/>
      <c r="N88" s="442"/>
    </row>
    <row r="89" spans="2:20" ht="27" customHeight="1" x14ac:dyDescent="0.2">
      <c r="B89" s="441"/>
      <c r="F89" s="1197" t="s">
        <v>490</v>
      </c>
      <c r="G89" s="1197"/>
      <c r="H89" s="1197"/>
      <c r="I89" s="1197"/>
      <c r="J89" s="1197"/>
    </row>
    <row r="90" spans="2:20" ht="18.75" customHeight="1" x14ac:dyDescent="0.2">
      <c r="F90" s="1197" t="s">
        <v>489</v>
      </c>
      <c r="G90" s="1197"/>
      <c r="H90" s="1197"/>
      <c r="I90" s="1197"/>
      <c r="J90" s="1197"/>
    </row>
    <row r="91" spans="2:20" x14ac:dyDescent="0.2">
      <c r="B91" s="441"/>
    </row>
    <row r="96" spans="2:20" ht="15" x14ac:dyDescent="0.25">
      <c r="C96" s="438"/>
      <c r="H96" s="440"/>
      <c r="M96" s="440"/>
      <c r="N96" s="440"/>
    </row>
  </sheetData>
  <mergeCells count="7">
    <mergeCell ref="F90:J90"/>
    <mergeCell ref="J1:K2"/>
    <mergeCell ref="M1:N2"/>
    <mergeCell ref="G1:I1"/>
    <mergeCell ref="D3:F3"/>
    <mergeCell ref="E87:G87"/>
    <mergeCell ref="F89:J89"/>
  </mergeCells>
  <hyperlinks>
    <hyperlink ref="G4" location="'2020 Sector View Electric'!A1" display="MWh Savings"/>
    <hyperlink ref="H4" location="'2020 Sector View Electric'!A1" display="Electric Rider Budget"/>
    <hyperlink ref="I4" location="'2020 Sector View Gas'!A1" display="Therm Savings"/>
    <hyperlink ref="J4" location="'2020 Sector View Gas'!A1" display="Gas Rider Budget"/>
  </hyperlinks>
  <pageMargins left="0.28000000000000003" right="0.3" top="0.75" bottom="0.75" header="0.3" footer="0.3"/>
  <pageSetup paperSize="17" scale="80" orientation="portrait" r:id="rId1"/>
  <headerFooter>
    <oddHeader>&amp;R&amp;G</oddHeader>
    <oddFooter>&amp;R&amp;G</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tint="0.59999389629810485"/>
  </sheetPr>
  <dimension ref="B1:H82"/>
  <sheetViews>
    <sheetView workbookViewId="0">
      <pane ySplit="16" topLeftCell="A71" activePane="bottomLeft" state="frozen"/>
      <selection activeCell="B34" sqref="B34:F35"/>
      <selection pane="bottomLeft" activeCell="E80" sqref="E80"/>
    </sheetView>
  </sheetViews>
  <sheetFormatPr defaultColWidth="8.85546875" defaultRowHeight="15" x14ac:dyDescent="0.25"/>
  <cols>
    <col min="1" max="2" width="8.85546875" style="253"/>
    <col min="3" max="3" width="43.85546875" style="253" bestFit="1" customWidth="1"/>
    <col min="4" max="4" width="13.42578125" style="253" bestFit="1" customWidth="1"/>
    <col min="5" max="5" width="12" style="253" bestFit="1" customWidth="1"/>
    <col min="6" max="16384" width="8.85546875" style="253"/>
  </cols>
  <sheetData>
    <row r="1" spans="2:8" x14ac:dyDescent="0.25">
      <c r="B1" s="333" t="s">
        <v>633</v>
      </c>
    </row>
    <row r="2" spans="2:8" ht="15.75" thickBot="1" x14ac:dyDescent="0.3">
      <c r="F2" s="253" t="s">
        <v>485</v>
      </c>
    </row>
    <row r="3" spans="2:8" x14ac:dyDescent="0.25">
      <c r="B3" s="331"/>
      <c r="C3" s="2"/>
      <c r="D3" s="334"/>
      <c r="F3" s="253" t="s">
        <v>486</v>
      </c>
    </row>
    <row r="4" spans="2:8" x14ac:dyDescent="0.25">
      <c r="B4" s="335" t="s">
        <v>578</v>
      </c>
      <c r="C4" s="64"/>
      <c r="D4" s="336">
        <f>E78</f>
        <v>67290591.689999998</v>
      </c>
    </row>
    <row r="5" spans="2:8" x14ac:dyDescent="0.25">
      <c r="B5" s="335" t="s">
        <v>579</v>
      </c>
      <c r="C5" s="64"/>
      <c r="D5" s="337">
        <f>E57</f>
        <v>1463617.27</v>
      </c>
    </row>
    <row r="6" spans="2:8" ht="15.75" thickBot="1" x14ac:dyDescent="0.3">
      <c r="B6" s="335" t="s">
        <v>577</v>
      </c>
      <c r="C6" s="64"/>
      <c r="D6" s="338">
        <f>D4-D5</f>
        <v>65826974.419999994</v>
      </c>
    </row>
    <row r="7" spans="2:8" ht="15.75" thickTop="1" x14ac:dyDescent="0.25">
      <c r="B7" s="335"/>
      <c r="C7" s="64"/>
      <c r="D7" s="336"/>
      <c r="F7" s="72"/>
      <c r="G7" s="72"/>
      <c r="H7" s="72"/>
    </row>
    <row r="8" spans="2:8" x14ac:dyDescent="0.25">
      <c r="B8" s="335" t="s">
        <v>382</v>
      </c>
      <c r="C8" s="64"/>
      <c r="D8" s="336"/>
      <c r="F8" s="72"/>
      <c r="G8" s="72"/>
      <c r="H8" s="72"/>
    </row>
    <row r="9" spans="2:8" x14ac:dyDescent="0.25">
      <c r="B9" s="339" t="s">
        <v>383</v>
      </c>
      <c r="C9" s="64"/>
      <c r="D9" s="336">
        <f>E58</f>
        <v>593542.54</v>
      </c>
    </row>
    <row r="10" spans="2:8" x14ac:dyDescent="0.25">
      <c r="B10" s="339" t="s">
        <v>384</v>
      </c>
      <c r="C10" s="64"/>
      <c r="D10" s="337">
        <f>D6-D9</f>
        <v>65233431.879999995</v>
      </c>
    </row>
    <row r="11" spans="2:8" ht="15.75" thickBot="1" x14ac:dyDescent="0.3">
      <c r="B11" s="340" t="s">
        <v>577</v>
      </c>
      <c r="C11" s="64"/>
      <c r="D11" s="338">
        <f>SUM(D9:D10)</f>
        <v>65826974.419999994</v>
      </c>
    </row>
    <row r="12" spans="2:8" ht="16.5" thickTop="1" thickBot="1" x14ac:dyDescent="0.3">
      <c r="B12" s="341"/>
      <c r="C12" s="332"/>
      <c r="D12" s="342"/>
    </row>
    <row r="13" spans="2:8" x14ac:dyDescent="0.25">
      <c r="B13" s="333"/>
      <c r="C13" s="343"/>
      <c r="D13" s="344">
        <f>D11-E80</f>
        <v>0</v>
      </c>
      <c r="E13" s="345" t="s">
        <v>385</v>
      </c>
    </row>
    <row r="15" spans="2:8" ht="15.75" thickBot="1" x14ac:dyDescent="0.3"/>
    <row r="16" spans="2:8" x14ac:dyDescent="0.25">
      <c r="B16" s="398" t="s">
        <v>346</v>
      </c>
      <c r="C16" s="259" t="s">
        <v>347</v>
      </c>
      <c r="D16" s="259" t="s">
        <v>348</v>
      </c>
      <c r="E16" s="260" t="s">
        <v>576</v>
      </c>
    </row>
    <row r="17" spans="2:5" x14ac:dyDescent="0.25">
      <c r="B17" s="263" t="s">
        <v>152</v>
      </c>
      <c r="C17" s="264" t="s">
        <v>291</v>
      </c>
      <c r="D17" s="399">
        <v>18230023</v>
      </c>
      <c r="E17" s="400">
        <v>210073.23</v>
      </c>
    </row>
    <row r="18" spans="2:5" x14ac:dyDescent="0.25">
      <c r="B18" s="261"/>
      <c r="C18" s="262" t="s">
        <v>349</v>
      </c>
      <c r="D18" s="401">
        <v>18230071</v>
      </c>
      <c r="E18" s="400">
        <v>155056.51</v>
      </c>
    </row>
    <row r="19" spans="2:5" x14ac:dyDescent="0.25">
      <c r="B19" s="261" t="s">
        <v>150</v>
      </c>
      <c r="C19" s="262" t="s">
        <v>119</v>
      </c>
      <c r="D19" s="401">
        <v>18230128</v>
      </c>
      <c r="E19" s="400">
        <v>2003211.58</v>
      </c>
    </row>
    <row r="20" spans="2:5" x14ac:dyDescent="0.25">
      <c r="B20" s="261"/>
      <c r="C20" s="402" t="s">
        <v>455</v>
      </c>
      <c r="D20" s="401">
        <v>18230140</v>
      </c>
      <c r="E20" s="400">
        <v>18828.77</v>
      </c>
    </row>
    <row r="21" spans="2:5" x14ac:dyDescent="0.25">
      <c r="B21" s="261"/>
      <c r="C21" s="403" t="s">
        <v>292</v>
      </c>
      <c r="D21" s="401">
        <v>18230400</v>
      </c>
      <c r="E21" s="400">
        <v>88593.53</v>
      </c>
    </row>
    <row r="22" spans="2:5" x14ac:dyDescent="0.25">
      <c r="B22" s="261"/>
      <c r="C22" s="403" t="s">
        <v>350</v>
      </c>
      <c r="D22" s="401">
        <v>18230405</v>
      </c>
      <c r="E22" s="400">
        <v>56297.58</v>
      </c>
    </row>
    <row r="23" spans="2:5" x14ac:dyDescent="0.25">
      <c r="B23" s="261"/>
      <c r="C23" s="403" t="s">
        <v>351</v>
      </c>
      <c r="D23" s="401">
        <v>18230407</v>
      </c>
      <c r="E23" s="400">
        <v>4910913.93</v>
      </c>
    </row>
    <row r="24" spans="2:5" x14ac:dyDescent="0.25">
      <c r="B24" s="261"/>
      <c r="C24" s="404" t="s">
        <v>293</v>
      </c>
      <c r="D24" s="401">
        <v>18230408</v>
      </c>
      <c r="E24" s="400">
        <v>470350.95</v>
      </c>
    </row>
    <row r="25" spans="2:5" x14ac:dyDescent="0.25">
      <c r="B25" s="405"/>
      <c r="C25" s="406" t="s">
        <v>294</v>
      </c>
      <c r="D25" s="407">
        <v>18230411</v>
      </c>
      <c r="E25" s="400">
        <v>445077.15</v>
      </c>
    </row>
    <row r="26" spans="2:5" x14ac:dyDescent="0.25">
      <c r="B26" s="261"/>
      <c r="C26" s="262" t="s">
        <v>295</v>
      </c>
      <c r="D26" s="401">
        <v>18230412</v>
      </c>
      <c r="E26" s="400"/>
    </row>
    <row r="27" spans="2:5" x14ac:dyDescent="0.25">
      <c r="B27" s="261"/>
      <c r="C27" s="404" t="s">
        <v>296</v>
      </c>
      <c r="D27" s="401">
        <v>18230413</v>
      </c>
      <c r="E27" s="400">
        <v>169310.24</v>
      </c>
    </row>
    <row r="28" spans="2:5" x14ac:dyDescent="0.25">
      <c r="B28" s="261" t="s">
        <v>155</v>
      </c>
      <c r="C28" s="404" t="s">
        <v>297</v>
      </c>
      <c r="D28" s="401">
        <v>18230414</v>
      </c>
      <c r="E28" s="400"/>
    </row>
    <row r="29" spans="2:5" x14ac:dyDescent="0.25">
      <c r="B29" s="408"/>
      <c r="C29" s="409" t="s">
        <v>298</v>
      </c>
      <c r="D29" s="410">
        <v>18230418</v>
      </c>
      <c r="E29" s="400">
        <v>576490.05000000005</v>
      </c>
    </row>
    <row r="30" spans="2:5" x14ac:dyDescent="0.25">
      <c r="B30" s="261" t="s">
        <v>151</v>
      </c>
      <c r="C30" s="404" t="s">
        <v>227</v>
      </c>
      <c r="D30" s="401">
        <v>18230421</v>
      </c>
      <c r="E30" s="400">
        <v>3651479.29</v>
      </c>
    </row>
    <row r="31" spans="2:5" x14ac:dyDescent="0.25">
      <c r="B31" s="411" t="s">
        <v>152</v>
      </c>
      <c r="C31" s="404" t="s">
        <v>299</v>
      </c>
      <c r="D31" s="401">
        <v>18230434</v>
      </c>
      <c r="E31" s="400">
        <v>814003.13</v>
      </c>
    </row>
    <row r="32" spans="2:5" x14ac:dyDescent="0.25">
      <c r="B32" s="411" t="s">
        <v>152</v>
      </c>
      <c r="C32" s="404" t="s">
        <v>300</v>
      </c>
      <c r="D32" s="401">
        <v>18230435</v>
      </c>
      <c r="E32" s="400">
        <v>298628.92</v>
      </c>
    </row>
    <row r="33" spans="2:5" x14ac:dyDescent="0.25">
      <c r="B33" s="411" t="s">
        <v>152</v>
      </c>
      <c r="C33" s="412" t="s">
        <v>301</v>
      </c>
      <c r="D33" s="413">
        <v>18230440</v>
      </c>
      <c r="E33" s="400">
        <v>3382084.69</v>
      </c>
    </row>
    <row r="34" spans="2:5" x14ac:dyDescent="0.25">
      <c r="B34" s="261" t="s">
        <v>152</v>
      </c>
      <c r="C34" s="404" t="s">
        <v>302</v>
      </c>
      <c r="D34" s="401">
        <v>18230461</v>
      </c>
      <c r="E34" s="400">
        <v>1447845.45</v>
      </c>
    </row>
    <row r="35" spans="2:5" x14ac:dyDescent="0.25">
      <c r="B35" s="261"/>
      <c r="C35" s="404" t="s">
        <v>303</v>
      </c>
      <c r="D35" s="401">
        <v>18230466</v>
      </c>
      <c r="E35" s="400">
        <v>863462.77</v>
      </c>
    </row>
    <row r="36" spans="2:5" x14ac:dyDescent="0.25">
      <c r="B36" s="261"/>
      <c r="C36" s="262" t="s">
        <v>304</v>
      </c>
      <c r="D36" s="401">
        <v>18230469</v>
      </c>
      <c r="E36" s="400">
        <v>210965.82</v>
      </c>
    </row>
    <row r="37" spans="2:5" x14ac:dyDescent="0.25">
      <c r="B37" s="261" t="s">
        <v>153</v>
      </c>
      <c r="C37" s="262" t="s">
        <v>305</v>
      </c>
      <c r="D37" s="401">
        <v>18230482</v>
      </c>
      <c r="E37" s="400">
        <v>472.23</v>
      </c>
    </row>
    <row r="38" spans="2:5" x14ac:dyDescent="0.25">
      <c r="B38" s="408" t="s">
        <v>154</v>
      </c>
      <c r="C38" s="414" t="s">
        <v>306</v>
      </c>
      <c r="D38" s="401">
        <v>18230486</v>
      </c>
      <c r="E38" s="400">
        <v>1450621.39</v>
      </c>
    </row>
    <row r="39" spans="2:5" x14ac:dyDescent="0.25">
      <c r="B39" s="261" t="s">
        <v>153</v>
      </c>
      <c r="C39" s="414" t="s">
        <v>307</v>
      </c>
      <c r="D39" s="401">
        <v>18230487</v>
      </c>
      <c r="E39" s="400">
        <v>254782.7</v>
      </c>
    </row>
    <row r="40" spans="2:5" x14ac:dyDescent="0.25">
      <c r="B40" s="408"/>
      <c r="C40" s="415" t="s">
        <v>308</v>
      </c>
      <c r="D40" s="401">
        <v>18230507</v>
      </c>
      <c r="E40" s="400">
        <v>568416.15</v>
      </c>
    </row>
    <row r="41" spans="2:5" x14ac:dyDescent="0.25">
      <c r="B41" s="408"/>
      <c r="C41" s="415" t="s">
        <v>309</v>
      </c>
      <c r="D41" s="401">
        <v>18230508</v>
      </c>
      <c r="E41" s="400">
        <v>604594.71</v>
      </c>
    </row>
    <row r="42" spans="2:5" x14ac:dyDescent="0.25">
      <c r="B42" s="408"/>
      <c r="C42" s="415" t="s">
        <v>310</v>
      </c>
      <c r="D42" s="401">
        <v>18230509</v>
      </c>
      <c r="E42" s="400">
        <v>25750.639999999999</v>
      </c>
    </row>
    <row r="43" spans="2:5" x14ac:dyDescent="0.25">
      <c r="B43" s="408"/>
      <c r="C43" s="253" t="s">
        <v>606</v>
      </c>
      <c r="D43" s="401">
        <v>18230520</v>
      </c>
      <c r="E43" s="400">
        <v>18.75</v>
      </c>
    </row>
    <row r="44" spans="2:5" x14ac:dyDescent="0.25">
      <c r="B44" s="408"/>
      <c r="C44" s="416" t="s">
        <v>456</v>
      </c>
      <c r="D44" s="401">
        <v>18230524</v>
      </c>
      <c r="E44" s="400">
        <v>448977.76</v>
      </c>
    </row>
    <row r="45" spans="2:5" x14ac:dyDescent="0.25">
      <c r="B45" s="261" t="s">
        <v>153</v>
      </c>
      <c r="C45" s="406" t="s">
        <v>311</v>
      </c>
      <c r="D45" s="401">
        <v>18230610</v>
      </c>
      <c r="E45" s="400">
        <v>1006238.45</v>
      </c>
    </row>
    <row r="46" spans="2:5" x14ac:dyDescent="0.25">
      <c r="B46" s="408" t="s">
        <v>156</v>
      </c>
      <c r="C46" s="409" t="s">
        <v>312</v>
      </c>
      <c r="D46" s="401">
        <v>18230611</v>
      </c>
      <c r="E46" s="400">
        <v>5380672.0499999998</v>
      </c>
    </row>
    <row r="47" spans="2:5" x14ac:dyDescent="0.25">
      <c r="B47" s="408"/>
      <c r="C47" s="409" t="s">
        <v>313</v>
      </c>
      <c r="D47" s="410">
        <v>18230624</v>
      </c>
      <c r="E47" s="400">
        <v>40818.75</v>
      </c>
    </row>
    <row r="48" spans="2:5" x14ac:dyDescent="0.25">
      <c r="B48" s="261" t="s">
        <v>152</v>
      </c>
      <c r="C48" s="404" t="s">
        <v>314</v>
      </c>
      <c r="D48" s="401">
        <v>18230625</v>
      </c>
      <c r="E48" s="400">
        <v>599661.39</v>
      </c>
    </row>
    <row r="49" spans="2:5" x14ac:dyDescent="0.25">
      <c r="B49" s="261" t="s">
        <v>152</v>
      </c>
      <c r="C49" s="404" t="s">
        <v>315</v>
      </c>
      <c r="D49" s="401">
        <v>18230626</v>
      </c>
      <c r="E49" s="400">
        <v>515340.83</v>
      </c>
    </row>
    <row r="50" spans="2:5" x14ac:dyDescent="0.25">
      <c r="B50" s="405" t="s">
        <v>152</v>
      </c>
      <c r="C50" s="404" t="s">
        <v>316</v>
      </c>
      <c r="D50" s="401">
        <v>18230627</v>
      </c>
      <c r="E50" s="400">
        <v>924560.95</v>
      </c>
    </row>
    <row r="51" spans="2:5" x14ac:dyDescent="0.25">
      <c r="B51" s="405" t="s">
        <v>152</v>
      </c>
      <c r="C51" s="417" t="s">
        <v>317</v>
      </c>
      <c r="D51" s="407">
        <v>18230628</v>
      </c>
      <c r="E51" s="400">
        <v>4829817.53</v>
      </c>
    </row>
    <row r="52" spans="2:5" x14ac:dyDescent="0.25">
      <c r="B52" s="261" t="s">
        <v>157</v>
      </c>
      <c r="C52" s="404" t="s">
        <v>318</v>
      </c>
      <c r="D52" s="401">
        <v>18230711</v>
      </c>
      <c r="E52" s="400">
        <v>3349631.39</v>
      </c>
    </row>
    <row r="53" spans="2:5" x14ac:dyDescent="0.25">
      <c r="B53" s="261" t="s">
        <v>158</v>
      </c>
      <c r="C53" s="404" t="s">
        <v>319</v>
      </c>
      <c r="D53" s="401">
        <v>18230714</v>
      </c>
      <c r="E53" s="400">
        <v>821058.58</v>
      </c>
    </row>
    <row r="54" spans="2:5" x14ac:dyDescent="0.25">
      <c r="B54" s="261" t="s">
        <v>118</v>
      </c>
      <c r="C54" s="262" t="s">
        <v>320</v>
      </c>
      <c r="D54" s="401">
        <v>18230715</v>
      </c>
      <c r="E54" s="400">
        <v>3107329.52</v>
      </c>
    </row>
    <row r="55" spans="2:5" x14ac:dyDescent="0.25">
      <c r="B55" s="261" t="s">
        <v>158</v>
      </c>
      <c r="C55" s="404" t="s">
        <v>321</v>
      </c>
      <c r="D55" s="401">
        <v>18230716</v>
      </c>
      <c r="E55" s="400">
        <v>72971.92</v>
      </c>
    </row>
    <row r="56" spans="2:5" x14ac:dyDescent="0.25">
      <c r="B56" s="261" t="s">
        <v>158</v>
      </c>
      <c r="C56" s="404" t="s">
        <v>322</v>
      </c>
      <c r="D56" s="401">
        <v>18230718</v>
      </c>
      <c r="E56" s="400">
        <v>145017.88</v>
      </c>
    </row>
    <row r="57" spans="2:5" x14ac:dyDescent="0.25">
      <c r="B57" s="433" t="s">
        <v>159</v>
      </c>
      <c r="C57" s="434" t="s">
        <v>323</v>
      </c>
      <c r="D57" s="435">
        <v>18230720</v>
      </c>
      <c r="E57" s="436">
        <v>1463617.27</v>
      </c>
    </row>
    <row r="58" spans="2:5" x14ac:dyDescent="0.25">
      <c r="B58" s="408" t="s">
        <v>159</v>
      </c>
      <c r="C58" s="415" t="s">
        <v>324</v>
      </c>
      <c r="D58" s="401">
        <v>18230721</v>
      </c>
      <c r="E58" s="400">
        <v>593542.54</v>
      </c>
    </row>
    <row r="59" spans="2:5" x14ac:dyDescent="0.25">
      <c r="B59" s="261" t="s">
        <v>155</v>
      </c>
      <c r="C59" s="404" t="s">
        <v>325</v>
      </c>
      <c r="D59" s="401">
        <v>18230723</v>
      </c>
      <c r="E59" s="400">
        <v>1296896.75</v>
      </c>
    </row>
    <row r="60" spans="2:5" x14ac:dyDescent="0.25">
      <c r="B60" s="261" t="s">
        <v>157</v>
      </c>
      <c r="C60" s="404" t="s">
        <v>326</v>
      </c>
      <c r="D60" s="401">
        <v>18230724</v>
      </c>
      <c r="E60" s="400">
        <v>9726903.1500000004</v>
      </c>
    </row>
    <row r="61" spans="2:5" x14ac:dyDescent="0.25">
      <c r="B61" s="261" t="s">
        <v>160</v>
      </c>
      <c r="C61" s="404" t="s">
        <v>327</v>
      </c>
      <c r="D61" s="401">
        <v>18230730</v>
      </c>
      <c r="E61" s="400">
        <v>128103.32</v>
      </c>
    </row>
    <row r="62" spans="2:5" x14ac:dyDescent="0.25">
      <c r="B62" s="261"/>
      <c r="C62" s="404" t="s">
        <v>328</v>
      </c>
      <c r="D62" s="401">
        <v>18230745</v>
      </c>
      <c r="E62" s="400">
        <v>1062875.6200000001</v>
      </c>
    </row>
    <row r="63" spans="2:5" x14ac:dyDescent="0.25">
      <c r="B63" s="418"/>
      <c r="C63" s="419" t="s">
        <v>329</v>
      </c>
      <c r="D63" s="401">
        <v>18230746</v>
      </c>
      <c r="E63" s="400">
        <v>106252.53</v>
      </c>
    </row>
    <row r="64" spans="2:5" ht="24" x14ac:dyDescent="0.25">
      <c r="B64" s="420" t="s">
        <v>352</v>
      </c>
      <c r="C64" s="421" t="s">
        <v>353</v>
      </c>
      <c r="D64" s="401">
        <v>18230747</v>
      </c>
      <c r="E64" s="400">
        <v>4621</v>
      </c>
    </row>
    <row r="65" spans="2:5" x14ac:dyDescent="0.25">
      <c r="B65" s="420"/>
      <c r="C65" s="253" t="s">
        <v>607</v>
      </c>
      <c r="D65" s="401">
        <v>18230748</v>
      </c>
      <c r="E65" s="400">
        <v>222713.3</v>
      </c>
    </row>
    <row r="66" spans="2:5" x14ac:dyDescent="0.25">
      <c r="B66" s="420"/>
      <c r="C66" s="253" t="s">
        <v>608</v>
      </c>
      <c r="D66" s="401">
        <v>18230749</v>
      </c>
      <c r="E66" s="400">
        <v>636.21</v>
      </c>
    </row>
    <row r="67" spans="2:5" x14ac:dyDescent="0.25">
      <c r="B67" s="420"/>
      <c r="C67" s="253" t="s">
        <v>609</v>
      </c>
      <c r="D67" s="401">
        <v>18230750</v>
      </c>
      <c r="E67" s="400">
        <v>109511.72</v>
      </c>
    </row>
    <row r="68" spans="2:5" x14ac:dyDescent="0.25">
      <c r="B68" s="420"/>
      <c r="C68" s="253" t="s">
        <v>610</v>
      </c>
      <c r="D68" s="401">
        <v>18230751</v>
      </c>
      <c r="E68" s="400">
        <v>15332.579999999998</v>
      </c>
    </row>
    <row r="69" spans="2:5" x14ac:dyDescent="0.25">
      <c r="B69" s="408"/>
      <c r="C69" s="409" t="s">
        <v>330</v>
      </c>
      <c r="D69" s="401">
        <v>18230802</v>
      </c>
      <c r="E69" s="400">
        <v>1304414.67</v>
      </c>
    </row>
    <row r="70" spans="2:5" x14ac:dyDescent="0.25">
      <c r="B70" s="261"/>
      <c r="C70" s="404" t="s">
        <v>331</v>
      </c>
      <c r="D70" s="401">
        <v>18230809</v>
      </c>
      <c r="E70" s="400">
        <v>383219.19</v>
      </c>
    </row>
    <row r="71" spans="2:5" x14ac:dyDescent="0.25">
      <c r="B71" s="418"/>
      <c r="C71" s="422" t="s">
        <v>332</v>
      </c>
      <c r="D71" s="401">
        <v>18230810</v>
      </c>
      <c r="E71" s="400">
        <v>438932.99</v>
      </c>
    </row>
    <row r="72" spans="2:5" x14ac:dyDescent="0.25">
      <c r="B72" s="423"/>
      <c r="C72" s="419" t="s">
        <v>333</v>
      </c>
      <c r="D72" s="401">
        <v>18230811</v>
      </c>
      <c r="E72" s="400">
        <v>926197.44</v>
      </c>
    </row>
    <row r="73" spans="2:5" x14ac:dyDescent="0.25">
      <c r="B73" s="261" t="s">
        <v>157</v>
      </c>
      <c r="C73" s="419" t="s">
        <v>611</v>
      </c>
      <c r="D73" s="401">
        <v>18231132</v>
      </c>
      <c r="E73" s="400">
        <v>-28.67</v>
      </c>
    </row>
    <row r="74" spans="2:5" x14ac:dyDescent="0.25">
      <c r="C74" s="404" t="s">
        <v>334</v>
      </c>
      <c r="D74" s="401">
        <v>18231133</v>
      </c>
      <c r="E74" s="400">
        <v>150799.75</v>
      </c>
    </row>
    <row r="75" spans="2:5" x14ac:dyDescent="0.25">
      <c r="B75" s="261" t="s">
        <v>158</v>
      </c>
      <c r="C75" s="262" t="s">
        <v>335</v>
      </c>
      <c r="D75" s="401">
        <v>18231134</v>
      </c>
      <c r="E75" s="400">
        <v>5203349</v>
      </c>
    </row>
    <row r="76" spans="2:5" x14ac:dyDescent="0.25">
      <c r="C76" s="262" t="s">
        <v>612</v>
      </c>
      <c r="D76" s="401">
        <v>18231137</v>
      </c>
      <c r="E76" s="400">
        <v>233274.17</v>
      </c>
    </row>
    <row r="77" spans="2:5" x14ac:dyDescent="0.25">
      <c r="B77" s="424"/>
      <c r="C77" s="426"/>
      <c r="D77" s="427"/>
      <c r="E77" s="428"/>
    </row>
    <row r="78" spans="2:5" ht="15.75" thickBot="1" x14ac:dyDescent="0.3">
      <c r="B78" s="425"/>
      <c r="C78" s="430" t="s">
        <v>457</v>
      </c>
      <c r="D78" s="430"/>
      <c r="E78" s="431">
        <f>SUM(E17:E77)</f>
        <v>67290591.689999998</v>
      </c>
    </row>
    <row r="79" spans="2:5" ht="16.5" thickTop="1" thickBot="1" x14ac:dyDescent="0.3">
      <c r="B79" s="429"/>
      <c r="C79" s="262" t="s">
        <v>458</v>
      </c>
      <c r="D79" s="401"/>
      <c r="E79" s="400">
        <f>-E57</f>
        <v>-1463617.27</v>
      </c>
    </row>
    <row r="80" spans="2:5" ht="16.5" thickTop="1" thickBot="1" x14ac:dyDescent="0.3">
      <c r="B80" s="261"/>
      <c r="C80" s="430" t="s">
        <v>459</v>
      </c>
      <c r="D80" s="430"/>
      <c r="E80" s="431">
        <f>E78+E79</f>
        <v>65826974.419999994</v>
      </c>
    </row>
    <row r="81" spans="2:2" ht="16.5" thickTop="1" thickBot="1" x14ac:dyDescent="0.3">
      <c r="B81" s="429"/>
    </row>
    <row r="82" spans="2:2" ht="15.75" thickTop="1"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34" sqref="N34:N38"/>
    </sheetView>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7" tint="0.59999389629810485"/>
  </sheetPr>
  <dimension ref="A1:J15"/>
  <sheetViews>
    <sheetView workbookViewId="0">
      <selection activeCell="F8" sqref="F8"/>
    </sheetView>
  </sheetViews>
  <sheetFormatPr defaultColWidth="8.85546875" defaultRowHeight="15" x14ac:dyDescent="0.25"/>
  <cols>
    <col min="1" max="1" width="69.5703125" style="72" bestFit="1" customWidth="1"/>
    <col min="2" max="2" width="13.5703125" style="72" bestFit="1" customWidth="1"/>
    <col min="3" max="3" width="13.7109375" style="72" bestFit="1" customWidth="1"/>
    <col min="4" max="4" width="13.5703125" style="72" bestFit="1" customWidth="1"/>
    <col min="5" max="5" width="12.7109375" style="72" bestFit="1" customWidth="1"/>
    <col min="6" max="6" width="11.28515625" style="72" bestFit="1" customWidth="1"/>
    <col min="7" max="7" width="12.7109375" style="72" bestFit="1" customWidth="1"/>
    <col min="8" max="8" width="13.28515625" style="72" bestFit="1" customWidth="1"/>
    <col min="9" max="9" width="13.7109375" style="72" bestFit="1" customWidth="1"/>
    <col min="10" max="10" width="13.5703125" style="72" bestFit="1" customWidth="1"/>
    <col min="11" max="16384" width="8.85546875" style="72"/>
  </cols>
  <sheetData>
    <row r="1" spans="1:10" x14ac:dyDescent="0.25">
      <c r="A1" s="7" t="s">
        <v>147</v>
      </c>
      <c r="B1" s="7"/>
      <c r="C1" s="7"/>
      <c r="D1" s="7"/>
      <c r="E1" s="7"/>
      <c r="F1" s="7"/>
      <c r="G1" s="7"/>
      <c r="H1" s="7"/>
      <c r="I1" s="7"/>
      <c r="J1" s="7"/>
    </row>
    <row r="2" spans="1:10" x14ac:dyDescent="0.25">
      <c r="A2" s="7"/>
      <c r="B2" s="7"/>
      <c r="C2" s="7"/>
      <c r="D2" s="7"/>
      <c r="E2" s="7"/>
      <c r="F2" s="7"/>
      <c r="G2" s="7"/>
      <c r="H2" s="7"/>
      <c r="I2" s="7"/>
      <c r="J2" s="7"/>
    </row>
    <row r="3" spans="1:10" x14ac:dyDescent="0.25">
      <c r="A3" s="7"/>
      <c r="B3" s="7"/>
      <c r="C3" s="7"/>
      <c r="D3" s="7"/>
      <c r="E3" s="7"/>
      <c r="F3" s="7"/>
      <c r="G3" s="7"/>
      <c r="H3" s="7"/>
      <c r="I3" s="7"/>
      <c r="J3" s="7"/>
    </row>
    <row r="4" spans="1:10" x14ac:dyDescent="0.25">
      <c r="A4" s="7"/>
      <c r="B4" s="75" t="s">
        <v>20</v>
      </c>
      <c r="C4" s="76"/>
      <c r="D4" s="77"/>
      <c r="E4" s="75">
        <v>449</v>
      </c>
      <c r="F4" s="76"/>
      <c r="G4" s="77"/>
      <c r="H4" s="75" t="s">
        <v>77</v>
      </c>
      <c r="I4" s="76"/>
      <c r="J4" s="77"/>
    </row>
    <row r="5" spans="1:10" x14ac:dyDescent="0.25">
      <c r="A5" s="7"/>
      <c r="B5" s="78" t="s">
        <v>345</v>
      </c>
      <c r="C5" s="78" t="s">
        <v>148</v>
      </c>
      <c r="D5" s="78" t="s">
        <v>149</v>
      </c>
      <c r="E5" s="78" t="s">
        <v>345</v>
      </c>
      <c r="F5" s="78" t="s">
        <v>148</v>
      </c>
      <c r="G5" s="78" t="s">
        <v>149</v>
      </c>
      <c r="H5" s="78" t="s">
        <v>345</v>
      </c>
      <c r="I5" s="78" t="s">
        <v>148</v>
      </c>
      <c r="J5" s="78" t="s">
        <v>149</v>
      </c>
    </row>
    <row r="6" spans="1:10" x14ac:dyDescent="0.25">
      <c r="A6" s="7" t="s">
        <v>634</v>
      </c>
      <c r="B6" s="1"/>
      <c r="C6" s="79"/>
      <c r="D6" s="80"/>
      <c r="E6" s="1"/>
      <c r="F6" s="79"/>
      <c r="G6" s="80"/>
      <c r="H6" s="1"/>
      <c r="I6" s="79"/>
      <c r="J6" s="80"/>
    </row>
    <row r="7" spans="1:10" x14ac:dyDescent="0.25">
      <c r="A7" s="81" t="s">
        <v>547</v>
      </c>
      <c r="B7" s="898">
        <f>H7-E7</f>
        <v>6430495.2585870959</v>
      </c>
      <c r="C7" s="899">
        <f t="shared" ref="B7:C9" si="0">I7-F7</f>
        <v>6875934.2533496292</v>
      </c>
      <c r="D7" s="900">
        <f>B7-C7</f>
        <v>-445438.99476253334</v>
      </c>
      <c r="E7" s="898">
        <f>-'Estimate Used in PY Filing'!D28</f>
        <v>166919.60752637399</v>
      </c>
      <c r="F7" s="898">
        <f>'258 Cons Tbl 20-21'!C16</f>
        <v>167248.12286105001</v>
      </c>
      <c r="G7" s="900">
        <f>E7-F7</f>
        <v>-328.51533467601985</v>
      </c>
      <c r="H7" s="898">
        <f>-'Estimate Used in PY Filing'!E28</f>
        <v>6597414.8661134699</v>
      </c>
      <c r="I7" s="899">
        <f>'Act Sch 120 Collctns Feb-Apr 20'!B5</f>
        <v>7043182.3762106793</v>
      </c>
      <c r="J7" s="900">
        <f>H7-I7</f>
        <v>-445767.51009720936</v>
      </c>
    </row>
    <row r="8" spans="1:10" x14ac:dyDescent="0.25">
      <c r="A8" s="81" t="s">
        <v>548</v>
      </c>
      <c r="B8" s="901">
        <f t="shared" si="0"/>
        <v>6364895.4909101697</v>
      </c>
      <c r="C8" s="899">
        <f t="shared" si="0"/>
        <v>6462748.5147416294</v>
      </c>
      <c r="D8" s="902">
        <f>B8-C8</f>
        <v>-97853.023831459694</v>
      </c>
      <c r="E8" s="901">
        <f>-'Estimate Used in PY Filing'!D30</f>
        <v>169764.47117549999</v>
      </c>
      <c r="F8" s="901">
        <f>'258 Cons Tbl 20-21'!D16</f>
        <v>161968.11256120002</v>
      </c>
      <c r="G8" s="902">
        <f>E8-F8</f>
        <v>7796.3586142999702</v>
      </c>
      <c r="H8" s="901">
        <f>-'Estimate Used in PY Filing'!E30</f>
        <v>6534659.9620856699</v>
      </c>
      <c r="I8" s="903">
        <f>'Act Sch 120 Collctns Feb-Apr 20'!C5</f>
        <v>6624716.6273028292</v>
      </c>
      <c r="J8" s="902">
        <f>H8-I8</f>
        <v>-90056.665217159316</v>
      </c>
    </row>
    <row r="9" spans="1:10" x14ac:dyDescent="0.25">
      <c r="A9" s="81" t="s">
        <v>549</v>
      </c>
      <c r="B9" s="901">
        <f t="shared" si="0"/>
        <v>5503997.0567440791</v>
      </c>
      <c r="C9" s="903">
        <f t="shared" si="0"/>
        <v>5107623.8896908294</v>
      </c>
      <c r="D9" s="902">
        <f>B9-C9</f>
        <v>396373.16705324966</v>
      </c>
      <c r="E9" s="901">
        <f>-'Estimate Used in PY Filing'!D32</f>
        <v>161592.84215180998</v>
      </c>
      <c r="F9" s="901">
        <f>'258 Cons Tbl 20-21'!E16</f>
        <v>158905.38910510004</v>
      </c>
      <c r="G9" s="902">
        <f>E9-F9</f>
        <v>2687.4530467099394</v>
      </c>
      <c r="H9" s="901">
        <f>-'Estimate Used in PY Filing'!E32</f>
        <v>5665589.8988958895</v>
      </c>
      <c r="I9" s="903">
        <f>'Act Sch 120 Collctns Feb-Apr 20'!D5</f>
        <v>5266529.2787959296</v>
      </c>
      <c r="J9" s="902">
        <f>H9-I9</f>
        <v>399060.6200999599</v>
      </c>
    </row>
    <row r="10" spans="1:10" ht="15.75" thickBot="1" x14ac:dyDescent="0.3">
      <c r="A10" s="7" t="s">
        <v>651</v>
      </c>
      <c r="B10" s="82">
        <f t="shared" ref="B10:J10" si="1">SUM(B7:B9)</f>
        <v>18299387.806241345</v>
      </c>
      <c r="C10" s="58">
        <f t="shared" si="1"/>
        <v>18446306.657782085</v>
      </c>
      <c r="D10" s="83">
        <f t="shared" si="1"/>
        <v>-146918.85154074337</v>
      </c>
      <c r="E10" s="82">
        <f t="shared" si="1"/>
        <v>498276.92085368396</v>
      </c>
      <c r="F10" s="58">
        <f t="shared" si="1"/>
        <v>488121.62452735007</v>
      </c>
      <c r="G10" s="83">
        <f t="shared" si="1"/>
        <v>10155.29632633389</v>
      </c>
      <c r="H10" s="82">
        <f t="shared" si="1"/>
        <v>18797664.72709503</v>
      </c>
      <c r="I10" s="58">
        <f t="shared" si="1"/>
        <v>18934428.282309435</v>
      </c>
      <c r="J10" s="83">
        <f t="shared" si="1"/>
        <v>-136763.55521440879</v>
      </c>
    </row>
    <row r="11" spans="1:10" ht="15.75" thickTop="1" x14ac:dyDescent="0.25"/>
    <row r="12" spans="1:10" x14ac:dyDescent="0.25">
      <c r="B12" s="67"/>
      <c r="E12" s="67"/>
      <c r="H12" s="67"/>
    </row>
    <row r="15" spans="1:10" x14ac:dyDescent="0.25">
      <c r="A15" s="904" t="s">
        <v>344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39997558519241921"/>
  </sheetPr>
  <dimension ref="A1:E40"/>
  <sheetViews>
    <sheetView workbookViewId="0">
      <pane xSplit="2" ySplit="1" topLeftCell="C11" activePane="bottomRight" state="frozen"/>
      <selection activeCell="B34" sqref="B34:F35"/>
      <selection pane="topRight" activeCell="B34" sqref="B34:F35"/>
      <selection pane="bottomLeft" activeCell="B34" sqref="B34:F35"/>
      <selection pane="bottomRight" activeCell="D21" sqref="D21"/>
    </sheetView>
  </sheetViews>
  <sheetFormatPr defaultColWidth="8.85546875" defaultRowHeight="15" x14ac:dyDescent="0.25"/>
  <cols>
    <col min="1" max="1" width="3" style="72" bestFit="1" customWidth="1"/>
    <col min="2" max="2" width="66.140625" style="72" customWidth="1"/>
    <col min="3" max="3" width="16.85546875" style="72" bestFit="1" customWidth="1"/>
    <col min="4" max="4" width="21.42578125" style="72" bestFit="1" customWidth="1"/>
    <col min="5" max="5" width="16.85546875" style="72" bestFit="1" customWidth="1"/>
    <col min="6" max="6" width="14.28515625" style="72" bestFit="1" customWidth="1"/>
    <col min="7" max="7" width="13.5703125" style="72" bestFit="1" customWidth="1"/>
    <col min="8" max="8" width="14" style="72" bestFit="1" customWidth="1"/>
    <col min="9" max="9" width="11.5703125" style="72" bestFit="1" customWidth="1"/>
    <col min="10" max="10" width="8.85546875" style="72"/>
    <col min="11" max="11" width="11" style="72" bestFit="1" customWidth="1"/>
    <col min="12" max="12" width="8.85546875" style="72"/>
    <col min="13" max="13" width="12" style="72" bestFit="1" customWidth="1"/>
    <col min="14" max="16384" width="8.85546875" style="72"/>
  </cols>
  <sheetData>
    <row r="1" spans="1:5" x14ac:dyDescent="0.25">
      <c r="A1" s="7"/>
      <c r="B1" s="7"/>
      <c r="C1" s="52" t="s">
        <v>75</v>
      </c>
      <c r="D1" s="52" t="s">
        <v>76</v>
      </c>
      <c r="E1" s="52" t="s">
        <v>77</v>
      </c>
    </row>
    <row r="2" spans="1:5" x14ac:dyDescent="0.25">
      <c r="A2" s="7"/>
      <c r="B2" s="53"/>
      <c r="C2" s="7"/>
      <c r="D2" s="7"/>
      <c r="E2" s="7"/>
    </row>
    <row r="3" spans="1:5" x14ac:dyDescent="0.25">
      <c r="A3" s="7">
        <v>1</v>
      </c>
      <c r="B3" s="53" t="s">
        <v>468</v>
      </c>
      <c r="C3" s="7"/>
      <c r="D3" s="7"/>
      <c r="E3" s="7"/>
    </row>
    <row r="4" spans="1:5" x14ac:dyDescent="0.25">
      <c r="A4" s="7">
        <v>2</v>
      </c>
      <c r="B4" s="6" t="s">
        <v>469</v>
      </c>
      <c r="C4" s="61">
        <f>C21</f>
        <v>-52254412.08928182</v>
      </c>
      <c r="D4" s="61">
        <f>D21</f>
        <v>-1545606.41071818</v>
      </c>
      <c r="E4" s="61">
        <f>E21</f>
        <v>-53800018.5</v>
      </c>
    </row>
    <row r="5" spans="1:5" x14ac:dyDescent="0.25">
      <c r="A5" s="7">
        <v>3</v>
      </c>
      <c r="B5" s="6" t="s">
        <v>465</v>
      </c>
      <c r="C5" s="56">
        <f>C33</f>
        <v>-18299387.806241345</v>
      </c>
      <c r="D5" s="56">
        <f>D33</f>
        <v>-498276.92085368396</v>
      </c>
      <c r="E5" s="56">
        <f>E33</f>
        <v>-18797664.72709503</v>
      </c>
    </row>
    <row r="6" spans="1:5" ht="15.75" thickBot="1" x14ac:dyDescent="0.3">
      <c r="A6" s="7">
        <v>4</v>
      </c>
      <c r="B6" s="7" t="s">
        <v>78</v>
      </c>
      <c r="C6" s="58">
        <f>SUM(C4:C5)</f>
        <v>-70553799.895523161</v>
      </c>
      <c r="D6" s="58">
        <f>SUM(D4:D5)</f>
        <v>-2043883.331571864</v>
      </c>
      <c r="E6" s="58">
        <f>SUM(E4:E5)</f>
        <v>-72597683.227095038</v>
      </c>
    </row>
    <row r="7" spans="1:5" ht="15.75" thickTop="1" x14ac:dyDescent="0.25">
      <c r="A7" s="7">
        <v>5</v>
      </c>
      <c r="B7" s="7"/>
      <c r="C7" s="7"/>
      <c r="D7" s="7"/>
      <c r="E7" s="7"/>
    </row>
    <row r="8" spans="1:5" ht="18" x14ac:dyDescent="0.25">
      <c r="A8" s="7">
        <v>6</v>
      </c>
      <c r="B8" s="321"/>
      <c r="C8" s="7"/>
      <c r="D8" s="7"/>
      <c r="E8" s="7"/>
    </row>
    <row r="9" spans="1:5" x14ac:dyDescent="0.25">
      <c r="A9" s="7">
        <v>7</v>
      </c>
      <c r="B9" s="7"/>
      <c r="C9" s="7"/>
      <c r="D9" s="7"/>
      <c r="E9" s="7"/>
    </row>
    <row r="10" spans="1:5" x14ac:dyDescent="0.25">
      <c r="A10" s="7">
        <v>8</v>
      </c>
      <c r="B10" s="7"/>
      <c r="C10" s="7"/>
      <c r="D10" s="7"/>
      <c r="E10" s="7"/>
    </row>
    <row r="11" spans="1:5" x14ac:dyDescent="0.25">
      <c r="A11" s="7">
        <v>9</v>
      </c>
      <c r="B11" s="54" t="s">
        <v>79</v>
      </c>
      <c r="C11" s="7"/>
      <c r="D11" s="7"/>
      <c r="E11" s="7"/>
    </row>
    <row r="12" spans="1:5" x14ac:dyDescent="0.25">
      <c r="A12" s="7">
        <v>10</v>
      </c>
      <c r="B12" s="55">
        <v>43616</v>
      </c>
      <c r="C12" s="56"/>
      <c r="D12" s="56"/>
      <c r="E12" s="56">
        <f>'[65]2019 Collections'!E12</f>
        <v>-4822772.2900000066</v>
      </c>
    </row>
    <row r="13" spans="1:5" x14ac:dyDescent="0.25">
      <c r="A13" s="7">
        <v>11</v>
      </c>
      <c r="B13" s="55">
        <v>43646</v>
      </c>
      <c r="C13" s="56"/>
      <c r="D13" s="56"/>
      <c r="E13" s="56">
        <f>'[65]2019 Collections'!E13</f>
        <v>-5410363.8100000005</v>
      </c>
    </row>
    <row r="14" spans="1:5" x14ac:dyDescent="0.25">
      <c r="A14" s="7">
        <v>12</v>
      </c>
      <c r="B14" s="55">
        <v>43677</v>
      </c>
      <c r="C14" s="56"/>
      <c r="D14" s="56"/>
      <c r="E14" s="56">
        <f>'[65]2019 Collections'!E14</f>
        <v>-5260547.4999999991</v>
      </c>
    </row>
    <row r="15" spans="1:5" x14ac:dyDescent="0.25">
      <c r="A15" s="7">
        <v>13</v>
      </c>
      <c r="B15" s="55">
        <v>43708</v>
      </c>
      <c r="C15" s="56"/>
      <c r="D15" s="56"/>
      <c r="E15" s="56">
        <f>'[65]2019 Collections'!E15</f>
        <v>-5792118.6699999999</v>
      </c>
    </row>
    <row r="16" spans="1:5" x14ac:dyDescent="0.25">
      <c r="A16" s="7">
        <v>14</v>
      </c>
      <c r="B16" s="55">
        <v>43738</v>
      </c>
      <c r="C16" s="56"/>
      <c r="D16" s="56"/>
      <c r="E16" s="56">
        <f>'[65]2019 Collections'!E16</f>
        <v>-5136249.91</v>
      </c>
    </row>
    <row r="17" spans="1:5" x14ac:dyDescent="0.25">
      <c r="A17" s="7">
        <v>15</v>
      </c>
      <c r="B17" s="55">
        <v>43769</v>
      </c>
      <c r="C17" s="56"/>
      <c r="D17" s="56"/>
      <c r="E17" s="56">
        <f>'[65]2019 Collections'!E17</f>
        <v>-6096888.4299999997</v>
      </c>
    </row>
    <row r="18" spans="1:5" x14ac:dyDescent="0.25">
      <c r="A18" s="7">
        <v>16</v>
      </c>
      <c r="B18" s="55">
        <v>43799</v>
      </c>
      <c r="C18" s="56"/>
      <c r="D18" s="56"/>
      <c r="E18" s="56">
        <f>'[65]2019 Collections'!E18</f>
        <v>-6371822.8000000007</v>
      </c>
    </row>
    <row r="19" spans="1:5" x14ac:dyDescent="0.25">
      <c r="A19" s="7">
        <v>17</v>
      </c>
      <c r="B19" s="55">
        <v>43830</v>
      </c>
      <c r="C19" s="56"/>
      <c r="D19" s="56"/>
      <c r="E19" s="56">
        <f>'[65]2019 Collections'!E19</f>
        <v>-7626479.7600000007</v>
      </c>
    </row>
    <row r="20" spans="1:5" x14ac:dyDescent="0.25">
      <c r="A20" s="7">
        <v>18</v>
      </c>
      <c r="B20" s="55">
        <v>43861</v>
      </c>
      <c r="C20" s="56"/>
      <c r="D20" s="84"/>
      <c r="E20" s="56">
        <f>'[65]2019 Collections'!E20</f>
        <v>-7282775.3300000001</v>
      </c>
    </row>
    <row r="21" spans="1:5" ht="15.75" thickBot="1" x14ac:dyDescent="0.3">
      <c r="A21" s="7">
        <v>19</v>
      </c>
      <c r="B21" s="57"/>
      <c r="C21" s="58">
        <f>E21-D21</f>
        <v>-52254412.08928182</v>
      </c>
      <c r="D21" s="58">
        <f>'[65]2019 Collections'!D21</f>
        <v>-1545606.41071818</v>
      </c>
      <c r="E21" s="58">
        <f>SUM(E12:E20)</f>
        <v>-53800018.5</v>
      </c>
    </row>
    <row r="22" spans="1:5" ht="15.75" thickTop="1" x14ac:dyDescent="0.25">
      <c r="A22" s="7">
        <v>20</v>
      </c>
      <c r="B22" s="54" t="s">
        <v>80</v>
      </c>
      <c r="C22" s="56"/>
      <c r="D22" s="59" t="s">
        <v>81</v>
      </c>
      <c r="E22" s="56"/>
    </row>
    <row r="23" spans="1:5" x14ac:dyDescent="0.25">
      <c r="A23" s="7">
        <v>21</v>
      </c>
      <c r="B23" s="57" t="s">
        <v>501</v>
      </c>
      <c r="C23" s="56"/>
      <c r="D23" s="56"/>
      <c r="E23" s="56"/>
    </row>
    <row r="24" spans="1:5" x14ac:dyDescent="0.25">
      <c r="A24" s="7">
        <v>22</v>
      </c>
      <c r="B24" s="57" t="s">
        <v>399</v>
      </c>
      <c r="C24" s="56"/>
      <c r="D24" s="56"/>
      <c r="E24" s="56"/>
    </row>
    <row r="25" spans="1:5" x14ac:dyDescent="0.25">
      <c r="A25" s="7">
        <v>23</v>
      </c>
      <c r="B25" s="57" t="s">
        <v>400</v>
      </c>
      <c r="C25" s="56"/>
      <c r="D25" s="56"/>
      <c r="E25" s="56"/>
    </row>
    <row r="26" spans="1:5" x14ac:dyDescent="0.25">
      <c r="A26" s="7">
        <v>24</v>
      </c>
      <c r="B26" s="60">
        <f>'[65]2019 Collections'!B26</f>
        <v>3.4143038099999998E-3</v>
      </c>
      <c r="C26" s="7"/>
      <c r="D26" s="7"/>
      <c r="E26" s="7"/>
    </row>
    <row r="27" spans="1:5" x14ac:dyDescent="0.25">
      <c r="A27" s="7">
        <v>25</v>
      </c>
      <c r="B27" s="880">
        <v>43889</v>
      </c>
      <c r="C27" s="61"/>
      <c r="D27" s="61"/>
      <c r="E27" s="7"/>
    </row>
    <row r="28" spans="1:5" x14ac:dyDescent="0.25">
      <c r="A28" s="7">
        <v>26</v>
      </c>
      <c r="B28" s="62">
        <f>'[65]2019 Collections'!B28</f>
        <v>1932287</v>
      </c>
      <c r="C28" s="61">
        <f>E28-D28</f>
        <v>-6430495.2585870959</v>
      </c>
      <c r="D28" s="56">
        <f>'[65]2019 Collections'!D28</f>
        <v>-166919.60752637399</v>
      </c>
      <c r="E28" s="61">
        <f>-B28*B$26*1000</f>
        <v>-6597414.8661134699</v>
      </c>
    </row>
    <row r="29" spans="1:5" x14ac:dyDescent="0.25">
      <c r="A29" s="7">
        <v>27</v>
      </c>
      <c r="B29" s="880">
        <v>43921</v>
      </c>
      <c r="C29" s="61"/>
      <c r="D29" s="61"/>
      <c r="E29" s="61"/>
    </row>
    <row r="30" spans="1:5" x14ac:dyDescent="0.25">
      <c r="A30" s="7">
        <v>28</v>
      </c>
      <c r="B30" s="62">
        <f>'[65]2019 Collections'!B30</f>
        <v>1913907</v>
      </c>
      <c r="C30" s="56">
        <f>E30-D30</f>
        <v>-6364895.4909101697</v>
      </c>
      <c r="D30" s="56">
        <f>'[65]2019 Collections'!D30</f>
        <v>-169764.47117549999</v>
      </c>
      <c r="E30" s="56">
        <f>-B30*B$26*1000</f>
        <v>-6534659.9620856699</v>
      </c>
    </row>
    <row r="31" spans="1:5" x14ac:dyDescent="0.25">
      <c r="A31" s="7">
        <v>29</v>
      </c>
      <c r="B31" s="880">
        <v>43951</v>
      </c>
      <c r="C31" s="56"/>
      <c r="D31" s="56"/>
      <c r="E31" s="56"/>
    </row>
    <row r="32" spans="1:5" x14ac:dyDescent="0.25">
      <c r="A32" s="7">
        <v>30</v>
      </c>
      <c r="B32" s="62">
        <f>'[65]2019 Collections'!B32</f>
        <v>1659369</v>
      </c>
      <c r="C32" s="56">
        <f>E32-D32</f>
        <v>-5503997.0567440791</v>
      </c>
      <c r="D32" s="56">
        <f>'[65]2019 Collections'!D32</f>
        <v>-161592.84215180998</v>
      </c>
      <c r="E32" s="56">
        <f>-B32*B$26*1000</f>
        <v>-5665589.8988958895</v>
      </c>
    </row>
    <row r="33" spans="1:5" ht="15.75" thickBot="1" x14ac:dyDescent="0.3">
      <c r="A33" s="7">
        <v>31</v>
      </c>
      <c r="B33" s="7"/>
      <c r="C33" s="58">
        <f>E33-D33</f>
        <v>-18299387.806241345</v>
      </c>
      <c r="D33" s="58">
        <f>SUM(D28:D32)</f>
        <v>-498276.92085368396</v>
      </c>
      <c r="E33" s="58">
        <f>SUM(E27:E32)</f>
        <v>-18797664.72709503</v>
      </c>
    </row>
    <row r="34" spans="1:5" ht="15.75" thickTop="1" x14ac:dyDescent="0.25">
      <c r="A34" s="7">
        <v>32</v>
      </c>
      <c r="B34" s="62">
        <f>B28+B30+B32</f>
        <v>5505563</v>
      </c>
      <c r="C34" s="56"/>
      <c r="D34" s="63" t="s">
        <v>81</v>
      </c>
      <c r="E34" s="7"/>
    </row>
    <row r="35" spans="1:5" x14ac:dyDescent="0.25">
      <c r="A35" s="7">
        <v>33</v>
      </c>
      <c r="B35" s="7"/>
      <c r="C35" s="56"/>
      <c r="D35" s="56"/>
      <c r="E35" s="56"/>
    </row>
    <row r="36" spans="1:5" x14ac:dyDescent="0.25">
      <c r="A36" s="7">
        <v>34</v>
      </c>
      <c r="B36" s="7" t="s">
        <v>82</v>
      </c>
    </row>
    <row r="39" spans="1:5" x14ac:dyDescent="0.25">
      <c r="B39" s="51"/>
    </row>
    <row r="40" spans="1:5" x14ac:dyDescent="0.25">
      <c r="B40" s="51"/>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60"/>
  <sheetViews>
    <sheetView workbookViewId="0">
      <selection activeCell="B10" sqref="B10"/>
    </sheetView>
  </sheetViews>
  <sheetFormatPr defaultColWidth="9.140625" defaultRowHeight="12.75" x14ac:dyDescent="0.2"/>
  <cols>
    <col min="1" max="1" width="41.85546875" style="266" customWidth="1"/>
    <col min="2" max="2" width="17" style="266" bestFit="1" customWidth="1"/>
    <col min="3" max="4" width="15.5703125" style="266" bestFit="1" customWidth="1"/>
    <col min="5" max="16384" width="9.140625" style="266"/>
  </cols>
  <sheetData>
    <row r="1" spans="1:4" ht="13.9" customHeight="1" x14ac:dyDescent="0.25">
      <c r="A1" s="265" t="s">
        <v>46</v>
      </c>
      <c r="B1" s="265"/>
      <c r="C1" s="265"/>
      <c r="D1" s="265"/>
    </row>
    <row r="2" spans="1:4" ht="13.9" customHeight="1" x14ac:dyDescent="0.25">
      <c r="A2" s="265" t="s">
        <v>401</v>
      </c>
      <c r="B2" s="265"/>
      <c r="C2" s="265"/>
      <c r="D2" s="265"/>
    </row>
    <row r="3" spans="1:4" ht="13.9" customHeight="1" x14ac:dyDescent="0.25">
      <c r="A3" s="265"/>
      <c r="B3" s="360"/>
      <c r="C3" s="361"/>
      <c r="D3" s="361"/>
    </row>
    <row r="4" spans="1:4" ht="13.15" customHeight="1" x14ac:dyDescent="0.2">
      <c r="A4" s="362" t="s">
        <v>525</v>
      </c>
      <c r="B4" s="363">
        <v>0.95437899999999998</v>
      </c>
      <c r="C4" s="363">
        <v>0.95437899999999998</v>
      </c>
      <c r="D4" s="363">
        <v>0.95437899999999998</v>
      </c>
    </row>
    <row r="5" spans="1:4" ht="13.15" customHeight="1" x14ac:dyDescent="0.2">
      <c r="A5" s="362" t="s">
        <v>407</v>
      </c>
      <c r="B5" s="364">
        <f>B33*B4</f>
        <v>7043182.3762106793</v>
      </c>
      <c r="C5" s="364">
        <f>C33*C4</f>
        <v>6624716.6273028292</v>
      </c>
      <c r="D5" s="364">
        <f>D33*D4</f>
        <v>5266529.2787959296</v>
      </c>
    </row>
    <row r="6" spans="1:4" ht="13.15" customHeight="1" x14ac:dyDescent="0.2">
      <c r="A6" s="268" t="s">
        <v>47</v>
      </c>
      <c r="B6" s="269"/>
    </row>
    <row r="7" spans="1:4" ht="13.15" customHeight="1" x14ac:dyDescent="0.2">
      <c r="A7" s="270"/>
      <c r="B7" s="271" t="s">
        <v>409</v>
      </c>
      <c r="C7" s="271" t="s">
        <v>410</v>
      </c>
      <c r="D7" s="271" t="s">
        <v>411</v>
      </c>
    </row>
    <row r="8" spans="1:4" ht="13.5" customHeight="1" x14ac:dyDescent="0.2">
      <c r="A8" s="272" t="s">
        <v>49</v>
      </c>
      <c r="B8" s="1082">
        <v>2020</v>
      </c>
      <c r="C8" s="1082">
        <f>+B8</f>
        <v>2020</v>
      </c>
      <c r="D8" s="1082">
        <f>+C8</f>
        <v>2020</v>
      </c>
    </row>
    <row r="9" spans="1:4" ht="6.6" customHeight="1" x14ac:dyDescent="0.2">
      <c r="A9" s="274"/>
      <c r="B9" s="275"/>
      <c r="C9" s="275"/>
      <c r="D9" s="275"/>
    </row>
    <row r="10" spans="1:4" ht="13.15" customHeight="1" x14ac:dyDescent="0.2">
      <c r="A10" s="277" t="s">
        <v>50</v>
      </c>
      <c r="B10" s="945">
        <f>'[69]SAP Download'!B4</f>
        <v>116001219.59999999</v>
      </c>
      <c r="C10" s="945">
        <f>[70]Monthly!B10</f>
        <v>116016554.04000001</v>
      </c>
      <c r="D10" s="945">
        <f>[71]Monthly!B10</f>
        <v>86282882.260000005</v>
      </c>
    </row>
    <row r="11" spans="1:4" ht="13.15" customHeight="1" x14ac:dyDescent="0.2">
      <c r="A11" s="277" t="s">
        <v>51</v>
      </c>
      <c r="B11" s="946">
        <f>'[69]SAP Download'!B5</f>
        <v>72150162.549999997</v>
      </c>
      <c r="C11" s="946">
        <f>[70]Monthly!B11</f>
        <v>66594981.57</v>
      </c>
      <c r="D11" s="946">
        <f>[71]Monthly!B11</f>
        <v>52606693.920000002</v>
      </c>
    </row>
    <row r="12" spans="1:4" ht="13.15" customHeight="1" x14ac:dyDescent="0.2">
      <c r="A12" s="277" t="s">
        <v>52</v>
      </c>
      <c r="B12" s="946">
        <f>'[69]SAP Download'!B6</f>
        <v>9961562.3200000003</v>
      </c>
      <c r="C12" s="946">
        <f>[70]Monthly!B12</f>
        <v>8396266.4700000007</v>
      </c>
      <c r="D12" s="946">
        <f>[71]Monthly!B12</f>
        <v>7272921.3899999997</v>
      </c>
    </row>
    <row r="13" spans="1:4" ht="14.45" customHeight="1" x14ac:dyDescent="0.2">
      <c r="A13" s="277" t="s">
        <v>53</v>
      </c>
      <c r="B13" s="946">
        <f>'[69]SAP Download'!B7</f>
        <v>1309480.42</v>
      </c>
      <c r="C13" s="946">
        <f>[70]Monthly!B13</f>
        <v>1576304.88</v>
      </c>
      <c r="D13" s="946">
        <f>[71]Monthly!B13</f>
        <v>1479951.1</v>
      </c>
    </row>
    <row r="14" spans="1:4" ht="13.15" customHeight="1" x14ac:dyDescent="0.2">
      <c r="A14" s="277" t="s">
        <v>54</v>
      </c>
      <c r="B14" s="946">
        <f>'[69]SAP Download'!B8</f>
        <v>25347.53</v>
      </c>
      <c r="C14" s="946">
        <f>[70]Monthly!B14</f>
        <v>60220.17</v>
      </c>
      <c r="D14" s="946">
        <f>[71]Monthly!B14</f>
        <v>33652.47</v>
      </c>
    </row>
    <row r="15" spans="1:4" ht="8.4499999999999993" customHeight="1" x14ac:dyDescent="0.2">
      <c r="A15" s="274"/>
      <c r="B15" s="278"/>
      <c r="C15" s="278"/>
      <c r="D15" s="278"/>
    </row>
    <row r="16" spans="1:4" ht="13.15" customHeight="1" x14ac:dyDescent="0.2">
      <c r="A16" s="279" t="s">
        <v>55</v>
      </c>
      <c r="B16" s="947">
        <f>SUM(B10:B15)</f>
        <v>199447772.41999996</v>
      </c>
      <c r="C16" s="947">
        <f>SUM(C10:C15)</f>
        <v>192644327.13</v>
      </c>
      <c r="D16" s="947">
        <f>SUM(D10:D15)</f>
        <v>147676101.13999999</v>
      </c>
    </row>
    <row r="17" spans="1:4" ht="13.15" customHeight="1" x14ac:dyDescent="0.2">
      <c r="A17" s="277" t="s">
        <v>56</v>
      </c>
      <c r="B17" s="946">
        <f>'[69]SAP Download'!B10</f>
        <v>2712822.47</v>
      </c>
      <c r="C17" s="946">
        <f>[70]Monthly!B17</f>
        <v>619589.25</v>
      </c>
      <c r="D17" s="946">
        <f>[71]Monthly!B17</f>
        <v>1542805.88</v>
      </c>
    </row>
    <row r="18" spans="1:4" ht="12.75" customHeight="1" x14ac:dyDescent="0.2">
      <c r="A18" s="277" t="s">
        <v>57</v>
      </c>
      <c r="B18" s="946">
        <f>'[69]SAP Download'!B11</f>
        <v>4565988.53</v>
      </c>
      <c r="C18" s="946">
        <f>[70]Monthly!B18</f>
        <v>5622568.8700000001</v>
      </c>
      <c r="D18" s="946">
        <f>[71]Monthly!B18</f>
        <v>6017407.2199999997</v>
      </c>
    </row>
    <row r="19" spans="1:4" ht="6" customHeight="1" x14ac:dyDescent="0.2">
      <c r="A19" s="276"/>
      <c r="B19" s="948"/>
      <c r="C19" s="948"/>
      <c r="D19" s="948"/>
    </row>
    <row r="20" spans="1:4" ht="13.15" customHeight="1" x14ac:dyDescent="0.2">
      <c r="A20" s="280" t="s">
        <v>58</v>
      </c>
      <c r="B20" s="946">
        <f>SUM(B16:B18)</f>
        <v>206726583.41999996</v>
      </c>
      <c r="C20" s="946">
        <f>SUM(C16:C18)</f>
        <v>198886485.25</v>
      </c>
      <c r="D20" s="946">
        <f>SUM(D16:D18)</f>
        <v>155236314.23999998</v>
      </c>
    </row>
    <row r="21" spans="1:4" ht="6.6" customHeight="1" x14ac:dyDescent="0.2">
      <c r="A21" s="281"/>
      <c r="B21" s="949"/>
      <c r="C21" s="949"/>
      <c r="D21" s="949"/>
    </row>
    <row r="22" spans="1:4" ht="13.15" customHeight="1" x14ac:dyDescent="0.2">
      <c r="A22" s="277" t="s">
        <v>59</v>
      </c>
      <c r="B22" s="946">
        <f>'[69]SAP Download'!B14</f>
        <v>-1162924.5</v>
      </c>
      <c r="C22" s="946">
        <f>[70]Monthly!B22</f>
        <v>-581936.96</v>
      </c>
      <c r="D22" s="946">
        <f>[71]Monthly!B22</f>
        <v>3694.94</v>
      </c>
    </row>
    <row r="23" spans="1:4" ht="13.15" customHeight="1" x14ac:dyDescent="0.2">
      <c r="A23" s="277" t="s">
        <v>60</v>
      </c>
      <c r="B23" s="946">
        <f>'[69]SAP Download'!B15</f>
        <v>1498259.29</v>
      </c>
      <c r="C23" s="946">
        <f>[70]Monthly!B23</f>
        <v>1645150.77</v>
      </c>
      <c r="D23" s="946">
        <f>[71]Monthly!B23</f>
        <v>1481629.64</v>
      </c>
    </row>
    <row r="24" spans="1:4" ht="13.15" customHeight="1" x14ac:dyDescent="0.2">
      <c r="A24" s="277" t="s">
        <v>61</v>
      </c>
      <c r="B24" s="946">
        <f>'[69]SAP Download'!B16</f>
        <v>-1319593.08</v>
      </c>
      <c r="C24" s="946">
        <f>[70]Monthly!B24</f>
        <v>-247680.24</v>
      </c>
      <c r="D24" s="946">
        <f>[71]Monthly!B24</f>
        <v>11484225.32</v>
      </c>
    </row>
    <row r="25" spans="1:4" ht="13.15" customHeight="1" x14ac:dyDescent="0.2">
      <c r="A25" s="277" t="s">
        <v>62</v>
      </c>
      <c r="B25" s="947">
        <f>'[69]SAP Download'!B17</f>
        <v>15561481.82</v>
      </c>
      <c r="C25" s="946">
        <f>[70]Monthly!B25</f>
        <v>8597959.9499999993</v>
      </c>
      <c r="D25" s="946">
        <f>[71]Monthly!B25</f>
        <v>3094606.55</v>
      </c>
    </row>
    <row r="26" spans="1:4" ht="12.75" customHeight="1" x14ac:dyDescent="0.2">
      <c r="A26" s="277" t="s">
        <v>63</v>
      </c>
      <c r="B26" s="947">
        <f>SUM(B22:B25)</f>
        <v>14577223.530000001</v>
      </c>
      <c r="C26" s="947">
        <f>SUM(C22:C25)</f>
        <v>9413493.5199999996</v>
      </c>
      <c r="D26" s="947">
        <f>SUM(D22:D25)</f>
        <v>16064156.449999999</v>
      </c>
    </row>
    <row r="27" spans="1:4" ht="6.6" customHeight="1" x14ac:dyDescent="0.2">
      <c r="A27" s="281"/>
      <c r="B27" s="282"/>
      <c r="C27" s="282"/>
      <c r="D27" s="282"/>
    </row>
    <row r="28" spans="1:4" ht="13.9" customHeight="1" thickBot="1" x14ac:dyDescent="0.25">
      <c r="A28" s="283" t="s">
        <v>64</v>
      </c>
      <c r="B28" s="950">
        <f>+B26+B20</f>
        <v>221303806.94999996</v>
      </c>
      <c r="C28" s="950">
        <f>+C26+C20</f>
        <v>208299978.77000001</v>
      </c>
      <c r="D28" s="950">
        <f>+D26+D20</f>
        <v>171300470.68999997</v>
      </c>
    </row>
    <row r="29" spans="1:4" ht="4.1500000000000004" customHeight="1" thickTop="1" x14ac:dyDescent="0.2">
      <c r="A29" s="284"/>
      <c r="B29" s="282"/>
      <c r="C29" s="282"/>
      <c r="D29" s="282"/>
    </row>
    <row r="30" spans="1:4" ht="12.75" customHeight="1" x14ac:dyDescent="0.2">
      <c r="A30" s="276"/>
      <c r="B30" s="285"/>
      <c r="C30" s="285"/>
      <c r="D30" s="285"/>
    </row>
    <row r="31" spans="1:4" x14ac:dyDescent="0.2">
      <c r="A31" s="277" t="s">
        <v>65</v>
      </c>
      <c r="B31" s="945">
        <f>'[69]SAP Download'!B20</f>
        <v>8018571.8200000003</v>
      </c>
      <c r="C31" s="946">
        <f>[70]Monthly!B31</f>
        <v>7728449.3200000003</v>
      </c>
      <c r="D31" s="946">
        <f>[71]Monthly!B31</f>
        <v>6897616.7599999998</v>
      </c>
    </row>
    <row r="32" spans="1:4" x14ac:dyDescent="0.2">
      <c r="A32" s="277" t="s">
        <v>66</v>
      </c>
      <c r="B32" s="946">
        <f>'[69]SAP Download'!B21</f>
        <v>-8415919.0899999999</v>
      </c>
      <c r="C32" s="946">
        <f>[70]Monthly!B32</f>
        <v>-8523747.6899999995</v>
      </c>
      <c r="D32" s="946">
        <f>[71]Monthly!B32</f>
        <v>-6228443.1500000004</v>
      </c>
    </row>
    <row r="33" spans="1:4" x14ac:dyDescent="0.2">
      <c r="A33" s="277" t="s">
        <v>67</v>
      </c>
      <c r="B33" s="946">
        <f>'[69]SAP Download'!B22</f>
        <v>7379858.9199999999</v>
      </c>
      <c r="C33" s="946">
        <f>[70]Monthly!B33</f>
        <v>6941389.7699999996</v>
      </c>
      <c r="D33" s="946">
        <f>[71]Monthly!B33</f>
        <v>5518278.6699999999</v>
      </c>
    </row>
    <row r="34" spans="1:4" ht="13.15" customHeight="1" x14ac:dyDescent="0.2">
      <c r="A34" s="277" t="s">
        <v>68</v>
      </c>
      <c r="B34" s="946">
        <f>'[69]SAP Download'!B23</f>
        <v>-3506571.46</v>
      </c>
      <c r="C34" s="946">
        <f>[70]Monthly!B34</f>
        <v>-3383248.19</v>
      </c>
      <c r="D34" s="946">
        <f>[71]Monthly!B34</f>
        <v>-2642676.73</v>
      </c>
    </row>
    <row r="35" spans="1:4" ht="13.15" customHeight="1" x14ac:dyDescent="0.2">
      <c r="A35" s="277" t="s">
        <v>69</v>
      </c>
      <c r="B35" s="946">
        <f>'[69]SAP Download'!B24</f>
        <v>1977901.79</v>
      </c>
      <c r="C35" s="946">
        <f>[70]Monthly!B35</f>
        <v>1878444.3</v>
      </c>
      <c r="D35" s="946">
        <f>[71]Monthly!B35</f>
        <v>1472469.78</v>
      </c>
    </row>
    <row r="36" spans="1:4" ht="13.15" customHeight="1" x14ac:dyDescent="0.2">
      <c r="A36" s="277" t="s">
        <v>70</v>
      </c>
      <c r="B36" s="946">
        <f>'[69]SAP Download'!B25</f>
        <v>0</v>
      </c>
      <c r="C36" s="946">
        <f>[70]Monthly!B36</f>
        <v>0</v>
      </c>
      <c r="D36" s="946">
        <f>[71]Monthly!B36</f>
        <v>0</v>
      </c>
    </row>
    <row r="37" spans="1:4" ht="13.15" customHeight="1" x14ac:dyDescent="0.2">
      <c r="A37" s="277" t="s">
        <v>71</v>
      </c>
      <c r="B37" s="946">
        <f>'[69]SAP Download'!B26</f>
        <v>0</v>
      </c>
      <c r="C37" s="946">
        <f>[70]Monthly!B37</f>
        <v>0</v>
      </c>
      <c r="D37" s="946"/>
    </row>
    <row r="38" spans="1:4" ht="13.15" customHeight="1" x14ac:dyDescent="0.2">
      <c r="A38" s="277" t="s">
        <v>72</v>
      </c>
      <c r="B38" s="946">
        <f>'[69]SAP Download'!B27</f>
        <v>-150984.76999999999</v>
      </c>
      <c r="C38" s="946">
        <f>[70]Monthly!B38</f>
        <v>-146185.32999999999</v>
      </c>
      <c r="D38" s="946">
        <f>[71]Monthly!B37</f>
        <v>-114341.7</v>
      </c>
    </row>
    <row r="39" spans="1:4" ht="13.15" customHeight="1" x14ac:dyDescent="0.2">
      <c r="A39" s="277" t="s">
        <v>73</v>
      </c>
      <c r="B39" s="946">
        <f>'[69]SAP Download'!B28</f>
        <v>5508703.3200000003</v>
      </c>
      <c r="C39" s="946">
        <f>[70]Monthly!B39</f>
        <v>5289829.47</v>
      </c>
      <c r="D39" s="946">
        <f>[71]Monthly!B38</f>
        <v>4109356.61</v>
      </c>
    </row>
    <row r="40" spans="1:4" ht="13.15" customHeight="1" x14ac:dyDescent="0.2">
      <c r="A40" s="277" t="s">
        <v>337</v>
      </c>
      <c r="B40" s="946">
        <f>'[69]SAP Download'!B30</f>
        <v>-2183424.4500000002</v>
      </c>
      <c r="C40" s="946">
        <f>[70]Monthly!B41</f>
        <v>-2090789.1</v>
      </c>
      <c r="D40" s="946">
        <f>[71]Monthly!B39</f>
        <v>-1630894.51</v>
      </c>
    </row>
    <row r="41" spans="1:4" x14ac:dyDescent="0.2">
      <c r="A41" s="277" t="s">
        <v>338</v>
      </c>
      <c r="B41" s="946"/>
      <c r="C41" s="946"/>
      <c r="D41" s="946">
        <f>[71]Monthly!B41</f>
        <v>0</v>
      </c>
    </row>
    <row r="42" spans="1:4" x14ac:dyDescent="0.2">
      <c r="A42" s="286"/>
      <c r="B42" s="946"/>
      <c r="C42" s="945"/>
      <c r="D42" s="945"/>
    </row>
    <row r="43" spans="1:4" ht="12.75" customHeight="1" x14ac:dyDescent="0.2">
      <c r="A43" s="270"/>
      <c r="B43" s="945"/>
      <c r="C43" s="951"/>
      <c r="D43" s="951"/>
    </row>
    <row r="44" spans="1:4" x14ac:dyDescent="0.2">
      <c r="A44" s="269"/>
      <c r="B44" s="952" t="s">
        <v>48</v>
      </c>
      <c r="C44" s="952" t="s">
        <v>48</v>
      </c>
      <c r="D44" s="952" t="s">
        <v>48</v>
      </c>
    </row>
    <row r="45" spans="1:4" x14ac:dyDescent="0.2">
      <c r="A45" s="272" t="s">
        <v>74</v>
      </c>
      <c r="B45" s="1083">
        <v>2020</v>
      </c>
      <c r="C45" s="1083">
        <v>2020</v>
      </c>
      <c r="D45" s="1083">
        <v>2020</v>
      </c>
    </row>
    <row r="46" spans="1:4" ht="15" customHeight="1" x14ac:dyDescent="0.2">
      <c r="A46" s="274"/>
      <c r="B46" s="273"/>
      <c r="C46" s="953">
        <v>0</v>
      </c>
      <c r="D46" s="953"/>
    </row>
    <row r="47" spans="1:4" ht="12.75" customHeight="1" x14ac:dyDescent="0.2">
      <c r="A47" s="277" t="s">
        <v>50</v>
      </c>
      <c r="B47" s="954">
        <f>[69]Monthly!B48</f>
        <v>1099762629.78</v>
      </c>
      <c r="C47" s="954">
        <f>[70]Monthly!B48</f>
        <v>1107528183.75</v>
      </c>
      <c r="D47" s="954">
        <f>[71]Monthly!B46</f>
        <v>813051270.41999996</v>
      </c>
    </row>
    <row r="48" spans="1:4" x14ac:dyDescent="0.2">
      <c r="A48" s="277" t="s">
        <v>51</v>
      </c>
      <c r="B48" s="954">
        <f>[69]Monthly!B49</f>
        <v>730685158.88999999</v>
      </c>
      <c r="C48" s="954">
        <f>[70]Monthly!B49</f>
        <v>657840125.57000005</v>
      </c>
      <c r="D48" s="954">
        <f>[71]Monthly!B47</f>
        <v>563334044.47000003</v>
      </c>
    </row>
    <row r="49" spans="1:4" ht="12.75" customHeight="1" x14ac:dyDescent="0.2">
      <c r="A49" s="277" t="s">
        <v>52</v>
      </c>
      <c r="B49" s="954">
        <f>[69]Monthly!B50</f>
        <v>109937781.45999999</v>
      </c>
      <c r="C49" s="954">
        <f>[70]Monthly!B50</f>
        <v>88374938.790000007</v>
      </c>
      <c r="D49" s="954">
        <f>[71]Monthly!B48</f>
        <v>81938503.909999996</v>
      </c>
    </row>
    <row r="50" spans="1:4" x14ac:dyDescent="0.2">
      <c r="A50" s="277" t="s">
        <v>53</v>
      </c>
      <c r="B50" s="954">
        <f>[69]Monthly!B51</f>
        <v>5068123.6399999997</v>
      </c>
      <c r="C50" s="954">
        <f>[70]Monthly!B51</f>
        <v>6682491.8099999996</v>
      </c>
      <c r="D50" s="954">
        <f>[71]Monthly!B49</f>
        <v>6105863.5099999998</v>
      </c>
    </row>
    <row r="51" spans="1:4" x14ac:dyDescent="0.2">
      <c r="A51" s="277" t="s">
        <v>54</v>
      </c>
      <c r="B51" s="954">
        <f>[69]Monthly!B52</f>
        <v>551200</v>
      </c>
      <c r="C51" s="954">
        <f>[70]Monthly!B52</f>
        <v>1407840</v>
      </c>
      <c r="D51" s="954">
        <f>[71]Monthly!B50</f>
        <v>538040</v>
      </c>
    </row>
    <row r="52" spans="1:4" ht="6" customHeight="1" x14ac:dyDescent="0.2">
      <c r="A52" s="274"/>
      <c r="B52" s="955"/>
      <c r="C52" s="955">
        <v>0</v>
      </c>
      <c r="D52" s="955"/>
    </row>
    <row r="53" spans="1:4" ht="12.75" customHeight="1" x14ac:dyDescent="0.2">
      <c r="A53" s="279" t="s">
        <v>55</v>
      </c>
      <c r="B53" s="956">
        <f>SUM(B47:B52)</f>
        <v>1946004893.7700002</v>
      </c>
      <c r="C53" s="956">
        <f>SUM(C47:C52)</f>
        <v>1861833579.9200001</v>
      </c>
      <c r="D53" s="956">
        <f>SUM(D47:D52)</f>
        <v>1464967722.3099999</v>
      </c>
    </row>
    <row r="54" spans="1:4" ht="12.75" customHeight="1" x14ac:dyDescent="0.2">
      <c r="A54" s="277" t="s">
        <v>56</v>
      </c>
      <c r="B54" s="954">
        <f>[69]Monthly!B55</f>
        <v>249558638.81999999</v>
      </c>
      <c r="C54" s="954">
        <f>[70]Monthly!$B$55</f>
        <v>127376840.39</v>
      </c>
      <c r="D54" s="954">
        <f>[71]Monthly!B53</f>
        <v>171809454.50999999</v>
      </c>
    </row>
    <row r="55" spans="1:4" x14ac:dyDescent="0.2">
      <c r="A55" s="277" t="s">
        <v>57</v>
      </c>
      <c r="B55" s="954">
        <f>[69]Monthly!B56</f>
        <v>239569248</v>
      </c>
      <c r="C55" s="954">
        <f>[70]Monthly!$B$56</f>
        <v>251977480</v>
      </c>
      <c r="D55" s="954">
        <f>[71]Monthly!B54</f>
        <v>319932149</v>
      </c>
    </row>
    <row r="56" spans="1:4" ht="6" customHeight="1" x14ac:dyDescent="0.2">
      <c r="A56" s="267"/>
      <c r="B56" s="957"/>
      <c r="C56" s="957">
        <v>0</v>
      </c>
      <c r="D56" s="957"/>
    </row>
    <row r="57" spans="1:4" ht="13.5" thickBot="1" x14ac:dyDescent="0.25">
      <c r="A57" s="279" t="s">
        <v>339</v>
      </c>
      <c r="B57" s="958">
        <f>SUM(B53:B55)</f>
        <v>2435132780.5900002</v>
      </c>
      <c r="C57" s="958">
        <f>SUM(C53:C55)</f>
        <v>2241187900.3100004</v>
      </c>
      <c r="D57" s="958">
        <f>SUM(D53:D55)</f>
        <v>1956709325.8199999</v>
      </c>
    </row>
    <row r="58" spans="1:4" ht="12.75" customHeight="1" thickTop="1" thickBot="1" x14ac:dyDescent="0.25">
      <c r="A58" s="269"/>
      <c r="B58" s="958">
        <f>SUM(B54:B56)</f>
        <v>489127886.81999999</v>
      </c>
      <c r="C58" s="958">
        <f t="shared" ref="C58:D58" si="0">SUM(C54:C56)</f>
        <v>379354320.38999999</v>
      </c>
      <c r="D58" s="958">
        <f t="shared" si="0"/>
        <v>491741603.50999999</v>
      </c>
    </row>
    <row r="59" spans="1:4" ht="13.5" thickTop="1" x14ac:dyDescent="0.2">
      <c r="A59" s="1206"/>
      <c r="B59" s="1206"/>
    </row>
    <row r="60" spans="1:4" ht="12.75" customHeight="1" x14ac:dyDescent="0.2">
      <c r="A60" s="1206" t="s">
        <v>340</v>
      </c>
      <c r="B60" s="1206"/>
    </row>
  </sheetData>
  <mergeCells count="2">
    <mergeCell ref="A59:B59"/>
    <mergeCell ref="A60:B60"/>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39997558519241921"/>
  </sheetPr>
  <dimension ref="A1:F31"/>
  <sheetViews>
    <sheetView tabSelected="1" workbookViewId="0">
      <pane ySplit="5" topLeftCell="A6" activePane="bottomLeft" state="frozen"/>
      <selection activeCell="C19" sqref="C19"/>
      <selection pane="bottomLeft" activeCell="C28" sqref="C28"/>
    </sheetView>
  </sheetViews>
  <sheetFormatPr defaultColWidth="9.140625" defaultRowHeight="15" x14ac:dyDescent="0.25"/>
  <cols>
    <col min="1" max="1" width="44.28515625" style="86" bestFit="1" customWidth="1"/>
    <col min="2" max="2" width="13.7109375" style="86" bestFit="1" customWidth="1"/>
    <col min="3" max="3" width="14.42578125" style="86" bestFit="1" customWidth="1"/>
    <col min="4" max="4" width="9.85546875" style="86" bestFit="1" customWidth="1"/>
    <col min="5" max="5" width="9.140625" style="86"/>
    <col min="6" max="6" width="11.28515625" style="86" bestFit="1" customWidth="1"/>
    <col min="7" max="16384" width="9.140625" style="86"/>
  </cols>
  <sheetData>
    <row r="1" spans="1:6" x14ac:dyDescent="0.25">
      <c r="A1" s="351" t="s">
        <v>378</v>
      </c>
      <c r="B1" s="351"/>
      <c r="C1" s="352"/>
    </row>
    <row r="2" spans="1:6" x14ac:dyDescent="0.25">
      <c r="A2" s="351" t="s">
        <v>161</v>
      </c>
      <c r="B2" s="351"/>
      <c r="C2" s="352"/>
      <c r="F2" s="43"/>
    </row>
    <row r="3" spans="1:6" x14ac:dyDescent="0.25">
      <c r="A3" s="351" t="s">
        <v>627</v>
      </c>
      <c r="B3" s="351"/>
      <c r="C3" s="352"/>
    </row>
    <row r="4" spans="1:6" x14ac:dyDescent="0.25">
      <c r="A4" s="320"/>
      <c r="B4" s="351"/>
      <c r="C4" s="352"/>
    </row>
    <row r="5" spans="1:6" x14ac:dyDescent="0.25">
      <c r="A5" s="353" t="s">
        <v>2</v>
      </c>
      <c r="B5" s="354" t="s">
        <v>16</v>
      </c>
      <c r="C5" s="354"/>
    </row>
    <row r="7" spans="1:6" x14ac:dyDescent="0.25">
      <c r="A7" s="86" t="s">
        <v>162</v>
      </c>
      <c r="C7" s="257">
        <f>'Variance Analysis'!E9</f>
        <v>94053063.45569478</v>
      </c>
    </row>
    <row r="8" spans="1:6" x14ac:dyDescent="0.25">
      <c r="A8" s="86" t="s">
        <v>163</v>
      </c>
    </row>
    <row r="9" spans="1:6" x14ac:dyDescent="0.25">
      <c r="A9" s="96" t="s">
        <v>437</v>
      </c>
      <c r="B9" s="258">
        <f>('Variance Analysis'!C14+'Variance Analysis'!C18)</f>
        <v>4210397.3909922279</v>
      </c>
    </row>
    <row r="10" spans="1:6" x14ac:dyDescent="0.25">
      <c r="A10" s="96" t="s">
        <v>438</v>
      </c>
      <c r="B10" s="258">
        <f>('Variance Analysis'!C15+'Variance Analysis'!C19)</f>
        <v>6224921.6268396042</v>
      </c>
      <c r="D10" s="888"/>
      <c r="F10" s="98"/>
    </row>
    <row r="11" spans="1:6" x14ac:dyDescent="0.25">
      <c r="A11" s="96" t="s">
        <v>443</v>
      </c>
      <c r="B11" s="258"/>
      <c r="C11" s="98">
        <f>B9-B10</f>
        <v>-2014524.2358473763</v>
      </c>
      <c r="D11" s="888"/>
      <c r="F11" s="98"/>
    </row>
    <row r="12" spans="1:6" x14ac:dyDescent="0.25">
      <c r="A12" s="86" t="s">
        <v>164</v>
      </c>
      <c r="D12" s="888"/>
    </row>
    <row r="13" spans="1:6" x14ac:dyDescent="0.25">
      <c r="A13" s="96" t="s">
        <v>439</v>
      </c>
      <c r="B13" s="98">
        <f>'Variance Analysis'!C24</f>
        <v>100592871.24640235</v>
      </c>
      <c r="D13" s="888"/>
    </row>
    <row r="14" spans="1:6" x14ac:dyDescent="0.25">
      <c r="A14" s="96" t="s">
        <v>440</v>
      </c>
      <c r="B14" s="98">
        <f>'Variance Analysis'!C25</f>
        <v>95467399.659513623</v>
      </c>
      <c r="D14" s="888"/>
    </row>
    <row r="15" spans="1:6" x14ac:dyDescent="0.25">
      <c r="A15" s="96" t="s">
        <v>443</v>
      </c>
      <c r="B15" s="98"/>
      <c r="C15" s="98">
        <f>B13-B14</f>
        <v>5125471.5868887305</v>
      </c>
      <c r="D15" s="888"/>
    </row>
    <row r="16" spans="1:6" x14ac:dyDescent="0.25">
      <c r="A16" s="889" t="s">
        <v>165</v>
      </c>
      <c r="B16" s="98"/>
    </row>
    <row r="17" spans="1:3" x14ac:dyDescent="0.25">
      <c r="A17" s="96" t="s">
        <v>441</v>
      </c>
      <c r="B17" s="258">
        <f>'Variance Analysis'!C30</f>
        <v>-29640425.299513631</v>
      </c>
    </row>
    <row r="18" spans="1:3" x14ac:dyDescent="0.25">
      <c r="A18" s="96" t="s">
        <v>442</v>
      </c>
      <c r="B18" s="258">
        <f>'Variance Analysis'!B30</f>
        <v>-12117500.394037902</v>
      </c>
    </row>
    <row r="19" spans="1:3" x14ac:dyDescent="0.25">
      <c r="A19" s="96" t="s">
        <v>443</v>
      </c>
      <c r="B19" s="258"/>
      <c r="C19" s="98">
        <f>B17-B18</f>
        <v>-17522924.905475728</v>
      </c>
    </row>
    <row r="20" spans="1:3" x14ac:dyDescent="0.25">
      <c r="A20" s="96"/>
      <c r="B20" s="258"/>
      <c r="C20" s="98"/>
    </row>
    <row r="21" spans="1:3" x14ac:dyDescent="0.25">
      <c r="A21" s="889" t="s">
        <v>178</v>
      </c>
      <c r="B21" s="258">
        <f>'Variance Analysis'!E32-'Variance Analysis'!D32</f>
        <v>-615055.04496967793</v>
      </c>
      <c r="C21" s="98">
        <f>B21</f>
        <v>-615055.04496967793</v>
      </c>
    </row>
    <row r="22" spans="1:3" x14ac:dyDescent="0.25">
      <c r="A22" s="96"/>
      <c r="B22" s="258"/>
      <c r="C22" s="99"/>
    </row>
    <row r="23" spans="1:3" x14ac:dyDescent="0.25">
      <c r="A23" s="889" t="s">
        <v>166</v>
      </c>
      <c r="B23" s="258"/>
      <c r="C23" s="98">
        <f>SUM(C11:C22)</f>
        <v>-15027032.599404052</v>
      </c>
    </row>
    <row r="24" spans="1:3" x14ac:dyDescent="0.25">
      <c r="C24" s="90"/>
    </row>
    <row r="25" spans="1:3" ht="15.75" thickBot="1" x14ac:dyDescent="0.3">
      <c r="A25" s="889" t="s">
        <v>167</v>
      </c>
      <c r="C25" s="101">
        <f>C7+C23</f>
        <v>79026030.856290728</v>
      </c>
    </row>
    <row r="26" spans="1:3" ht="15.75" thickTop="1" x14ac:dyDescent="0.25">
      <c r="C26" s="890">
        <f>C25-'Variance Analysis'!E34</f>
        <v>0</v>
      </c>
    </row>
    <row r="29" spans="1:3" x14ac:dyDescent="0.25">
      <c r="B29" s="98"/>
      <c r="C29" s="43"/>
    </row>
    <row r="31" spans="1:3" x14ac:dyDescent="0.25">
      <c r="B31" s="9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39997558519241921"/>
  </sheetPr>
  <dimension ref="A1:H49"/>
  <sheetViews>
    <sheetView workbookViewId="0">
      <pane ySplit="5" topLeftCell="A6" activePane="bottomLeft" state="frozen"/>
      <selection activeCell="C19" sqref="C19"/>
      <selection pane="bottomLeft" activeCell="C15" sqref="C15"/>
    </sheetView>
  </sheetViews>
  <sheetFormatPr defaultColWidth="9.140625" defaultRowHeight="15" x14ac:dyDescent="0.25"/>
  <cols>
    <col min="1" max="1" width="88.28515625" style="86" customWidth="1"/>
    <col min="2" max="3" width="15.42578125" style="86" bestFit="1" customWidth="1"/>
    <col min="4" max="4" width="17.7109375" style="86" bestFit="1" customWidth="1"/>
    <col min="5" max="5" width="14.85546875" style="86" bestFit="1" customWidth="1"/>
    <col min="6" max="6" width="13.28515625" style="86" bestFit="1" customWidth="1"/>
    <col min="7" max="7" width="10.140625" style="86" bestFit="1" customWidth="1"/>
    <col min="8" max="8" width="26" style="86" bestFit="1" customWidth="1"/>
    <col min="9" max="16384" width="9.140625" style="86"/>
  </cols>
  <sheetData>
    <row r="1" spans="1:7" x14ac:dyDescent="0.25">
      <c r="A1" s="351" t="s">
        <v>168</v>
      </c>
      <c r="B1" s="351"/>
      <c r="C1" s="351"/>
      <c r="D1" s="351"/>
      <c r="E1" s="351"/>
    </row>
    <row r="2" spans="1:7" x14ac:dyDescent="0.25">
      <c r="A2" s="351" t="s">
        <v>616</v>
      </c>
      <c r="B2" s="351"/>
      <c r="C2" s="351"/>
      <c r="D2" s="351"/>
      <c r="E2" s="351"/>
    </row>
    <row r="3" spans="1:7" x14ac:dyDescent="0.25">
      <c r="A3" s="320"/>
      <c r="B3" s="351"/>
      <c r="C3" s="351"/>
      <c r="D3" s="891"/>
      <c r="E3" s="352" t="s">
        <v>169</v>
      </c>
    </row>
    <row r="4" spans="1:7" x14ac:dyDescent="0.25">
      <c r="A4" s="351"/>
      <c r="B4" s="351"/>
      <c r="C4" s="351"/>
      <c r="D4" s="351"/>
      <c r="E4" s="352" t="s">
        <v>170</v>
      </c>
    </row>
    <row r="5" spans="1:7" x14ac:dyDescent="0.25">
      <c r="A5" s="353" t="s">
        <v>2</v>
      </c>
      <c r="B5" s="354" t="s">
        <v>171</v>
      </c>
      <c r="C5" s="354"/>
      <c r="D5" s="353" t="s">
        <v>32</v>
      </c>
      <c r="E5" s="353" t="s">
        <v>172</v>
      </c>
    </row>
    <row r="6" spans="1:7" x14ac:dyDescent="0.25">
      <c r="B6" s="87"/>
      <c r="C6" s="87"/>
      <c r="D6" s="330" t="s">
        <v>379</v>
      </c>
      <c r="E6" s="87">
        <f>'CY Rev Req Non-449'!D8</f>
        <v>0.95111500000000004</v>
      </c>
      <c r="G6" s="89"/>
    </row>
    <row r="7" spans="1:7" x14ac:dyDescent="0.25">
      <c r="D7" s="330" t="s">
        <v>380</v>
      </c>
      <c r="E7" s="87">
        <f>'PY Rev Req Non-449 (UE-200142)'!D8</f>
        <v>0.95238599999999995</v>
      </c>
    </row>
    <row r="9" spans="1:7" x14ac:dyDescent="0.25">
      <c r="A9" s="86" t="s">
        <v>617</v>
      </c>
      <c r="D9" s="257">
        <f>'PY Rev Req Non-449 (UE-200142)'!C12</f>
        <v>89574820.892315328</v>
      </c>
      <c r="E9" s="257">
        <f>D9/ E7</f>
        <v>94053063.45569478</v>
      </c>
    </row>
    <row r="10" spans="1:7" x14ac:dyDescent="0.25">
      <c r="A10" s="86" t="s">
        <v>381</v>
      </c>
      <c r="D10" s="90"/>
      <c r="E10" s="99"/>
    </row>
    <row r="11" spans="1:7" x14ac:dyDescent="0.25">
      <c r="A11" s="91" t="s">
        <v>173</v>
      </c>
      <c r="B11" s="91"/>
      <c r="C11" s="91"/>
      <c r="D11" s="92"/>
      <c r="E11" s="92"/>
    </row>
    <row r="12" spans="1:7" x14ac:dyDescent="0.25">
      <c r="D12" s="92"/>
      <c r="E12" s="92"/>
    </row>
    <row r="13" spans="1:7" x14ac:dyDescent="0.25">
      <c r="A13" s="96" t="s">
        <v>174</v>
      </c>
      <c r="D13" s="92"/>
      <c r="E13" s="92"/>
    </row>
    <row r="14" spans="1:7" ht="30" x14ac:dyDescent="0.25">
      <c r="A14" s="93" t="s">
        <v>618</v>
      </c>
      <c r="C14" s="98">
        <f>'CY True-Up'!F10</f>
        <v>4357316.2425329685</v>
      </c>
      <c r="E14" s="98"/>
    </row>
    <row r="15" spans="1:7" x14ac:dyDescent="0.25">
      <c r="A15" s="94" t="s">
        <v>619</v>
      </c>
      <c r="C15" s="98">
        <f>'PY True-up '!F9</f>
        <v>4875786.4456277937</v>
      </c>
      <c r="D15" s="97">
        <f>C14-C15</f>
        <v>-518470.20309482515</v>
      </c>
      <c r="E15" s="95">
        <f>C14/$E$6-C15/$E$7</f>
        <v>-538276.92422118131</v>
      </c>
      <c r="F15" s="95"/>
      <c r="G15" s="95"/>
    </row>
    <row r="16" spans="1:7" x14ac:dyDescent="0.25">
      <c r="A16" s="94"/>
      <c r="C16" s="100"/>
      <c r="D16" s="92"/>
      <c r="E16" s="98"/>
    </row>
    <row r="17" spans="1:8" x14ac:dyDescent="0.25">
      <c r="A17" s="96" t="s">
        <v>175</v>
      </c>
      <c r="E17" s="98"/>
    </row>
    <row r="18" spans="1:8" x14ac:dyDescent="0.25">
      <c r="A18" s="94" t="s">
        <v>620</v>
      </c>
      <c r="C18" s="98">
        <f>'CY True-Up'!F23</f>
        <v>-146918.85154074058</v>
      </c>
      <c r="E18" s="98"/>
    </row>
    <row r="19" spans="1:8" x14ac:dyDescent="0.25">
      <c r="A19" s="94" t="s">
        <v>621</v>
      </c>
      <c r="B19" s="95"/>
      <c r="C19" s="98">
        <f>'PY True-up '!F22</f>
        <v>1349135.1812118106</v>
      </c>
      <c r="D19" s="98">
        <f>C18-C19</f>
        <v>-1496054.0327525511</v>
      </c>
      <c r="E19" s="95">
        <f>C18/$E$6-C19/$E$7</f>
        <v>-1571054.5559043887</v>
      </c>
      <c r="F19" s="95"/>
    </row>
    <row r="20" spans="1:8" x14ac:dyDescent="0.25">
      <c r="A20" s="96"/>
      <c r="B20" s="95"/>
      <c r="C20" s="100"/>
      <c r="E20" s="95"/>
      <c r="F20" s="95"/>
    </row>
    <row r="21" spans="1:8" x14ac:dyDescent="0.25">
      <c r="A21" s="91" t="s">
        <v>176</v>
      </c>
      <c r="B21" s="91"/>
      <c r="C21" s="91"/>
      <c r="D21" s="95"/>
      <c r="E21" s="95"/>
      <c r="F21" s="95"/>
    </row>
    <row r="22" spans="1:8" x14ac:dyDescent="0.25">
      <c r="F22" s="95"/>
    </row>
    <row r="23" spans="1:8" x14ac:dyDescent="0.25">
      <c r="A23" s="96" t="s">
        <v>622</v>
      </c>
    </row>
    <row r="24" spans="1:8" x14ac:dyDescent="0.25">
      <c r="A24" s="94" t="s">
        <v>623</v>
      </c>
      <c r="C24" s="98">
        <f>'CY Rev Req Non-449'!C8</f>
        <v>100592871.24640235</v>
      </c>
      <c r="D24" s="95"/>
      <c r="E24" s="95"/>
    </row>
    <row r="25" spans="1:8" x14ac:dyDescent="0.25">
      <c r="A25" s="94" t="s">
        <v>484</v>
      </c>
      <c r="C25" s="98">
        <f>'PY Rev Req Non-449 (UE-200142)'!C8</f>
        <v>95467399.659513623</v>
      </c>
      <c r="D25" s="97">
        <f>C24-C25</f>
        <v>5125471.5868887305</v>
      </c>
      <c r="E25" s="95">
        <f>C24/$E$6-C25/$E$7</f>
        <v>5522862.0407164395</v>
      </c>
    </row>
    <row r="26" spans="1:8" x14ac:dyDescent="0.25">
      <c r="A26" s="94"/>
      <c r="C26" s="100"/>
      <c r="D26" s="95"/>
      <c r="E26" s="95"/>
    </row>
    <row r="27" spans="1:8" x14ac:dyDescent="0.25">
      <c r="A27" s="96" t="s">
        <v>414</v>
      </c>
      <c r="B27" s="88" t="s">
        <v>413</v>
      </c>
      <c r="C27" s="88" t="s">
        <v>412</v>
      </c>
      <c r="D27" s="95"/>
      <c r="E27" s="95"/>
      <c r="H27" s="892"/>
    </row>
    <row r="28" spans="1:8" x14ac:dyDescent="0.25">
      <c r="A28" s="94" t="s">
        <v>624</v>
      </c>
      <c r="B28" s="98">
        <f>'PY True-up '!E14</f>
        <v>71052968.50999999</v>
      </c>
      <c r="C28" s="98">
        <f>'CY True-Up'!E15</f>
        <v>65826974.419999994</v>
      </c>
      <c r="D28" s="95"/>
      <c r="E28" s="95"/>
    </row>
    <row r="29" spans="1:8" x14ac:dyDescent="0.25">
      <c r="A29" s="94" t="s">
        <v>625</v>
      </c>
      <c r="B29" s="98">
        <f>'PY True-up '!D14</f>
        <v>83170468.904037893</v>
      </c>
      <c r="C29" s="98">
        <f>'CY True-Up'!D15</f>
        <v>95467399.719513625</v>
      </c>
    </row>
    <row r="30" spans="1:8" x14ac:dyDescent="0.25">
      <c r="A30" s="96" t="s">
        <v>394</v>
      </c>
      <c r="B30" s="99">
        <f>B28-B29</f>
        <v>-12117500.394037902</v>
      </c>
      <c r="C30" s="99">
        <f>C28-C29</f>
        <v>-29640425.299513631</v>
      </c>
      <c r="D30" s="322">
        <f>C30-B30</f>
        <v>-17522924.905475728</v>
      </c>
      <c r="E30" s="322">
        <f>-(B30/E7-C30/E6)</f>
        <v>-18440563.159994923</v>
      </c>
    </row>
    <row r="31" spans="1:8" x14ac:dyDescent="0.25">
      <c r="B31" s="100"/>
      <c r="C31" s="90"/>
      <c r="D31" s="324"/>
      <c r="E31" s="324"/>
    </row>
    <row r="32" spans="1:8" x14ac:dyDescent="0.25">
      <c r="A32" s="86" t="s">
        <v>177</v>
      </c>
      <c r="D32" s="323">
        <f>SUM(D14:D31)</f>
        <v>-14411977.554434374</v>
      </c>
      <c r="E32" s="323">
        <f>SUM(E10:E31)</f>
        <v>-15027032.599404052</v>
      </c>
    </row>
    <row r="33" spans="1:5" x14ac:dyDescent="0.25">
      <c r="D33" s="325"/>
      <c r="E33" s="325"/>
    </row>
    <row r="34" spans="1:5" ht="15.75" thickBot="1" x14ac:dyDescent="0.3">
      <c r="A34" s="86" t="s">
        <v>626</v>
      </c>
      <c r="D34" s="326">
        <f>D9+D32</f>
        <v>75162843.337880954</v>
      </c>
      <c r="E34" s="326">
        <f>E9+E32</f>
        <v>79026030.856290728</v>
      </c>
    </row>
    <row r="35" spans="1:5" ht="15.75" thickTop="1" x14ac:dyDescent="0.25">
      <c r="D35" s="98">
        <f>-'CY Rev Req Non-449'!C12+D34</f>
        <v>0</v>
      </c>
      <c r="E35" s="98">
        <f>-'CY Rev Req Non-449'!E12+E34</f>
        <v>0</v>
      </c>
    </row>
    <row r="36" spans="1:5" x14ac:dyDescent="0.25">
      <c r="B36" s="85"/>
      <c r="C36" s="85"/>
    </row>
    <row r="37" spans="1:5" x14ac:dyDescent="0.25">
      <c r="B37" s="85"/>
      <c r="C37" s="85"/>
    </row>
    <row r="38" spans="1:5" x14ac:dyDescent="0.25">
      <c r="B38" s="85"/>
      <c r="C38" s="85"/>
    </row>
    <row r="39" spans="1:5" x14ac:dyDescent="0.25">
      <c r="B39" s="85"/>
      <c r="C39" s="85"/>
    </row>
    <row r="40" spans="1:5" x14ac:dyDescent="0.25">
      <c r="B40" s="85"/>
      <c r="C40" s="85"/>
    </row>
    <row r="49" spans="2:3" x14ac:dyDescent="0.25">
      <c r="B49" s="893"/>
      <c r="C49" s="89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F43"/>
  <sheetViews>
    <sheetView workbookViewId="0">
      <pane ySplit="5" topLeftCell="A6" activePane="bottomLeft" state="frozen"/>
      <selection activeCell="B34" sqref="B34:F35"/>
      <selection pane="bottomLeft" activeCell="D12" sqref="D12"/>
    </sheetView>
  </sheetViews>
  <sheetFormatPr defaultColWidth="9.140625" defaultRowHeight="12.75" x14ac:dyDescent="0.2"/>
  <cols>
    <col min="1" max="1" width="4" style="7" bestFit="1" customWidth="1"/>
    <col min="2" max="2" width="50.140625" style="7" customWidth="1"/>
    <col min="3" max="3" width="45.28515625" style="7" bestFit="1" customWidth="1"/>
    <col min="4" max="4" width="17" style="7" bestFit="1" customWidth="1"/>
    <col min="5" max="5" width="15.28515625" style="7" bestFit="1" customWidth="1"/>
    <col min="6" max="6" width="13.28515625" style="7" bestFit="1" customWidth="1"/>
    <col min="7" max="16384" width="9.140625" style="7"/>
  </cols>
  <sheetData>
    <row r="1" spans="1:6" x14ac:dyDescent="0.2">
      <c r="A1" s="7" t="s">
        <v>464</v>
      </c>
      <c r="C1" s="884"/>
    </row>
    <row r="2" spans="1:6" ht="13.5" thickBot="1" x14ac:dyDescent="0.25">
      <c r="A2" s="7" t="s">
        <v>0</v>
      </c>
    </row>
    <row r="3" spans="1:6" ht="13.5" thickBot="1" x14ac:dyDescent="0.25">
      <c r="A3" s="894" t="s">
        <v>599</v>
      </c>
      <c r="B3" s="895"/>
    </row>
    <row r="4" spans="1:6" x14ac:dyDescent="0.2">
      <c r="A4" s="111"/>
      <c r="D4" s="4"/>
      <c r="E4" s="4"/>
      <c r="F4" s="5" t="s">
        <v>1</v>
      </c>
    </row>
    <row r="5" spans="1:6" x14ac:dyDescent="0.2">
      <c r="A5" s="3" t="s">
        <v>2</v>
      </c>
      <c r="B5" s="3"/>
      <c r="C5" s="3"/>
      <c r="D5" s="52" t="s">
        <v>3</v>
      </c>
      <c r="E5" s="52" t="s">
        <v>4</v>
      </c>
      <c r="F5" s="52" t="s">
        <v>5</v>
      </c>
    </row>
    <row r="6" spans="1:6" x14ac:dyDescent="0.2">
      <c r="D6" s="437" t="s">
        <v>6</v>
      </c>
      <c r="E6" s="437" t="s">
        <v>7</v>
      </c>
      <c r="F6" s="437" t="s">
        <v>8</v>
      </c>
    </row>
    <row r="7" spans="1:6" x14ac:dyDescent="0.2">
      <c r="A7" s="7">
        <v>1</v>
      </c>
      <c r="B7" s="53" t="s">
        <v>396</v>
      </c>
      <c r="C7" s="53"/>
    </row>
    <row r="8" spans="1:6" x14ac:dyDescent="0.2">
      <c r="A8" s="7">
        <f t="shared" ref="A8:A26" si="0">A7+1</f>
        <v>2</v>
      </c>
      <c r="B8" s="53"/>
      <c r="C8" s="53"/>
    </row>
    <row r="9" spans="1:6" x14ac:dyDescent="0.2">
      <c r="A9" s="7">
        <f t="shared" si="0"/>
        <v>3</v>
      </c>
      <c r="B9" s="7" t="s">
        <v>9</v>
      </c>
      <c r="C9" s="7" t="s">
        <v>488</v>
      </c>
      <c r="D9" s="23">
        <f>'[65]CY True-Up'!$D$10</f>
        <v>-75429586.341150954</v>
      </c>
      <c r="E9" s="23">
        <f>'[65]CY True-Up'!$E$10</f>
        <v>-70553799.895523161</v>
      </c>
      <c r="F9" s="103">
        <f>E9-D9</f>
        <v>4875786.4456277937</v>
      </c>
    </row>
    <row r="10" spans="1:6" x14ac:dyDescent="0.2">
      <c r="A10" s="7">
        <f t="shared" si="0"/>
        <v>4</v>
      </c>
      <c r="D10" s="50"/>
      <c r="E10" s="50"/>
      <c r="F10" s="104"/>
    </row>
    <row r="11" spans="1:6" x14ac:dyDescent="0.2">
      <c r="A11" s="7">
        <f t="shared" si="0"/>
        <v>5</v>
      </c>
      <c r="B11" s="7" t="s">
        <v>10</v>
      </c>
      <c r="D11" s="47"/>
      <c r="E11" s="47"/>
      <c r="F11" s="105"/>
    </row>
    <row r="12" spans="1:6" x14ac:dyDescent="0.2">
      <c r="A12" s="7">
        <f t="shared" si="0"/>
        <v>6</v>
      </c>
      <c r="B12" s="6" t="s">
        <v>480</v>
      </c>
      <c r="D12" s="887">
        <f>'[65]CY True-Up'!D13</f>
        <v>81873170.810000509</v>
      </c>
      <c r="E12" s="887">
        <f>'[65]CY True-Up'!E13</f>
        <v>70010501.339999989</v>
      </c>
      <c r="F12" s="106">
        <f>E12-D12</f>
        <v>-11862669.47000052</v>
      </c>
    </row>
    <row r="13" spans="1:6" x14ac:dyDescent="0.2">
      <c r="A13" s="7">
        <f t="shared" si="0"/>
        <v>7</v>
      </c>
      <c r="B13" s="6" t="s">
        <v>481</v>
      </c>
      <c r="D13" s="887">
        <f>'[65]CY True-Up'!D14</f>
        <v>1297298.0940373777</v>
      </c>
      <c r="E13" s="887">
        <f>'[65]CY True-Up'!E14</f>
        <v>1042467.17</v>
      </c>
      <c r="F13" s="106">
        <f>E13-D13</f>
        <v>-254830.9240373777</v>
      </c>
    </row>
    <row r="14" spans="1:6" x14ac:dyDescent="0.2">
      <c r="A14" s="7">
        <f t="shared" si="0"/>
        <v>8</v>
      </c>
      <c r="B14" s="6" t="s">
        <v>11</v>
      </c>
      <c r="D14" s="79">
        <f>SUM(D12:D13)</f>
        <v>83170468.904037893</v>
      </c>
      <c r="E14" s="79">
        <f>SUM(E12:E13)</f>
        <v>71052968.50999999</v>
      </c>
      <c r="F14" s="79">
        <f>SUM(F12:F13)</f>
        <v>-12117500.394037899</v>
      </c>
    </row>
    <row r="15" spans="1:6" x14ac:dyDescent="0.2">
      <c r="A15" s="7">
        <f t="shared" si="0"/>
        <v>9</v>
      </c>
      <c r="D15" s="102"/>
      <c r="E15" s="102"/>
      <c r="F15" s="107"/>
    </row>
    <row r="16" spans="1:6" x14ac:dyDescent="0.2">
      <c r="A16" s="7">
        <f t="shared" si="0"/>
        <v>10</v>
      </c>
      <c r="B16" s="7" t="s">
        <v>397</v>
      </c>
      <c r="D16" s="106"/>
      <c r="E16" s="106"/>
      <c r="F16" s="102">
        <f>F9+F14</f>
        <v>-7241713.948410105</v>
      </c>
    </row>
    <row r="17" spans="1:6" x14ac:dyDescent="0.2">
      <c r="A17" s="7">
        <f t="shared" si="0"/>
        <v>11</v>
      </c>
      <c r="D17" s="106"/>
      <c r="E17" s="106"/>
      <c r="F17" s="106"/>
    </row>
    <row r="18" spans="1:6" x14ac:dyDescent="0.2">
      <c r="A18" s="7">
        <f t="shared" si="0"/>
        <v>12</v>
      </c>
      <c r="B18" s="53" t="s">
        <v>398</v>
      </c>
      <c r="C18" s="53"/>
      <c r="D18" s="106"/>
      <c r="E18" s="106"/>
      <c r="F18" s="106"/>
    </row>
    <row r="19" spans="1:6" x14ac:dyDescent="0.2">
      <c r="A19" s="7">
        <f t="shared" si="0"/>
        <v>13</v>
      </c>
      <c r="B19" s="53"/>
      <c r="C19" s="53"/>
      <c r="D19" s="4"/>
      <c r="E19" s="4"/>
      <c r="F19" s="5" t="s">
        <v>1</v>
      </c>
    </row>
    <row r="20" spans="1:6" x14ac:dyDescent="0.2">
      <c r="A20" s="7">
        <f t="shared" si="0"/>
        <v>14</v>
      </c>
      <c r="B20" s="7" t="s">
        <v>343</v>
      </c>
      <c r="D20" s="52" t="s">
        <v>3</v>
      </c>
      <c r="E20" s="52" t="s">
        <v>4</v>
      </c>
      <c r="F20" s="52" t="s">
        <v>5</v>
      </c>
    </row>
    <row r="21" spans="1:6" x14ac:dyDescent="0.2">
      <c r="A21" s="7">
        <f t="shared" si="0"/>
        <v>15</v>
      </c>
      <c r="B21" s="6" t="s">
        <v>482</v>
      </c>
      <c r="C21" s="6"/>
    </row>
    <row r="22" spans="1:6" x14ac:dyDescent="0.2">
      <c r="A22" s="7">
        <f t="shared" si="0"/>
        <v>16</v>
      </c>
      <c r="B22" s="6" t="s">
        <v>524</v>
      </c>
      <c r="C22" s="6"/>
      <c r="D22" s="887">
        <f>'[65]CY True-Up'!D23</f>
        <v>-25956916.976874344</v>
      </c>
      <c r="E22" s="887">
        <f>'[65]CY True-Up'!E23</f>
        <v>-24607781.795662533</v>
      </c>
      <c r="F22" s="102">
        <f>E22-D22</f>
        <v>1349135.1812118106</v>
      </c>
    </row>
    <row r="23" spans="1:6" x14ac:dyDescent="0.2">
      <c r="A23" s="7">
        <f t="shared" si="0"/>
        <v>17</v>
      </c>
      <c r="B23" s="6"/>
      <c r="C23" s="6"/>
      <c r="D23" s="56"/>
      <c r="E23" s="56"/>
      <c r="F23" s="102"/>
    </row>
    <row r="24" spans="1:6" x14ac:dyDescent="0.2">
      <c r="A24" s="7">
        <f t="shared" si="0"/>
        <v>18</v>
      </c>
      <c r="B24" s="6"/>
      <c r="C24" s="6"/>
      <c r="D24" s="56"/>
      <c r="E24" s="56"/>
      <c r="F24" s="102"/>
    </row>
    <row r="25" spans="1:6" x14ac:dyDescent="0.2">
      <c r="A25" s="7">
        <f t="shared" si="0"/>
        <v>19</v>
      </c>
      <c r="D25" s="106"/>
      <c r="E25" s="106"/>
      <c r="F25" s="107"/>
    </row>
    <row r="26" spans="1:6" ht="13.5" thickBot="1" x14ac:dyDescent="0.25">
      <c r="A26" s="7">
        <f t="shared" si="0"/>
        <v>20</v>
      </c>
      <c r="B26" s="7" t="s">
        <v>12</v>
      </c>
      <c r="D26" s="108"/>
      <c r="E26" s="106"/>
      <c r="F26" s="109">
        <f>SUM(F16:F25)</f>
        <v>-5892578.7671982944</v>
      </c>
    </row>
    <row r="27" spans="1:6" ht="13.5" thickTop="1" x14ac:dyDescent="0.2"/>
    <row r="28" spans="1:6" x14ac:dyDescent="0.2">
      <c r="F28" s="106"/>
    </row>
    <row r="43" spans="4:4" x14ac:dyDescent="0.2">
      <c r="D43" s="7" t="s">
        <v>13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1" sqref="J21"/>
    </sheetView>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tint="0.59999389629810485"/>
  </sheetPr>
  <dimension ref="A1:K19"/>
  <sheetViews>
    <sheetView workbookViewId="0">
      <selection activeCell="C8" sqref="C8"/>
    </sheetView>
  </sheetViews>
  <sheetFormatPr defaultColWidth="9.140625" defaultRowHeight="12.75" x14ac:dyDescent="0.2"/>
  <cols>
    <col min="1" max="1" width="4.5703125" style="7" bestFit="1" customWidth="1"/>
    <col min="2" max="2" width="66.7109375" style="7" bestFit="1" customWidth="1"/>
    <col min="3" max="3" width="14.7109375" style="7" bestFit="1" customWidth="1"/>
    <col min="4" max="4" width="10.85546875" style="7" bestFit="1" customWidth="1"/>
    <col min="5" max="5" width="14.42578125" style="7" bestFit="1" customWidth="1"/>
    <col min="6" max="6" width="2.28515625" style="7" customWidth="1"/>
    <col min="7" max="7" width="3.7109375" style="7" customWidth="1"/>
    <col min="8" max="8" width="12.42578125" style="7" bestFit="1" customWidth="1"/>
    <col min="9" max="9" width="9.28515625" style="7" bestFit="1" customWidth="1"/>
    <col min="10" max="10" width="13.5703125" style="7" bestFit="1" customWidth="1"/>
    <col min="11" max="11" width="13.28515625" style="7" bestFit="1" customWidth="1"/>
    <col min="12" max="16384" width="9.140625" style="7"/>
  </cols>
  <sheetData>
    <row r="1" spans="1:11" x14ac:dyDescent="0.2">
      <c r="A1" s="38" t="s">
        <v>30</v>
      </c>
      <c r="B1" s="38"/>
      <c r="C1" s="38"/>
      <c r="D1" s="38"/>
      <c r="E1" s="38"/>
    </row>
    <row r="2" spans="1:11" x14ac:dyDescent="0.2">
      <c r="A2" s="38" t="s">
        <v>31</v>
      </c>
      <c r="B2" s="38"/>
      <c r="C2" s="38"/>
      <c r="D2" s="38"/>
      <c r="E2" s="38"/>
    </row>
    <row r="3" spans="1:11" x14ac:dyDescent="0.2">
      <c r="A3" s="39" t="s">
        <v>587</v>
      </c>
      <c r="B3" s="38"/>
      <c r="C3" s="38"/>
      <c r="D3" s="38"/>
      <c r="E3" s="38"/>
    </row>
    <row r="4" spans="1:11" x14ac:dyDescent="0.2">
      <c r="A4" s="1173"/>
      <c r="B4" s="1173"/>
      <c r="C4" s="1173"/>
      <c r="D4" s="1173"/>
      <c r="E4" s="1173"/>
    </row>
    <row r="5" spans="1:11" x14ac:dyDescent="0.2">
      <c r="A5" s="317"/>
      <c r="B5" s="317"/>
      <c r="C5" s="110"/>
      <c r="D5" s="110"/>
      <c r="E5" s="110"/>
    </row>
    <row r="6" spans="1:11" s="41" customFormat="1" ht="25.5" x14ac:dyDescent="0.2">
      <c r="A6" s="40" t="s">
        <v>17</v>
      </c>
      <c r="B6" s="40" t="s">
        <v>2</v>
      </c>
      <c r="C6" s="40" t="s">
        <v>32</v>
      </c>
      <c r="D6" s="40" t="s">
        <v>33</v>
      </c>
      <c r="E6" s="40" t="s">
        <v>16</v>
      </c>
      <c r="H6" s="7"/>
      <c r="I6" s="7"/>
      <c r="J6" s="7"/>
    </row>
    <row r="7" spans="1:11" x14ac:dyDescent="0.2">
      <c r="A7" s="42"/>
      <c r="B7" s="42"/>
      <c r="C7" s="42"/>
      <c r="D7" s="38"/>
    </row>
    <row r="8" spans="1:11" x14ac:dyDescent="0.2">
      <c r="A8" s="42">
        <v>1</v>
      </c>
      <c r="B8" s="17" t="s">
        <v>628</v>
      </c>
      <c r="C8" s="50">
        <f>'CY Rev Remove 449'!F11</f>
        <v>100592871.24640235</v>
      </c>
      <c r="D8" s="43">
        <f>'CY Conv Fctr (2019 GRC)'!E18</f>
        <v>0.95111500000000004</v>
      </c>
      <c r="E8" s="50">
        <f>+C8/D8</f>
        <v>105763100.40994239</v>
      </c>
      <c r="H8" s="964"/>
      <c r="I8" s="965"/>
      <c r="J8" s="964"/>
      <c r="K8" s="47"/>
    </row>
    <row r="9" spans="1:11" x14ac:dyDescent="0.2">
      <c r="A9" s="42"/>
      <c r="B9" s="17"/>
      <c r="C9" s="50"/>
      <c r="D9" s="43"/>
      <c r="H9" s="964"/>
      <c r="I9" s="965"/>
      <c r="J9" s="966"/>
    </row>
    <row r="10" spans="1:11" x14ac:dyDescent="0.2">
      <c r="A10" s="42">
        <v>2</v>
      </c>
      <c r="B10" s="17" t="s">
        <v>395</v>
      </c>
      <c r="C10" s="50">
        <f>'CY Rev Remove 449'!F13</f>
        <v>-25430027.90852138</v>
      </c>
      <c r="D10" s="43">
        <f>+$D$8</f>
        <v>0.95111500000000004</v>
      </c>
      <c r="E10" s="50">
        <f>+C10/D10</f>
        <v>-26737069.553651638</v>
      </c>
      <c r="H10" s="964"/>
      <c r="I10" s="965"/>
      <c r="J10" s="964"/>
      <c r="K10" s="47"/>
    </row>
    <row r="11" spans="1:11" x14ac:dyDescent="0.2">
      <c r="A11" s="42"/>
      <c r="B11" s="42"/>
      <c r="C11" s="44"/>
      <c r="D11" s="43"/>
      <c r="E11" s="45"/>
      <c r="H11" s="966"/>
      <c r="I11" s="965"/>
      <c r="J11" s="966"/>
    </row>
    <row r="12" spans="1:11" ht="13.5" thickBot="1" x14ac:dyDescent="0.25">
      <c r="A12" s="42">
        <v>3</v>
      </c>
      <c r="B12" s="19" t="s">
        <v>34</v>
      </c>
      <c r="C12" s="46">
        <f>SUM(C8:C11)</f>
        <v>75162843.337880969</v>
      </c>
      <c r="D12" s="43"/>
      <c r="E12" s="46">
        <f>SUM(E8:E11)</f>
        <v>79026030.856290758</v>
      </c>
      <c r="H12" s="964"/>
      <c r="I12" s="965"/>
      <c r="J12" s="964"/>
      <c r="K12" s="47"/>
    </row>
    <row r="13" spans="1:11" ht="13.5" thickTop="1" x14ac:dyDescent="0.2">
      <c r="A13" s="42"/>
      <c r="B13" s="42"/>
      <c r="C13" s="42"/>
      <c r="D13" s="43"/>
      <c r="E13" s="47"/>
      <c r="H13" s="47"/>
      <c r="J13" s="47"/>
      <c r="K13" s="47"/>
    </row>
    <row r="14" spans="1:11" ht="15" x14ac:dyDescent="0.25">
      <c r="B14" s="319"/>
      <c r="C14" s="49"/>
      <c r="D14" s="255"/>
      <c r="E14" s="394"/>
    </row>
    <row r="15" spans="1:11" x14ac:dyDescent="0.2">
      <c r="C15" s="47"/>
      <c r="F15" s="317"/>
    </row>
    <row r="19" spans="8:10" x14ac:dyDescent="0.2">
      <c r="H19" s="47"/>
      <c r="J19" s="47"/>
    </row>
  </sheetData>
  <mergeCells count="1">
    <mergeCell ref="A4:E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tint="0.59999389629810485"/>
  </sheetPr>
  <dimension ref="A1:K41"/>
  <sheetViews>
    <sheetView workbookViewId="0">
      <selection activeCell="F11" sqref="F11"/>
    </sheetView>
  </sheetViews>
  <sheetFormatPr defaultColWidth="9.140625" defaultRowHeight="12.75" x14ac:dyDescent="0.2"/>
  <cols>
    <col min="1" max="1" width="8.28515625" style="7" bestFit="1" customWidth="1"/>
    <col min="2" max="2" width="8" style="437" bestFit="1" customWidth="1"/>
    <col min="3" max="3" width="58.140625" style="7" customWidth="1"/>
    <col min="4" max="4" width="13.5703125" style="7" bestFit="1" customWidth="1"/>
    <col min="5" max="5" width="12.140625" style="7" bestFit="1" customWidth="1"/>
    <col min="6" max="6" width="13.5703125" style="7" bestFit="1" customWidth="1"/>
    <col min="7" max="7" width="9.140625" style="7"/>
    <col min="8" max="8" width="14.28515625" style="7" bestFit="1" customWidth="1"/>
    <col min="9" max="9" width="12.140625" style="7" bestFit="1" customWidth="1"/>
    <col min="10" max="10" width="13.5703125" style="7" bestFit="1" customWidth="1"/>
    <col min="11" max="11" width="13.28515625" style="7" bestFit="1" customWidth="1"/>
    <col min="12" max="16384" width="9.140625" style="7"/>
  </cols>
  <sheetData>
    <row r="1" spans="1:11" x14ac:dyDescent="0.2">
      <c r="A1" s="1175" t="s">
        <v>14</v>
      </c>
      <c r="B1" s="1175"/>
      <c r="C1" s="1175"/>
      <c r="D1" s="1175"/>
      <c r="E1" s="1175"/>
      <c r="F1" s="1175"/>
    </row>
    <row r="2" spans="1:11" x14ac:dyDescent="0.2">
      <c r="A2" s="1175" t="s">
        <v>15</v>
      </c>
      <c r="B2" s="1175"/>
      <c r="C2" s="1175"/>
      <c r="D2" s="1175"/>
      <c r="E2" s="1175"/>
      <c r="F2" s="1175"/>
    </row>
    <row r="3" spans="1:11" x14ac:dyDescent="0.2">
      <c r="A3" s="1175" t="s">
        <v>16</v>
      </c>
      <c r="B3" s="1175"/>
      <c r="C3" s="1175"/>
      <c r="D3" s="1175"/>
      <c r="E3" s="1175"/>
      <c r="F3" s="1175"/>
    </row>
    <row r="4" spans="1:11" x14ac:dyDescent="0.2">
      <c r="A4" s="1175" t="s">
        <v>587</v>
      </c>
      <c r="B4" s="1175"/>
      <c r="C4" s="1175"/>
      <c r="D4" s="1175"/>
      <c r="E4" s="1175"/>
      <c r="F4" s="1175"/>
    </row>
    <row r="5" spans="1:11" x14ac:dyDescent="0.2">
      <c r="A5" s="110"/>
      <c r="B5" s="38"/>
      <c r="C5" s="38"/>
      <c r="D5" s="38"/>
      <c r="E5" s="38"/>
      <c r="F5" s="38"/>
    </row>
    <row r="6" spans="1:11" x14ac:dyDescent="0.2">
      <c r="A6" s="42" t="s">
        <v>17</v>
      </c>
      <c r="B6" s="42"/>
      <c r="C6" s="42" t="s">
        <v>2</v>
      </c>
      <c r="D6" s="42" t="s">
        <v>18</v>
      </c>
      <c r="E6" s="38" t="s">
        <v>19</v>
      </c>
      <c r="F6" s="42" t="s">
        <v>20</v>
      </c>
    </row>
    <row r="7" spans="1:11" x14ac:dyDescent="0.2">
      <c r="A7" s="42"/>
      <c r="B7" s="42"/>
      <c r="C7" s="42"/>
      <c r="D7" s="42" t="s">
        <v>6</v>
      </c>
      <c r="E7" s="38" t="s">
        <v>7</v>
      </c>
      <c r="F7" s="42" t="s">
        <v>21</v>
      </c>
    </row>
    <row r="8" spans="1:11" ht="13.5" thickBot="1" x14ac:dyDescent="0.25">
      <c r="A8" s="42"/>
      <c r="B8" s="42"/>
      <c r="C8" s="42"/>
      <c r="D8" s="42"/>
      <c r="E8" s="38"/>
      <c r="F8" s="42"/>
      <c r="J8" s="41"/>
    </row>
    <row r="9" spans="1:11" x14ac:dyDescent="0.2">
      <c r="A9" s="8"/>
      <c r="B9" s="9"/>
      <c r="C9" s="10" t="s">
        <v>22</v>
      </c>
      <c r="D9" s="9"/>
      <c r="E9" s="11"/>
      <c r="F9" s="12"/>
    </row>
    <row r="10" spans="1:11" x14ac:dyDescent="0.2">
      <c r="A10" s="13"/>
      <c r="B10" s="42"/>
      <c r="C10" s="42"/>
      <c r="D10" s="42"/>
      <c r="E10" s="14"/>
      <c r="F10" s="15"/>
    </row>
    <row r="11" spans="1:11" x14ac:dyDescent="0.2">
      <c r="A11" s="16">
        <v>1</v>
      </c>
      <c r="B11" s="42"/>
      <c r="C11" s="17" t="s">
        <v>629</v>
      </c>
      <c r="D11" s="1164">
        <f>'2021 Budget (Rvsd) UE-19090 '!O80</f>
        <v>102700629.18005849</v>
      </c>
      <c r="E11" s="1164">
        <f>'2021 Budget (Rvsd) UE-19090 '!O81</f>
        <v>-2107757.9336561463</v>
      </c>
      <c r="F11" s="33">
        <f>+D11+E11</f>
        <v>100592871.24640235</v>
      </c>
      <c r="H11" s="47"/>
      <c r="I11" s="47"/>
      <c r="J11" s="47"/>
      <c r="K11" s="47"/>
    </row>
    <row r="12" spans="1:11" x14ac:dyDescent="0.2">
      <c r="A12" s="16"/>
      <c r="B12" s="42"/>
      <c r="C12" s="17"/>
      <c r="D12" s="50"/>
      <c r="E12" s="14"/>
      <c r="F12" s="15"/>
      <c r="H12" s="47"/>
    </row>
    <row r="13" spans="1:11" x14ac:dyDescent="0.2">
      <c r="A13" s="16">
        <v>2</v>
      </c>
      <c r="B13" s="18"/>
      <c r="C13" s="19" t="s">
        <v>588</v>
      </c>
      <c r="D13" s="102">
        <f>SUM(E13:F13)</f>
        <v>-25430027.90852138</v>
      </c>
      <c r="E13" s="20" t="s">
        <v>23</v>
      </c>
      <c r="F13" s="1165">
        <f>'CY True-Up'!F27</f>
        <v>-25430027.90852138</v>
      </c>
      <c r="H13" s="56"/>
      <c r="I13" s="56"/>
      <c r="J13" s="56"/>
      <c r="K13" s="47"/>
    </row>
    <row r="14" spans="1:11" ht="12.75" customHeight="1" x14ac:dyDescent="0.2">
      <c r="A14" s="16"/>
      <c r="B14" s="42"/>
      <c r="C14" s="48"/>
      <c r="D14" s="45"/>
      <c r="E14" s="45"/>
      <c r="F14" s="22"/>
    </row>
    <row r="15" spans="1:11" x14ac:dyDescent="0.2">
      <c r="A15" s="16">
        <v>3</v>
      </c>
      <c r="B15" s="18" t="s">
        <v>24</v>
      </c>
      <c r="C15" s="19" t="s">
        <v>25</v>
      </c>
      <c r="D15" s="23">
        <f>SUM(D13,D11)</f>
        <v>77270601.27153711</v>
      </c>
      <c r="E15" s="23">
        <f>SUM(E13,E11)</f>
        <v>-2107757.9336561463</v>
      </c>
      <c r="F15" s="24">
        <f>SUM(F11:F14)</f>
        <v>75162843.337880969</v>
      </c>
      <c r="H15" s="47"/>
      <c r="I15" s="47"/>
      <c r="J15" s="47"/>
      <c r="K15" s="47"/>
    </row>
    <row r="16" spans="1:11" x14ac:dyDescent="0.2">
      <c r="A16" s="16"/>
      <c r="B16" s="18"/>
      <c r="C16" s="19"/>
      <c r="D16" s="50"/>
      <c r="E16" s="50"/>
      <c r="F16" s="33"/>
      <c r="H16" s="47"/>
      <c r="I16" s="47"/>
      <c r="J16" s="47"/>
    </row>
    <row r="17" spans="1:11" ht="13.5" thickBot="1" x14ac:dyDescent="0.25">
      <c r="A17" s="25"/>
      <c r="B17" s="26"/>
      <c r="C17" s="27"/>
      <c r="D17" s="27"/>
      <c r="E17" s="27"/>
      <c r="F17" s="28"/>
    </row>
    <row r="18" spans="1:11" x14ac:dyDescent="0.2">
      <c r="A18" s="42"/>
      <c r="C18" s="7" t="s">
        <v>377</v>
      </c>
    </row>
    <row r="19" spans="1:11" ht="13.5" thickBot="1" x14ac:dyDescent="0.25">
      <c r="A19" s="42"/>
    </row>
    <row r="20" spans="1:11" x14ac:dyDescent="0.2">
      <c r="A20" s="29"/>
      <c r="B20" s="9"/>
      <c r="C20" s="10" t="s">
        <v>16</v>
      </c>
      <c r="D20" s="30"/>
      <c r="E20" s="30"/>
      <c r="F20" s="12"/>
    </row>
    <row r="21" spans="1:11" x14ac:dyDescent="0.2">
      <c r="A21" s="16"/>
      <c r="B21" s="42"/>
      <c r="C21" s="48"/>
      <c r="D21" s="48"/>
      <c r="E21" s="48"/>
      <c r="F21" s="15"/>
    </row>
    <row r="22" spans="1:11" x14ac:dyDescent="0.2">
      <c r="A22" s="16">
        <v>4</v>
      </c>
      <c r="B22" s="42"/>
      <c r="C22" s="48" t="s">
        <v>589</v>
      </c>
      <c r="D22" s="896">
        <f>'CY Conv Fctr (2019 GRC)'!E18</f>
        <v>0.95111500000000004</v>
      </c>
      <c r="E22" s="896">
        <f>D22</f>
        <v>0.95111500000000004</v>
      </c>
      <c r="F22" s="897">
        <f>E22</f>
        <v>0.95111500000000004</v>
      </c>
      <c r="H22" s="963"/>
      <c r="I22" s="963"/>
      <c r="J22" s="963"/>
    </row>
    <row r="23" spans="1:11" x14ac:dyDescent="0.2">
      <c r="A23" s="16"/>
      <c r="B23" s="42"/>
      <c r="C23" s="48"/>
      <c r="D23" s="48"/>
      <c r="E23" s="48"/>
      <c r="F23" s="15"/>
    </row>
    <row r="24" spans="1:11" x14ac:dyDescent="0.2">
      <c r="A24" s="16">
        <v>5</v>
      </c>
      <c r="B24" s="18" t="s">
        <v>26</v>
      </c>
      <c r="C24" s="17" t="s">
        <v>614</v>
      </c>
      <c r="D24" s="50">
        <f>D11/D22</f>
        <v>107979191.98000082</v>
      </c>
      <c r="E24" s="50">
        <f>+E11/E22</f>
        <v>-2216091.5700584538</v>
      </c>
      <c r="F24" s="33">
        <f>D24+E24</f>
        <v>105763100.40994237</v>
      </c>
      <c r="H24" s="47"/>
      <c r="I24" s="47"/>
      <c r="J24" s="47"/>
      <c r="K24" s="47"/>
    </row>
    <row r="25" spans="1:11" x14ac:dyDescent="0.2">
      <c r="A25" s="16"/>
      <c r="B25" s="18"/>
      <c r="C25" s="19"/>
      <c r="D25" s="31"/>
      <c r="E25" s="31"/>
      <c r="F25" s="21"/>
      <c r="H25" s="56"/>
      <c r="I25" s="56"/>
      <c r="J25" s="56"/>
    </row>
    <row r="26" spans="1:11" x14ac:dyDescent="0.2">
      <c r="A26" s="16">
        <v>6</v>
      </c>
      <c r="B26" s="18" t="s">
        <v>27</v>
      </c>
      <c r="C26" s="19" t="s">
        <v>615</v>
      </c>
      <c r="D26" s="102">
        <f>D13/D22</f>
        <v>-26737069.553651638</v>
      </c>
      <c r="E26" s="20" t="s">
        <v>23</v>
      </c>
      <c r="F26" s="21">
        <f>F13/F22</f>
        <v>-26737069.553651638</v>
      </c>
      <c r="H26" s="56"/>
      <c r="I26" s="56"/>
      <c r="J26" s="56"/>
      <c r="K26" s="47"/>
    </row>
    <row r="27" spans="1:11" ht="15" x14ac:dyDescent="0.25">
      <c r="A27" s="16"/>
      <c r="B27" s="18"/>
      <c r="C27" s="19"/>
      <c r="D27" s="327"/>
      <c r="E27" s="328"/>
      <c r="F27" s="329"/>
      <c r="H27" s="56"/>
      <c r="I27" s="56"/>
      <c r="J27" s="56"/>
    </row>
    <row r="28" spans="1:11" x14ac:dyDescent="0.2">
      <c r="A28" s="16">
        <v>7</v>
      </c>
      <c r="B28" s="18" t="s">
        <v>28</v>
      </c>
      <c r="C28" s="19" t="s">
        <v>29</v>
      </c>
      <c r="D28" s="23">
        <f>SUM(D24:D27)</f>
        <v>81242122.426349193</v>
      </c>
      <c r="E28" s="23">
        <f>SUM(E24:E27)</f>
        <v>-2216091.5700584538</v>
      </c>
      <c r="F28" s="24">
        <f>SUM(F24:F27)</f>
        <v>79026030.856290728</v>
      </c>
      <c r="H28" s="47"/>
      <c r="I28" s="47"/>
      <c r="J28" s="47"/>
      <c r="K28" s="47"/>
    </row>
    <row r="29" spans="1:11" x14ac:dyDescent="0.2">
      <c r="A29" s="16"/>
      <c r="B29" s="18"/>
      <c r="C29" s="32"/>
      <c r="D29" s="50"/>
      <c r="E29" s="50"/>
      <c r="F29" s="33"/>
    </row>
    <row r="30" spans="1:11" ht="13.5" thickBot="1" x14ac:dyDescent="0.25">
      <c r="A30" s="34"/>
      <c r="B30" s="35"/>
      <c r="C30" s="35"/>
      <c r="D30" s="35"/>
      <c r="E30" s="35"/>
      <c r="F30" s="36"/>
    </row>
    <row r="31" spans="1:11" x14ac:dyDescent="0.2">
      <c r="A31" s="37"/>
      <c r="B31" s="37"/>
      <c r="C31" s="37"/>
      <c r="D31" s="37"/>
      <c r="E31" s="37"/>
      <c r="F31" s="37"/>
    </row>
    <row r="32" spans="1:11" x14ac:dyDescent="0.2">
      <c r="A32" s="37"/>
    </row>
    <row r="33" spans="1:6" ht="15" x14ac:dyDescent="0.25">
      <c r="A33" s="37"/>
      <c r="B33" s="318"/>
      <c r="C33" s="318"/>
      <c r="D33" s="318"/>
      <c r="E33" s="318"/>
      <c r="F33" s="318"/>
    </row>
    <row r="34" spans="1:6" ht="43.5" customHeight="1" x14ac:dyDescent="0.2">
      <c r="A34" s="37"/>
      <c r="B34" s="1176" t="s">
        <v>591</v>
      </c>
      <c r="C34" s="1176"/>
      <c r="D34" s="1176"/>
      <c r="E34" s="1176"/>
      <c r="F34" s="1176"/>
    </row>
    <row r="35" spans="1:6" ht="37.5" customHeight="1" x14ac:dyDescent="0.2">
      <c r="A35" s="37"/>
      <c r="B35" s="1176"/>
      <c r="C35" s="1176"/>
      <c r="D35" s="1176"/>
      <c r="E35" s="1176"/>
      <c r="F35" s="1176"/>
    </row>
    <row r="37" spans="1:6" ht="15" customHeight="1" x14ac:dyDescent="0.2">
      <c r="B37" s="1174" t="s">
        <v>590</v>
      </c>
      <c r="C37" s="1174"/>
      <c r="D37" s="1174"/>
      <c r="E37" s="1174"/>
      <c r="F37" s="1174"/>
    </row>
    <row r="38" spans="1:6" x14ac:dyDescent="0.2">
      <c r="B38" s="1174"/>
      <c r="C38" s="1174"/>
      <c r="D38" s="1174"/>
      <c r="E38" s="1174"/>
      <c r="F38" s="1174"/>
    </row>
    <row r="41" spans="1:6" x14ac:dyDescent="0.2">
      <c r="D41" s="47"/>
    </row>
  </sheetData>
  <mergeCells count="6">
    <mergeCell ref="B37:F38"/>
    <mergeCell ref="A1:F1"/>
    <mergeCell ref="A2:F2"/>
    <mergeCell ref="A3:F3"/>
    <mergeCell ref="A4:F4"/>
    <mergeCell ref="B34:F3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FECF477ACD7E34AACDED8FDE9E29340" ma:contentTypeVersion="44" ma:contentTypeDescription="" ma:contentTypeScope="" ma:versionID="c05953de92d0a30f4ade8affcdcb018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2021-03-01T08:00:00+00:00</OpenedDate>
    <SignificantOrder xmlns="dc463f71-b30c-4ab2-9473-d307f9d35888">false</SignificantOrder>
    <Date1 xmlns="dc463f71-b30c-4ab2-9473-d307f9d35888">2021-03-01T08:00:00+00:00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210140</DocketNumber>
    <DelegatedOrder xmlns="dc463f71-b30c-4ab2-9473-d307f9d35888">false</DelegatedOrder>
  </documentManagement>
</p:properties>
</file>

<file path=customXml/itemProps1.xml><?xml version="1.0" encoding="utf-8"?>
<ds:datastoreItem xmlns:ds="http://schemas.openxmlformats.org/officeDocument/2006/customXml" ds:itemID="{E5F312B4-ED4F-4214-A3EF-2BE24459F749}"/>
</file>

<file path=customXml/itemProps2.xml><?xml version="1.0" encoding="utf-8"?>
<ds:datastoreItem xmlns:ds="http://schemas.openxmlformats.org/officeDocument/2006/customXml" ds:itemID="{92B6C54C-DFBF-4F8F-B845-814871E5F184}"/>
</file>

<file path=customXml/itemProps3.xml><?xml version="1.0" encoding="utf-8"?>
<ds:datastoreItem xmlns:ds="http://schemas.openxmlformats.org/officeDocument/2006/customXml" ds:itemID="{47B39120-4325-487D-A47D-57DEF80D4A4A}"/>
</file>

<file path=customXml/itemProps4.xml><?xml version="1.0" encoding="utf-8"?>
<ds:datastoreItem xmlns:ds="http://schemas.openxmlformats.org/officeDocument/2006/customXml" ds:itemID="{62D70573-FA9B-4862-8F1A-196324698B9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Read First</vt:lpstr>
      <vt:lpstr>CurYr (CY) vs. PriorYr (PY) ==&gt;</vt:lpstr>
      <vt:lpstr>Summary</vt:lpstr>
      <vt:lpstr>Variance Analysis</vt:lpstr>
      <vt:lpstr>PY True-up </vt:lpstr>
      <vt:lpstr>Info to Calc CY ==&gt;</vt:lpstr>
      <vt:lpstr>CY Rev Req ==&gt;</vt:lpstr>
      <vt:lpstr>CY Rev Req Non-449</vt:lpstr>
      <vt:lpstr>CY Rev Remove 449</vt:lpstr>
      <vt:lpstr>2021 Budget (Rvsd) UE-19090 </vt:lpstr>
      <vt:lpstr>CY Conv Fctr (2019 GRC)</vt:lpstr>
      <vt:lpstr>Calculate CY True-Up ==&gt;</vt:lpstr>
      <vt:lpstr>CY True-Up</vt:lpstr>
      <vt:lpstr>19-20 Load True-Up ==&gt;</vt:lpstr>
      <vt:lpstr>PY Rev Req Non-449 (UE-200142)</vt:lpstr>
      <vt:lpstr>2020 Collections</vt:lpstr>
      <vt:lpstr>AC 1820621</vt:lpstr>
      <vt:lpstr>PY COS</vt:lpstr>
      <vt:lpstr>F2020 Load Forecast</vt:lpstr>
      <vt:lpstr>258 Cons Tbl 20-21</vt:lpstr>
      <vt:lpstr>19-20 Spend Variance ==&gt;</vt:lpstr>
      <vt:lpstr>2020 Budget (Rvsd) UE-190905</vt:lpstr>
      <vt:lpstr>PY Actual Program Costs</vt:lpstr>
      <vt:lpstr>True-up Est in PY Filing ==&gt;</vt:lpstr>
      <vt:lpstr>PY Est - Actual v Est</vt:lpstr>
      <vt:lpstr>Estimate Used in PY Filing</vt:lpstr>
      <vt:lpstr>Act Sch 120 Collctns Feb-Apr 20</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Popich</dc:creator>
  <cp:lastModifiedBy>Puget Sound Energy</cp:lastModifiedBy>
  <cp:lastPrinted>2018-02-08T22:05:17Z</cp:lastPrinted>
  <dcterms:created xsi:type="dcterms:W3CDTF">2016-02-06T01:29:31Z</dcterms:created>
  <dcterms:modified xsi:type="dcterms:W3CDTF">2021-03-01T17:38:50Z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0x0101006E56B4D1795A2E4DB2F0B01679ED314A00BFECF477ACD7E34AACDED8FDE9E29340</vt:lpwstr>
  </property>
  <property fmtid="{D5CDD505-2E9C-101B-9397-08002B2CF9AE}" pid="3" name="_docset_NoMedatataSyncRequired">
    <vt:lpwstr>False</vt:lpwstr>
  </property>
  <property fmtid="{D5CDD505-2E9C-101B-9397-08002B2CF9AE}" pid="4" name="IsEFSEC">
    <vt:bool>false</vt:bool>
  </property>
</Properties>
</file>