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revisions/revisionLog4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.xml" ContentType="application/vnd.openxmlformats-officedocument.spreadsheetml.revisionLog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1-02 Electric Schedule 551 - Elect Vehicle Non-Residential Charging Products and Services (UE-20xxxx) (Eff. 3-26-21)\Workpapers\"/>
    </mc:Choice>
  </mc:AlternateContent>
  <bookViews>
    <workbookView xWindow="0" yWindow="0" windowWidth="25200" windowHeight="11850"/>
  </bookViews>
  <sheets>
    <sheet name="Calculations" sheetId="1" r:id="rId1"/>
    <sheet name="Electrify America" sheetId="2" r:id="rId2"/>
    <sheet name="Evgo" sheetId="3" r:id="rId3"/>
    <sheet name="blink" sheetId="4" r:id="rId4"/>
    <sheet name="Chargepoint" sheetId="5" r:id="rId5"/>
  </sheets>
  <definedNames>
    <definedName name="_MailEndCompose" localSheetId="0">Calculations!$A$22</definedName>
    <definedName name="Z_292EA6B4_F5D2_4B12_9EE8_AA6E9BE7072A_.wvu.Cols" localSheetId="0" hidden="1">Calculations!$G:$G,Calculations!$I:$I,Calculations!$K:$K,Calculations!$N:$N,Calculations!$P:$P</definedName>
    <definedName name="Z_66A53B66_24ED_40F3_98D4_55F2188F24D6_.wvu.Cols" localSheetId="0" hidden="1">Calculations!$G:$G,Calculations!$I:$I,Calculations!$K:$K,Calculations!$N:$N,Calculations!$P:$P</definedName>
  </definedNames>
  <calcPr calcId="162913"/>
  <customWorkbookViews>
    <customWorkbookView name="Veronica Martin - Personal View" guid="{66A53B66-24ED-40F3-98D4-55F2188F24D6}" mergeInterval="0" personalView="1" maximized="1" xWindow="-8" yWindow="-8" windowWidth="1936" windowHeight="1056" activeSheetId="1" showComments="commIndAndComment"/>
    <customWorkbookView name="Mei Cass - Personal View" guid="{B8415DF5-93DE-49AA-AD08-2B77D22AED8C}" mergeInterval="0" personalView="1" minimized="1" windowWidth="0" windowHeight="0" activeSheetId="3" showComments="commIndAndComment"/>
    <customWorkbookView name="Cass, Mei - Personal View" guid="{292EA6B4-F5D2-4B12-9EE8-AA6E9BE7072A}" mergeInterval="0" personalView="1" maximized="1" xWindow="-9" yWindow="-9" windowWidth="1938" windowHeight="1048" activeSheetId="1" showComments="commIndAndComment"/>
  </customWorkbookViews>
</workbook>
</file>

<file path=xl/calcChain.xml><?xml version="1.0" encoding="utf-8"?>
<calcChain xmlns="http://schemas.openxmlformats.org/spreadsheetml/2006/main">
  <c r="P17" i="1" l="1"/>
  <c r="B17" i="1"/>
  <c r="D13" i="1" l="1"/>
  <c r="J17" i="1" l="1"/>
  <c r="H17" i="1"/>
  <c r="F17" i="1"/>
  <c r="C17" i="1"/>
  <c r="E17" i="1"/>
  <c r="C14" i="1"/>
  <c r="C15" i="1"/>
  <c r="C16" i="1"/>
  <c r="B13" i="1"/>
  <c r="K8" i="1"/>
  <c r="K10" i="1"/>
  <c r="E11" i="1" s="1"/>
  <c r="I9" i="1" l="1"/>
  <c r="F9" i="1"/>
  <c r="B9" i="1"/>
  <c r="M13" i="1" s="1"/>
  <c r="J9" i="1"/>
  <c r="C9" i="1"/>
  <c r="G9" i="1"/>
  <c r="H9" i="1"/>
  <c r="E9" i="1"/>
  <c r="G11" i="1"/>
  <c r="J11" i="1"/>
  <c r="F11" i="1"/>
  <c r="C11" i="1"/>
  <c r="B11" i="1"/>
  <c r="I11" i="1"/>
  <c r="H11" i="1"/>
  <c r="C13" i="1"/>
  <c r="N16" i="1" l="1"/>
  <c r="N15" i="1"/>
  <c r="N14" i="1"/>
  <c r="N13" i="1"/>
  <c r="B16" i="1"/>
  <c r="B15" i="1"/>
  <c r="B14" i="1"/>
  <c r="L17" i="1"/>
  <c r="M17" i="1" s="1"/>
  <c r="N17" i="1" s="1"/>
  <c r="L14" i="1" l="1"/>
  <c r="L15" i="1"/>
  <c r="L16" i="1"/>
  <c r="E13" i="1"/>
  <c r="L13" i="1" s="1"/>
</calcChain>
</file>

<file path=xl/comments1.xml><?xml version="1.0" encoding="utf-8"?>
<comments xmlns="http://schemas.openxmlformats.org/spreadsheetml/2006/main">
  <authors>
    <author>Gardner, Paul</author>
  </authors>
  <commentList>
    <comment ref="M1" authorId="0" guid="{07DD1411-B5F5-4609-B64B-41DEB8B6F5C5}" shapeId="0">
      <text>
        <r>
          <rPr>
            <b/>
            <sz val="9"/>
            <color indexed="81"/>
            <rFont val="Tahoma"/>
            <family val="2"/>
          </rPr>
          <t>Gardner, Paul:</t>
        </r>
        <r>
          <rPr>
            <sz val="9"/>
            <color indexed="81"/>
            <rFont val="Tahoma"/>
            <family val="2"/>
          </rPr>
          <t xml:space="preserve">
Guest Avg.</t>
        </r>
      </text>
    </comment>
    <comment ref="D2" authorId="0" guid="{1A7C368F-EDA1-4F00-B4BB-4E523B272A5F}" shapeId="0">
      <text>
        <r>
          <rPr>
            <b/>
            <sz val="9"/>
            <color indexed="81"/>
            <rFont val="Tahoma"/>
            <family val="2"/>
          </rPr>
          <t>Gardner, Paul:</t>
        </r>
        <r>
          <rPr>
            <sz val="9"/>
            <color indexed="81"/>
            <rFont val="Tahoma"/>
            <family val="2"/>
          </rPr>
          <t xml:space="preserve">
The kWh rate is equivalent to the current $0.29/min rate which is shown in cell D14.</t>
        </r>
      </text>
    </comment>
    <comment ref="B13" authorId="0" guid="{CAEC5CEB-B489-4F0D-8FBF-7B063553C2B6}" shapeId="0">
      <text>
        <r>
          <rPr>
            <b/>
            <sz val="9"/>
            <color indexed="81"/>
            <rFont val="Tahoma"/>
            <family val="2"/>
          </rPr>
          <t>Gardner, Paul: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3" authorId="0" guid="{AF342728-9D64-4F5D-B2A4-A10D94CF91BB}" shapeId="0">
      <text>
        <r>
          <rPr>
            <b/>
            <sz val="9"/>
            <color indexed="81"/>
            <rFont val="Tahoma"/>
            <family val="2"/>
          </rPr>
          <t>Gardner, Paul:</t>
        </r>
        <r>
          <rPr>
            <sz val="9"/>
            <color indexed="81"/>
            <rFont val="Tahoma"/>
            <family val="2"/>
          </rPr>
          <t xml:space="preserve">
This is weighted average of EA, Evgo and Blink per kWh rates.</t>
        </r>
      </text>
    </comment>
    <comment ref="M18" authorId="0" guid="{61AA3BC9-9F0C-484A-9E4E-5AEB33176BFF}" shapeId="0">
      <text>
        <r>
          <rPr>
            <b/>
            <sz val="9"/>
            <color indexed="81"/>
            <rFont val="Tahoma"/>
            <family val="2"/>
          </rPr>
          <t>Gardner, Paul:</t>
        </r>
        <r>
          <rPr>
            <sz val="9"/>
            <color indexed="81"/>
            <rFont val="Tahoma"/>
            <family val="2"/>
          </rPr>
          <t xml:space="preserve">
Guest Avg.
</t>
        </r>
      </text>
    </comment>
  </commentList>
</comments>
</file>

<file path=xl/sharedStrings.xml><?xml version="1.0" encoding="utf-8"?>
<sst xmlns="http://schemas.openxmlformats.org/spreadsheetml/2006/main" count="66" uniqueCount="48">
  <si>
    <t>Level 2</t>
  </si>
  <si>
    <t>$0.49/kWh</t>
  </si>
  <si>
    <t>$0.59/kWh</t>
  </si>
  <si>
    <t>Blink</t>
  </si>
  <si>
    <t>http://www.blinkcharging.com/ev-charging-fee</t>
  </si>
  <si>
    <t>https://na.chargepoint.com/charge_point</t>
  </si>
  <si>
    <t>https://www.evgo.com/charging-plans/</t>
  </si>
  <si>
    <t>https://www.electrifyamerica.com/pricing/</t>
  </si>
  <si>
    <t>$0.25/min</t>
  </si>
  <si>
    <t>DC fast 0-50kWh</t>
  </si>
  <si>
    <t>DC fast 51-75kWh</t>
  </si>
  <si>
    <t>DC fast 76-125kWh</t>
  </si>
  <si>
    <t>DC fast 126-150kWh</t>
  </si>
  <si>
    <t>$0.03/min</t>
  </si>
  <si>
    <t>$.042/min</t>
  </si>
  <si>
    <t>$0.43/kWh</t>
  </si>
  <si>
    <t xml:space="preserve">DCFC:  30 minutes @ 75 kW </t>
  </si>
  <si>
    <t xml:space="preserve">DCFC:  30 minutes @ 125 kW </t>
  </si>
  <si>
    <t xml:space="preserve">DCFC:  30 minutes @ 150 kW </t>
  </si>
  <si>
    <t>$0.29/min</t>
  </si>
  <si>
    <t>Sema Connect</t>
  </si>
  <si>
    <t>Op Connect</t>
  </si>
  <si>
    <t>Chargepoint</t>
  </si>
  <si>
    <t>https://semaconnect.com/</t>
  </si>
  <si>
    <t>https://www.opconnect.com/press/#evdriver</t>
  </si>
  <si>
    <t># of L2 chargers</t>
  </si>
  <si>
    <t># of DCFC chargers</t>
  </si>
  <si>
    <t>Total Chargers</t>
  </si>
  <si>
    <t>$0.029/min</t>
  </si>
  <si>
    <t>$0.025/min</t>
  </si>
  <si>
    <t>DCFC market penetration</t>
  </si>
  <si>
    <t>L2 market penetration</t>
  </si>
  <si>
    <t>Electrify America</t>
  </si>
  <si>
    <r>
      <t xml:space="preserve">DCFC:  30 minutes @ 50 kW </t>
    </r>
    <r>
      <rPr>
        <sz val="8"/>
        <rFont val="Calibri"/>
        <family val="2"/>
        <scheme val="minor"/>
      </rPr>
      <t>(most common power DC Fast Charger in PSE’s electric service territory today)</t>
    </r>
  </si>
  <si>
    <r>
      <t xml:space="preserve">Level 2:  1 hour @ 6.6 kW </t>
    </r>
    <r>
      <rPr>
        <sz val="8"/>
        <rFont val="Calibri"/>
        <family val="2"/>
        <scheme val="minor"/>
      </rPr>
      <t>(common charging rate for EVs and most existing Level 2 chargers can charge at this speed today)</t>
    </r>
  </si>
  <si>
    <t>Evgo</t>
  </si>
  <si>
    <t>Idle Fee</t>
  </si>
  <si>
    <t>$0.40 per minute after grace period</t>
  </si>
  <si>
    <t>$.35/kWh</t>
  </si>
  <si>
    <t>60 minutes of Charging</t>
  </si>
  <si>
    <t>All queries made on 2/11/2021 from the company websites except where otherwise noted.</t>
  </si>
  <si>
    <t xml:space="preserve">Total Cost  Weighted Avg. </t>
  </si>
  <si>
    <t>Current PSE Pricing per min ($/min)</t>
  </si>
  <si>
    <t>PSE Proposed Pricing per kWh
($/kWh)</t>
  </si>
  <si>
    <t>N/A</t>
  </si>
  <si>
    <t>Current PSE Pricing per minute 
($/min)</t>
  </si>
  <si>
    <t>PSE Proposed Pricing per minute
($/min)</t>
  </si>
  <si>
    <t>$0.40/min after 10 mininute grace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</si>
</sst>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5" fillId="0" borderId="0" xfId="0" applyFont="1"/>
    <xf numFmtId="0" fontId="0" fillId="0" borderId="0" xfId="0" applyBorder="1" applyAlignment="1">
      <alignment wrapText="1"/>
    </xf>
    <xf numFmtId="0" fontId="0" fillId="0" borderId="0" xfId="0" applyBorder="1"/>
    <xf numFmtId="0" fontId="10" fillId="0" borderId="0" xfId="0" applyFont="1" applyBorder="1"/>
    <xf numFmtId="44" fontId="0" fillId="0" borderId="0" xfId="0" applyNumberFormat="1" applyBorder="1" applyAlignment="1">
      <alignment wrapText="1"/>
    </xf>
    <xf numFmtId="0" fontId="4" fillId="0" borderId="0" xfId="2" applyBorder="1"/>
    <xf numFmtId="0" fontId="4" fillId="0" borderId="0" xfId="2" applyBorder="1" applyAlignment="1">
      <alignment vertical="center"/>
    </xf>
    <xf numFmtId="0" fontId="2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2" xfId="0" applyFont="1" applyBorder="1" applyAlignment="1">
      <alignment wrapText="1"/>
    </xf>
    <xf numFmtId="0" fontId="14" fillId="5" borderId="3" xfId="0" applyFont="1" applyFill="1" applyBorder="1"/>
    <xf numFmtId="0" fontId="3" fillId="5" borderId="3" xfId="0" applyFont="1" applyFill="1" applyBorder="1"/>
    <xf numFmtId="0" fontId="17" fillId="5" borderId="3" xfId="0" applyFont="1" applyFill="1" applyBorder="1"/>
    <xf numFmtId="0" fontId="14" fillId="6" borderId="4" xfId="0" applyFont="1" applyFill="1" applyBorder="1"/>
    <xf numFmtId="164" fontId="14" fillId="0" borderId="1" xfId="1" applyNumberFormat="1" applyFont="1" applyBorder="1" applyAlignment="1">
      <alignment horizontal="center"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/>
    <xf numFmtId="0" fontId="0" fillId="8" borderId="6" xfId="0" applyFill="1" applyBorder="1" applyAlignment="1">
      <alignment wrapText="1"/>
    </xf>
    <xf numFmtId="0" fontId="5" fillId="8" borderId="6" xfId="0" applyFont="1" applyFill="1" applyBorder="1" applyAlignment="1">
      <alignment horizontal="center" wrapText="1"/>
    </xf>
    <xf numFmtId="0" fontId="3" fillId="8" borderId="6" xfId="0" applyFont="1" applyFill="1" applyBorder="1" applyAlignment="1">
      <alignment horizontal="center" wrapText="1"/>
    </xf>
    <xf numFmtId="0" fontId="14" fillId="8" borderId="6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 wrapText="1"/>
    </xf>
    <xf numFmtId="8" fontId="2" fillId="5" borderId="6" xfId="0" applyNumberFormat="1" applyFont="1" applyFill="1" applyBorder="1" applyAlignment="1">
      <alignment horizontal="center" vertical="center" wrapText="1"/>
    </xf>
    <xf numFmtId="44" fontId="2" fillId="5" borderId="6" xfId="1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8" fontId="2" fillId="0" borderId="6" xfId="0" applyNumberFormat="1" applyFont="1" applyBorder="1" applyAlignment="1">
      <alignment horizontal="center" vertical="center" wrapText="1"/>
    </xf>
    <xf numFmtId="0" fontId="2" fillId="6" borderId="6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center" vertical="center" wrapText="1"/>
    </xf>
    <xf numFmtId="8" fontId="2" fillId="6" borderId="6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9" fontId="8" fillId="0" borderId="6" xfId="3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165" fontId="8" fillId="0" borderId="6" xfId="3" applyNumberFormat="1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4" fontId="2" fillId="0" borderId="6" xfId="1" applyNumberFormat="1" applyFont="1" applyBorder="1" applyAlignment="1">
      <alignment horizontal="center" vertical="center" wrapText="1"/>
    </xf>
    <xf numFmtId="164" fontId="2" fillId="5" borderId="6" xfId="1" applyNumberFormat="1" applyFont="1" applyFill="1" applyBorder="1" applyAlignment="1">
      <alignment horizontal="center" vertical="center" wrapText="1"/>
    </xf>
    <xf numFmtId="164" fontId="11" fillId="7" borderId="6" xfId="1" applyNumberFormat="1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44" fontId="15" fillId="0" borderId="6" xfId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wrapText="1"/>
    </xf>
    <xf numFmtId="0" fontId="0" fillId="0" borderId="6" xfId="0" applyFont="1" applyBorder="1" applyAlignment="1">
      <alignment horizontal="center" wrapText="1"/>
    </xf>
    <xf numFmtId="164" fontId="2" fillId="5" borderId="6" xfId="0" applyNumberFormat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wrapText="1"/>
    </xf>
    <xf numFmtId="0" fontId="0" fillId="3" borderId="6" xfId="0" applyFont="1" applyFill="1" applyBorder="1" applyAlignment="1">
      <alignment horizontal="center" wrapText="1"/>
    </xf>
    <xf numFmtId="44" fontId="15" fillId="0" borderId="6" xfId="1" applyFont="1" applyBorder="1" applyAlignment="1">
      <alignment horizontal="center" vertical="center" wrapText="1"/>
    </xf>
    <xf numFmtId="8" fontId="14" fillId="0" borderId="5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wrapText="1"/>
    </xf>
    <xf numFmtId="164" fontId="11" fillId="7" borderId="6" xfId="1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9" fontId="8" fillId="0" borderId="6" xfId="3" applyFont="1" applyFill="1" applyBorder="1" applyAlignment="1">
      <alignment horizontal="center" vertical="center" wrapText="1"/>
    </xf>
    <xf numFmtId="165" fontId="8" fillId="0" borderId="6" xfId="3" applyNumberFormat="1" applyFont="1" applyFill="1" applyBorder="1" applyAlignment="1">
      <alignment horizontal="center" vertical="center" wrapText="1"/>
    </xf>
    <xf numFmtId="164" fontId="2" fillId="5" borderId="6" xfId="0" applyNumberFormat="1" applyFont="1" applyFill="1" applyBorder="1" applyAlignment="1">
      <alignment horizontal="center" vertical="center"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360457</xdr:colOff>
      <xdr:row>44</xdr:row>
      <xdr:rowOff>151333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2857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18</xdr:col>
      <xdr:colOff>274819</xdr:colOff>
      <xdr:row>78</xdr:row>
      <xdr:rowOff>56357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247619" cy="63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381615</xdr:colOff>
      <xdr:row>45</xdr:row>
      <xdr:rowOff>175989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87215" cy="8405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442580</xdr:colOff>
      <xdr:row>47</xdr:row>
      <xdr:rowOff>176021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48180" cy="877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259080</xdr:colOff>
      <xdr:row>20</xdr:row>
      <xdr:rowOff>38100</xdr:rowOff>
    </xdr:to>
    <xdr:pic>
      <xdr:nvPicPr>
        <xdr:cNvPr id="2" name="Picture 1" descr="imag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548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21</xdr:row>
      <xdr:rowOff>53340</xdr:rowOff>
    </xdr:from>
    <xdr:to>
      <xdr:col>9</xdr:col>
      <xdr:colOff>217096</xdr:colOff>
      <xdr:row>41</xdr:row>
      <xdr:rowOff>0</xdr:rowOff>
    </xdr:to>
    <xdr:pic>
      <xdr:nvPicPr>
        <xdr:cNvPr id="4" name="Picture 3" descr="imag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93820"/>
          <a:ext cx="5627296" cy="360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40</xdr:row>
      <xdr:rowOff>167640</xdr:rowOff>
    </xdr:from>
    <xdr:to>
      <xdr:col>9</xdr:col>
      <xdr:colOff>206622</xdr:colOff>
      <xdr:row>60</xdr:row>
      <xdr:rowOff>114300</xdr:rowOff>
    </xdr:to>
    <xdr:pic>
      <xdr:nvPicPr>
        <xdr:cNvPr id="5" name="Picture 2" descr="image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482840"/>
          <a:ext cx="5609202" cy="360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589B14A-24ED-488D-96AC-E46B3B0243E2}" diskRevisions="1" revisionId="28" version="2">
  <header guid="{975379DF-E495-44A5-8393-0C7065BF280A}" dateTime="2021-02-23T09:44:36" maxSheetId="6" userName="Cass, Mei" r:id="rId1">
    <sheetIdMap count="5">
      <sheetId val="1"/>
      <sheetId val="2"/>
      <sheetId val="3"/>
      <sheetId val="4"/>
      <sheetId val="5"/>
    </sheetIdMap>
  </header>
  <header guid="{4178FBFE-269C-4608-B84C-BAAD36B0A85F}" dateTime="2021-02-23T09:53:11" maxSheetId="6" userName="Cass, Mei" r:id="rId2" minRId="1" maxRId="25">
    <sheetIdMap count="5">
      <sheetId val="1"/>
      <sheetId val="2"/>
      <sheetId val="3"/>
      <sheetId val="4"/>
      <sheetId val="5"/>
    </sheetIdMap>
  </header>
  <header guid="{BD765402-D63C-4290-AC43-48D44805A057}" dateTime="2021-02-23T09:56:16" maxSheetId="6" userName="Cass, Mei" r:id="rId3" minRId="26" maxRId="27">
    <sheetIdMap count="5">
      <sheetId val="1"/>
      <sheetId val="2"/>
      <sheetId val="3"/>
      <sheetId val="4"/>
      <sheetId val="5"/>
    </sheetIdMap>
  </header>
  <header guid="{4589B14A-24ED-488D-96AC-E46B3B0243E2}" dateTime="2021-02-23T11:20:38" maxSheetId="6" userName="Veronica Martin" r:id="rId4">
    <sheetIdMap count="5">
      <sheetId val="1"/>
      <sheetId val="2"/>
      <sheetId val="3"/>
      <sheetId val="4"/>
      <sheetId val="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M1" t="inlineStr">
      <is>
        <t>PSE Proposed Pricing per kWh</t>
      </is>
    </oc>
    <nc r="M1" t="inlineStr">
      <is>
        <t>PSE Proposed Pricing per kWh
($/kWh)</t>
      </is>
    </nc>
  </rcc>
  <rcc rId="2" sId="1">
    <oc r="M18">
      <f>L18/6.6</f>
    </oc>
    <nc r="M18">
      <f>ROUND(L18/6.6,2)&amp;"/kWh"</f>
    </nc>
  </rcc>
  <rcc rId="3" sId="1">
    <oc r="M14">
      <f>(0.43*$B$10)+(0.35*$C$10)+(0.59*$E$10)</f>
    </oc>
    <nc r="M14">
      <f>ROUND((0.43*$B$10)+(0.35*$C$10)+(0.59*$E$10),2)&amp;"/kWh"</f>
    </nc>
  </rcc>
  <rfmt sheetId="1" sqref="M2" start="0" length="2147483647">
    <dxf>
      <font>
        <sz val="11"/>
      </font>
    </dxf>
  </rfmt>
  <rcc rId="4" sId="1">
    <oc r="M2" t="inlineStr">
      <is>
        <t>$0.40 per minute after 10 min. grace period</t>
      </is>
    </oc>
    <nc r="M2" t="inlineStr">
      <is>
        <t>$0.40/minute after 10 mininute grace period</t>
      </is>
    </nc>
  </rcc>
  <rrc rId="5" sId="1" ref="A19:XFD20" action="insertRow">
    <undo index="8" exp="area" ref3D="1" dr="$P$1:$P$1048576" dn="Z_292EA6B4_F5D2_4B12_9EE8_AA6E9BE7072A_.wvu.Cols" sId="1"/>
    <undo index="6" exp="area" ref3D="1" dr="$N$1:$N$1048576" dn="Z_292EA6B4_F5D2_4B12_9EE8_AA6E9BE7072A_.wvu.Cols" sId="1"/>
    <undo index="4" exp="area" ref3D="1" dr="$K$1:$K$1048576" dn="Z_292EA6B4_F5D2_4B12_9EE8_AA6E9BE7072A_.wvu.Cols" sId="1"/>
    <undo index="2" exp="area" ref3D="1" dr="$I$1:$I$1048576" dn="Z_292EA6B4_F5D2_4B12_9EE8_AA6E9BE7072A_.wvu.Cols" sId="1"/>
    <undo index="1" exp="area" ref3D="1" dr="$G$1:$G$1048576" dn="Z_292EA6B4_F5D2_4B12_9EE8_AA6E9BE7072A_.wvu.Cols" sId="1"/>
  </rrc>
  <rfmt sheetId="1" sqref="A19" start="0" length="0">
    <dxf>
      <font>
        <sz val="11"/>
        <color theme="1"/>
        <name val="Calibri"/>
        <scheme val="minor"/>
      </font>
      <alignment horizontal="general" vertical="top" readingOrder="0"/>
    </dxf>
  </rfmt>
  <rcc rId="6" sId="1" odxf="1" dxf="1">
    <nc r="B19" t="inlineStr">
      <is>
        <t>Electrify America</t>
      </is>
    </nc>
    <odxf>
      <font>
        <b val="0"/>
        <color auto="1"/>
      </font>
      <numFmt numFmtId="164" formatCode="&quot;$&quot;#,##0.00"/>
      <alignment vertical="center" readingOrder="0"/>
      <border outline="0">
        <left/>
        <top/>
        <bottom/>
      </border>
    </odxf>
    <ndxf>
      <font>
        <b/>
        <color auto="1"/>
      </font>
      <numFmt numFmtId="0" formatCode="General"/>
      <alignment vertical="top" readingOrder="0"/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ndxf>
  </rcc>
  <rcc rId="7" sId="1" odxf="1" s="1" dxf="1">
    <nc r="C19" t="inlineStr">
      <is>
        <t>Evgo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alignment vertical="bottom" readingOrder="0"/>
      <border outline="0">
        <top style="medium">
          <color indexed="64"/>
        </top>
        <bottom style="medium">
          <color indexed="64"/>
        </bottom>
      </border>
    </ndxf>
  </rcc>
  <rcc rId="8" sId="1" odxf="1" s="1" dxf="1">
    <nc r="E19" t="inlineStr">
      <is>
        <t>Blink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fill>
        <patternFill patternType="solid">
          <bgColor theme="0"/>
        </patternFill>
      </fill>
      <alignment vertical="bottom" readingOrder="0"/>
      <border outline="0">
        <top style="medium">
          <color indexed="64"/>
        </top>
        <bottom style="medium">
          <color indexed="64"/>
        </bottom>
      </border>
    </ndxf>
  </rcc>
  <rcc rId="9" sId="1" odxf="1" s="1" dxf="1">
    <nc r="F19" t="inlineStr">
      <is>
        <t>Op Connect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alignment vertical="bottom" readingOrder="0"/>
      <border outline="0">
        <top style="medium">
          <color indexed="64"/>
        </top>
        <bottom style="medium">
          <color indexed="64"/>
        </bottom>
      </border>
    </ndxf>
  </rcc>
  <rcc rId="10" sId="1" odxf="1" s="1" dxf="1">
    <nc r="G19" t="inlineStr">
      <is>
        <t>Sema Connect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alignment vertical="bottom" readingOrder="0"/>
      <border outline="0">
        <top style="medium">
          <color indexed="64"/>
        </top>
        <bottom style="medium">
          <color indexed="64"/>
        </bottom>
      </border>
    </ndxf>
  </rcc>
  <rcc rId="11" sId="1" odxf="1" s="1" dxf="1">
    <nc r="I19" t="inlineStr">
      <is>
        <t>Chargepoint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fill>
        <patternFill patternType="solid">
          <bgColor theme="0"/>
        </patternFill>
      </fill>
      <alignment vertical="bottom" readingOrder="0"/>
      <border outline="0">
        <top style="medium">
          <color indexed="64"/>
        </top>
        <bottom style="medium">
          <color indexed="64"/>
        </bottom>
      </border>
    </ndxf>
  </rcc>
  <rcc rId="12" sId="1" odxf="1" s="1" dxf="1">
    <nc r="K19" t="inlineStr">
      <is>
        <t>Total Chargers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alignment vertical="bottom" readingOrder="0"/>
      <border outline="0">
        <top style="medium">
          <color indexed="64"/>
        </top>
        <bottom style="medium">
          <color indexed="64"/>
        </bottom>
      </border>
    </ndxf>
  </rcc>
  <rcc rId="13" sId="1" odxf="1" s="1" dxf="1">
    <nc r="L19" t="inlineStr">
      <is>
        <t xml:space="preserve">Total Cost  Weighted Avg. 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b/>
        <i/>
        <sz val="11"/>
        <color theme="1"/>
        <name val="Calibri"/>
        <scheme val="minor"/>
      </font>
      <numFmt numFmtId="0" formatCode="General"/>
      <alignment vertical="bottom" readingOrder="0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fmt sheetId="1" s="1" sqref="M19" start="0" length="0">
    <dxf>
      <font>
        <sz val="11"/>
        <color theme="1"/>
        <name val="Calibri"/>
        <scheme val="minor"/>
      </font>
      <numFmt numFmtId="0" formatCode="General"/>
      <fill>
        <patternFill>
          <bgColor theme="6" tint="0.59999389629810485"/>
        </patternFill>
      </fill>
      <alignment vertical="bottom" readingOrder="0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14" sId="1" odxf="1" s="1" dxf="1">
    <nc r="N19" t="inlineStr">
      <is>
        <t>60 minutes of Charging</t>
      </is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numFmt numFmtId="0" formatCode="General"/>
      <fill>
        <patternFill>
          <bgColor theme="6" tint="0.59999389629810485"/>
        </patternFill>
      </fill>
      <alignment vertical="bottom" readingOrder="0"/>
      <border outline="0">
        <top style="thin">
          <color indexed="64"/>
        </top>
      </border>
    </ndxf>
  </rcc>
  <rfmt sheetId="1" s="1" sqref="O19" start="0" length="0">
    <dxf>
      <font>
        <sz val="11"/>
        <color theme="1"/>
        <name val="Calibri"/>
        <scheme val="minor"/>
      </font>
      <numFmt numFmtId="0" formatCode="General"/>
      <alignment vertical="bottom" readingOrder="0"/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</rfmt>
  <rcc rId="15" sId="1" odxf="1" s="1" dxf="1">
    <nc r="P19" t="inlineStr">
      <is>
        <t>60 minutes of Charging</t>
      </is>
    </nc>
    <o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numFmt numFmtId="0" formatCode="General"/>
      <alignment vertical="bottom" wrapText="1" readingOrder="0"/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ndxf>
  </rcc>
  <rfmt sheetId="1" sqref="A19:XFD19" start="0" length="0">
    <dxf>
      <alignment vertical="top" wrapText="1" readingOrder="0"/>
    </dxf>
  </rfmt>
  <rcc rId="16" sId="1" odxf="1" dxf="1">
    <nc r="A20" t="inlineStr">
      <is>
        <t>Idle Fee</t>
      </is>
    </nc>
    <odxf>
      <font>
        <color auto="1"/>
      </font>
      <alignment horizontal="left" vertical="center" readingOrder="0"/>
    </odxf>
    <ndxf>
      <font>
        <sz val="11"/>
        <color theme="1"/>
        <name val="Calibri"/>
        <scheme val="minor"/>
      </font>
      <alignment horizontal="general" vertical="top" readingOrder="0"/>
    </ndxf>
  </rcc>
  <rcc rId="17" sId="1" odxf="1" dxf="1">
    <nc r="B20" t="inlineStr">
      <is>
        <t>$0.40 per minute after grace period</t>
      </is>
    </nc>
    <odxf>
      <font>
        <color auto="1"/>
      </font>
      <numFmt numFmtId="164" formatCode="&quot;$&quot;#,##0.00"/>
      <alignment vertical="center" readingOrder="0"/>
      <border outline="0">
        <left/>
      </border>
    </odxf>
    <ndxf>
      <font>
        <sz val="8"/>
        <color auto="1"/>
      </font>
      <numFmt numFmtId="0" formatCode="General"/>
      <alignment vertical="top" readingOrder="0"/>
      <border outline="0">
        <left style="medium">
          <color auto="1"/>
        </left>
      </border>
    </ndxf>
  </rcc>
  <rcc rId="18" sId="1" odxf="1" s="1" dxf="1">
    <nc r="C20" t="inlineStr">
      <is>
        <t>$0.40 per minute after grace period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sz val="8"/>
        <color theme="1"/>
        <name val="Calibri"/>
        <scheme val="minor"/>
      </font>
      <numFmt numFmtId="0" formatCode="General"/>
      <alignment vertical="bottom" readingOrder="0"/>
      <border outline="0">
        <top style="medium">
          <color indexed="64"/>
        </top>
      </border>
    </ndxf>
  </rcc>
  <rfmt sheetId="1" s="1" sqref="E20" start="0" length="0">
    <dxf>
      <font>
        <b/>
        <i/>
        <sz val="11"/>
        <color theme="1"/>
        <name val="Calibri"/>
        <scheme val="minor"/>
      </font>
      <numFmt numFmtId="0" formatCode="General"/>
      <fill>
        <patternFill patternType="solid">
          <bgColor theme="0"/>
        </patternFill>
      </fill>
      <alignment vertical="bottom" readingOrder="0"/>
    </dxf>
  </rfmt>
  <rfmt sheetId="1" s="1" sqref="F20" start="0" length="0">
    <dxf>
      <font>
        <b/>
        <i/>
        <sz val="11"/>
        <color theme="1"/>
        <name val="Calibri"/>
        <scheme val="minor"/>
      </font>
      <numFmt numFmtId="0" formatCode="General"/>
      <alignment vertical="bottom" readingOrder="0"/>
    </dxf>
  </rfmt>
  <rfmt sheetId="1" s="1" sqref="G20" start="0" length="0">
    <dxf>
      <font>
        <b/>
        <i/>
        <sz val="11"/>
        <color theme="1"/>
        <name val="Calibri"/>
        <scheme val="minor"/>
      </font>
      <numFmt numFmtId="0" formatCode="General"/>
      <alignment vertical="bottom" readingOrder="0"/>
    </dxf>
  </rfmt>
  <rfmt sheetId="1" s="1" sqref="H20" start="0" length="0">
    <dxf>
      <font>
        <b/>
        <i/>
        <sz val="11"/>
        <color theme="1"/>
        <name val="Calibri"/>
        <scheme val="minor"/>
      </font>
      <numFmt numFmtId="0" formatCode="General"/>
      <alignment vertical="bottom" readingOrder="0"/>
    </dxf>
  </rfmt>
  <rfmt sheetId="1" s="1" sqref="I20" start="0" length="0">
    <dxf>
      <font>
        <b/>
        <i/>
        <sz val="11"/>
        <color theme="1"/>
        <name val="Calibri"/>
        <scheme val="minor"/>
      </font>
      <numFmt numFmtId="0" formatCode="General"/>
      <fill>
        <patternFill patternType="solid">
          <bgColor theme="0"/>
        </patternFill>
      </fill>
      <alignment vertical="bottom" readingOrder="0"/>
    </dxf>
  </rfmt>
  <rfmt sheetId="1" s="1" sqref="J20" start="0" length="0">
    <dxf>
      <font>
        <b/>
        <i/>
        <sz val="11"/>
        <color theme="1"/>
        <name val="Calibri"/>
        <scheme val="minor"/>
      </font>
      <numFmt numFmtId="0" formatCode="General"/>
      <fill>
        <patternFill patternType="solid">
          <bgColor theme="0"/>
        </patternFill>
      </fill>
      <alignment vertical="bottom" readingOrder="0"/>
      <border outline="0">
        <right style="medium">
          <color auto="1"/>
        </right>
      </border>
    </dxf>
  </rfmt>
  <rfmt sheetId="1" s="1" sqref="K20" start="0" length="0">
    <dxf>
      <font>
        <b/>
        <i/>
        <sz val="11"/>
        <color theme="1"/>
        <name val="Calibri"/>
        <scheme val="minor"/>
      </font>
      <numFmt numFmtId="0" formatCode="General"/>
      <alignment vertical="bottom" readingOrder="0"/>
    </dxf>
  </rfmt>
  <rfmt sheetId="1" s="1" sqref="L20" start="0" length="0">
    <dxf>
      <font>
        <b/>
        <i/>
        <sz val="11"/>
        <color theme="1"/>
        <name val="Calibri"/>
        <scheme val="minor"/>
      </font>
      <numFmt numFmtId="0" formatCode="General"/>
      <alignment vertical="bottom" readingOrder="0"/>
      <border outline="0">
        <left style="medium">
          <color indexed="64"/>
        </left>
        <top style="medium">
          <color indexed="64"/>
        </top>
      </border>
    </dxf>
  </rfmt>
  <rcc rId="19" sId="1" odxf="1" s="1" dxf="1">
    <nc r="M20" t="inlineStr">
      <is>
        <t>$0.40/minute after 10 mininute grace period</t>
      </is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numFmt numFmtId="0" formatCode="General"/>
      <fill>
        <patternFill>
          <bgColor theme="6" tint="0.59999389629810485"/>
        </patternFill>
      </fill>
      <alignment vertical="bottom" readingOrder="0"/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ndxf>
  </rcc>
  <rfmt sheetId="1" s="1" sqref="N20" start="0" length="0">
    <dxf>
      <font>
        <sz val="8"/>
        <color theme="1"/>
        <name val="Calibri"/>
        <scheme val="minor"/>
      </font>
      <numFmt numFmtId="0" formatCode="General"/>
      <fill>
        <patternFill>
          <bgColor theme="6" tint="0.59999389629810485"/>
        </patternFill>
      </fill>
      <alignment vertical="bottom" readingOrder="0"/>
      <border outline="0">
        <left style="medium">
          <color indexed="64"/>
        </left>
        <top style="medium">
          <color indexed="64"/>
        </top>
        <bottom style="thin">
          <color indexed="64"/>
        </bottom>
      </border>
    </dxf>
  </rfmt>
  <rfmt sheetId="1" s="1" sqref="O20" start="0" length="0">
    <dxf>
      <font>
        <b/>
        <sz val="11"/>
        <color theme="1"/>
        <name val="Calibri"/>
        <scheme val="minor"/>
      </font>
      <numFmt numFmtId="0" formatCode="General"/>
      <alignment vertical="bottom" readingOrder="0"/>
      <border outline="0">
        <left style="medium">
          <color indexed="64"/>
        </left>
        <right style="thin">
          <color indexed="64"/>
        </right>
        <bottom style="thin">
          <color indexed="64"/>
        </bottom>
      </border>
    </dxf>
  </rfmt>
  <rfmt sheetId="1" s="1" sqref="P20" start="0" length="0">
    <dxf>
      <numFmt numFmtId="0" formatCode="General"/>
      <alignment horizontal="general" vertical="bottom" wrapText="1" readingOrder="0"/>
      <border outline="0">
        <left style="thin">
          <color indexed="64"/>
        </left>
        <right style="medium">
          <color indexed="64"/>
        </right>
        <bottom style="thin">
          <color indexed="64"/>
        </bottom>
      </border>
    </dxf>
  </rfmt>
  <rfmt sheetId="1" sqref="A20:XFD20" start="0" length="0">
    <dxf>
      <alignment vertical="top" wrapText="1" readingOrder="0"/>
    </dxf>
  </rfmt>
  <rrc rId="20" sId="1" ref="A2:XFD2" action="deleteRow">
    <undo index="8" exp="area" ref3D="1" dr="$P$1:$P$1048576" dn="Z_292EA6B4_F5D2_4B12_9EE8_AA6E9BE7072A_.wvu.Cols" sId="1"/>
    <undo index="6" exp="area" ref3D="1" dr="$N$1:$N$1048576" dn="Z_292EA6B4_F5D2_4B12_9EE8_AA6E9BE7072A_.wvu.Cols" sId="1"/>
    <undo index="4" exp="area" ref3D="1" dr="$K$1:$K$1048576" dn="Z_292EA6B4_F5D2_4B12_9EE8_AA6E9BE7072A_.wvu.Cols" sId="1"/>
    <undo index="2" exp="area" ref3D="1" dr="$I$1:$I$1048576" dn="Z_292EA6B4_F5D2_4B12_9EE8_AA6E9BE7072A_.wvu.Cols" sId="1"/>
    <undo index="1" exp="area" ref3D="1" dr="$G$1:$G$1048576" dn="Z_292EA6B4_F5D2_4B12_9EE8_AA6E9BE7072A_.wvu.Cols" sId="1"/>
    <rfmt sheetId="1" xfDxf="1" sqref="A2:XFD2" start="0" length="0">
      <dxf>
        <alignment wrapText="1" readingOrder="0"/>
      </dxf>
    </rfmt>
    <rcc rId="0" sId="1">
      <nc r="A2" t="inlineStr">
        <is>
          <t>Idle Fee</t>
        </is>
      </nc>
    </rcc>
    <rcc rId="0" sId="1" dxf="1">
      <nc r="B2" t="inlineStr">
        <is>
          <t>$0.40 per minute after grace period</t>
        </is>
      </nc>
      <ndxf>
        <font>
          <sz val="8"/>
          <color theme="1"/>
          <name val="Calibri"/>
          <scheme val="minor"/>
        </font>
        <alignment horizontal="center" readingOrder="0"/>
        <border outline="0">
          <left style="medium">
            <color auto="1"/>
          </left>
        </border>
      </ndxf>
    </rcc>
    <rcc rId="0" sId="1" dxf="1">
      <nc r="C2" t="inlineStr">
        <is>
          <t>$0.40 per minute after grace period</t>
        </is>
      </nc>
      <ndxf>
        <font>
          <sz val="8"/>
          <color theme="1"/>
          <name val="Calibri"/>
          <scheme val="minor"/>
        </font>
        <alignment horizontal="center" readingOrder="0"/>
        <border outline="0">
          <top style="medium">
            <color indexed="64"/>
          </top>
        </border>
      </ndxf>
    </rcc>
    <rfmt sheetId="1" sqref="D2" start="0" length="0">
      <dxf>
        <font>
          <sz val="8"/>
          <color theme="1"/>
          <name val="Calibri"/>
          <scheme val="minor"/>
        </font>
        <alignment horizontal="center" readingOrder="0"/>
        <border outline="0">
          <top style="medium">
            <color indexed="64"/>
          </top>
        </border>
      </dxf>
    </rfmt>
    <rfmt sheetId="1" sqref="E2" start="0" length="0">
      <dxf>
        <font>
          <b/>
          <i/>
          <sz val="11"/>
          <color theme="1"/>
          <name val="Calibri"/>
          <scheme val="minor"/>
        </font>
        <fill>
          <patternFill patternType="solid">
            <bgColor theme="0"/>
          </patternFill>
        </fill>
        <alignment horizontal="center" readingOrder="0"/>
      </dxf>
    </rfmt>
    <rfmt sheetId="1" sqref="F2" start="0" length="0">
      <dxf>
        <font>
          <b/>
          <i/>
          <sz val="11"/>
          <color theme="1"/>
          <name val="Calibri"/>
          <scheme val="minor"/>
        </font>
        <alignment horizontal="center" readingOrder="0"/>
      </dxf>
    </rfmt>
    <rfmt sheetId="1" sqref="G2" start="0" length="0">
      <dxf>
        <font>
          <b/>
          <i/>
          <sz val="11"/>
          <color theme="1"/>
          <name val="Calibri"/>
          <scheme val="minor"/>
        </font>
        <alignment horizontal="center" readingOrder="0"/>
      </dxf>
    </rfmt>
    <rfmt sheetId="1" sqref="H2" start="0" length="0">
      <dxf>
        <font>
          <b/>
          <i/>
          <sz val="11"/>
          <color theme="1"/>
          <name val="Calibri"/>
          <scheme val="minor"/>
        </font>
        <alignment horizontal="center" readingOrder="0"/>
      </dxf>
    </rfmt>
    <rfmt sheetId="1" sqref="I2" start="0" length="0">
      <dxf>
        <font>
          <b/>
          <i/>
          <sz val="11"/>
          <color theme="1"/>
          <name val="Calibri"/>
          <scheme val="minor"/>
        </font>
        <fill>
          <patternFill patternType="solid">
            <bgColor theme="0"/>
          </patternFill>
        </fill>
        <alignment horizontal="center" readingOrder="0"/>
      </dxf>
    </rfmt>
    <rfmt sheetId="1" sqref="J2" start="0" length="0">
      <dxf>
        <font>
          <b/>
          <i/>
          <sz val="11"/>
          <color theme="1"/>
          <name val="Calibri"/>
          <scheme val="minor"/>
        </font>
        <fill>
          <patternFill patternType="solid">
            <bgColor theme="0"/>
          </patternFill>
        </fill>
        <alignment horizontal="center" readingOrder="0"/>
        <border outline="0">
          <right style="medium">
            <color auto="1"/>
          </right>
        </border>
      </dxf>
    </rfmt>
    <rfmt sheetId="1" sqref="K2" start="0" length="0">
      <dxf>
        <font>
          <b/>
          <i/>
          <sz val="11"/>
          <color theme="1"/>
          <name val="Calibri"/>
          <scheme val="minor"/>
        </font>
        <alignment horizontal="center" readingOrder="0"/>
      </dxf>
    </rfmt>
    <rfmt sheetId="1" sqref="L2" start="0" length="0">
      <dxf>
        <font>
          <b/>
          <i/>
          <sz val="11"/>
          <color theme="1"/>
          <name val="Calibri"/>
          <scheme val="minor"/>
        </font>
        <alignment horizontal="center" readingOrder="0"/>
        <border outline="0">
          <left style="medium">
            <color indexed="64"/>
          </left>
          <top style="medium">
            <color indexed="64"/>
          </top>
        </border>
      </dxf>
    </rfmt>
    <rcc rId="0" sId="1" dxf="1">
      <nc r="M2" t="inlineStr">
        <is>
          <t>$0.40/minute after 10 mininute grace period</t>
        </is>
      </nc>
      <ndxf>
        <font>
          <b/>
          <sz val="11"/>
          <color theme="1"/>
          <name val="Calibri"/>
          <scheme val="minor"/>
        </font>
        <fill>
          <patternFill patternType="solid">
            <bgColor theme="6" tint="0.59999389629810485"/>
          </patternFill>
        </fill>
        <alignment horizontal="center" readingOrder="0"/>
        <border outline="0">
          <left style="medium">
            <color indexed="64"/>
          </left>
          <right style="medium">
            <color indexed="64"/>
          </right>
          <top style="medium">
            <color indexed="64"/>
          </top>
        </border>
      </ndxf>
    </rcc>
    <rfmt sheetId="1" sqref="N2" start="0" length="0">
      <dxf>
        <font>
          <b/>
          <sz val="8"/>
          <color theme="1"/>
          <name val="Calibri"/>
          <scheme val="minor"/>
        </font>
        <fill>
          <patternFill patternType="solid">
            <bgColor theme="6" tint="0.59999389629810485"/>
          </patternFill>
        </fill>
        <alignment horizontal="center" readingOrder="0"/>
        <border outline="0">
          <left style="medium">
            <color indexed="64"/>
          </left>
          <top style="medium">
            <color indexed="64"/>
          </top>
          <bottom style="thin">
            <color indexed="64"/>
          </bottom>
        </border>
      </dxf>
    </rfmt>
    <rfmt sheetId="1" sqref="O2" start="0" length="0">
      <dxf>
        <font>
          <b/>
          <i/>
          <sz val="11"/>
          <color theme="1"/>
          <name val="Calibri"/>
          <scheme val="minor"/>
        </font>
        <alignment horizontal="center" readingOrder="0"/>
        <border outline="0">
          <left style="medium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P2" start="0" length="0">
      <dxf>
        <font>
          <i/>
          <sz val="11"/>
          <color theme="1"/>
          <name val="Calibri"/>
          <scheme val="minor"/>
        </font>
        <border outline="0">
          <left style="thin">
            <color indexed="64"/>
          </left>
          <right style="medium">
            <color indexed="64"/>
          </right>
          <bottom style="thin">
            <color indexed="64"/>
          </bottom>
        </border>
      </dxf>
    </rfmt>
  </rrc>
  <rfmt sheetId="1" sqref="A1:O1">
    <dxf>
      <fill>
        <patternFill>
          <bgColor theme="4" tint="0.79998168889431442"/>
        </patternFill>
      </fill>
    </dxf>
  </rfmt>
  <rfmt sheetId="1" sqref="A18:O18">
    <dxf>
      <fill>
        <patternFill>
          <bgColor theme="4" tint="0.79998168889431442"/>
        </patternFill>
      </fill>
    </dxf>
  </rfmt>
  <rfmt sheetId="1" sqref="A1:A19" start="0" length="0">
    <dxf>
      <border>
        <left style="thin">
          <color indexed="64"/>
        </left>
      </border>
    </dxf>
  </rfmt>
  <rfmt sheetId="1" sqref="A1:O1" start="0" length="0">
    <dxf>
      <border>
        <top style="thin">
          <color indexed="64"/>
        </top>
      </border>
    </dxf>
  </rfmt>
  <rfmt sheetId="1" sqref="A19:O19" start="0" length="0">
    <dxf>
      <border>
        <bottom style="thin">
          <color indexed="64"/>
        </bottom>
      </border>
    </dxf>
  </rfmt>
  <rfmt sheetId="1" sqref="A1:O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21" sId="1">
    <nc r="O19" t="inlineStr">
      <is>
        <t>N/A</t>
      </is>
    </nc>
  </rcc>
  <rcc rId="22" sId="1">
    <nc r="O18" t="inlineStr">
      <is>
        <t>Current PSE Pricing per minute 
($/min)</t>
      </is>
    </nc>
  </rcc>
  <rcc rId="23" sId="1">
    <nc r="M18" t="inlineStr">
      <is>
        <t>PSE Proposed Pricing per minute
($/min)</t>
      </is>
    </nc>
  </rcc>
  <rfmt sheetId="1" sqref="A19:C19" start="0" length="2147483647">
    <dxf>
      <font>
        <sz val="11"/>
      </font>
    </dxf>
  </rfmt>
  <rcc rId="24" sId="1" odxf="1" dxf="1">
    <nc r="E19" t="inlineStr">
      <is>
        <t>N/A</t>
      </is>
    </nc>
    <ndxf>
      <fill>
        <patternFill patternType="none">
          <bgColor indexed="65"/>
        </patternFill>
      </fill>
    </ndxf>
  </rcc>
  <rfmt sheetId="1" sqref="F19" start="0" length="2147483647">
    <dxf>
      <font>
        <b val="0"/>
      </font>
    </dxf>
  </rfmt>
  <rcc rId="25" sId="1" odxf="1" dxf="1">
    <nc r="F19" t="inlineStr">
      <is>
        <t>N/A</t>
      </is>
    </nc>
    <ndxf>
      <font>
        <b/>
      </font>
    </ndxf>
  </rcc>
  <rcmt sheetId="1" cell="M18" guid="{61AA3BC9-9F0C-484A-9E4E-5AEB33176BFF}" author="Gardner, Paul" newLength="26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17:D19">
    <dxf>
      <fill>
        <patternFill>
          <bgColor theme="1"/>
        </patternFill>
      </fill>
    </dxf>
  </rfmt>
  <rcc rId="26" sId="1" odxf="1" dxf="1">
    <nc r="L19" t="inlineStr">
      <is>
        <t>$0.40 per minute after grace period</t>
      </is>
    </nc>
    <odxf>
      <font>
        <b/>
        <i/>
      </font>
    </odxf>
    <ndxf>
      <font>
        <b val="0"/>
        <i val="0"/>
        <sz val="11"/>
        <color theme="1"/>
        <name val="Calibri"/>
        <scheme val="minor"/>
      </font>
    </ndxf>
  </rcc>
  <rfmt sheetId="1" sqref="H18:J19">
    <dxf>
      <fill>
        <patternFill>
          <bgColor theme="1"/>
        </patternFill>
      </fill>
    </dxf>
  </rfmt>
  <rfmt sheetId="1" sqref="B19:C19">
    <dxf>
      <fill>
        <patternFill patternType="solid">
          <bgColor rgb="FFFFFF00"/>
        </patternFill>
      </fill>
    </dxf>
  </rfmt>
  <rfmt sheetId="1" s="1" sqref="M19" start="0" length="0">
    <dxf>
      <font>
        <sz val="11"/>
        <color auto="1"/>
        <name val="Calibri"/>
        <scheme val="minor"/>
      </font>
      <numFmt numFmtId="164" formatCode="&quot;$&quot;#,##0.00"/>
      <fill>
        <patternFill>
          <bgColor theme="6" tint="0.79998168889431442"/>
        </patternFill>
      </fill>
      <alignment vertical="center" readingOrder="0"/>
    </dxf>
  </rfmt>
  <rcc rId="27" sId="1">
    <oc r="M19" t="inlineStr">
      <is>
        <t>$0.40/minute after 10 mininute grace period</t>
      </is>
    </oc>
    <nc r="M19" t="inlineStr">
      <is>
        <t>$0.40/min after 10 mininute grace period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66A53B66_24ED_40F3_98D4_55F2188F24D6_.wvu.Cols" hidden="1" oldHidden="1">
    <formula>Calculations!$G:$G,Calculations!$I:$I,Calculations!$K:$K,Calculations!$N:$N,Calculations!$P:$P</formula>
  </rdn>
  <rcv guid="{66A53B66-24ED-40F3-98D4-55F2188F24D6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www.blinkcharging.com/ev-charging-fee" TargetMode="External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evgo.com/charging-plans/" TargetMode="External"/><Relationship Id="rId4" Type="http://schemas.openxmlformats.org/officeDocument/2006/relationships/hyperlink" Target="https://na.chargepoint.com/charge_poin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9"/>
  <sheetViews>
    <sheetView tabSelected="1" topLeftCell="A10" zoomScale="120" zoomScaleNormal="120" workbookViewId="0">
      <selection activeCell="M19" sqref="M19"/>
    </sheetView>
  </sheetViews>
  <sheetFormatPr defaultColWidth="9.140625" defaultRowHeight="15" x14ac:dyDescent="0.25"/>
  <cols>
    <col min="1" max="1" width="28.85546875" style="3" customWidth="1"/>
    <col min="2" max="2" width="16.140625" style="3" customWidth="1"/>
    <col min="3" max="3" width="14.140625" style="2" customWidth="1"/>
    <col min="4" max="4" width="16.140625" style="3" customWidth="1"/>
    <col min="5" max="5" width="11.28515625" style="2" customWidth="1"/>
    <col min="6" max="6" width="14.7109375" style="2" customWidth="1"/>
    <col min="7" max="7" width="14.7109375" style="2" hidden="1" customWidth="1"/>
    <col min="8" max="8" width="14.7109375" style="2" customWidth="1"/>
    <col min="9" max="9" width="13.7109375" style="2" hidden="1" customWidth="1"/>
    <col min="10" max="10" width="12.42578125" style="2" customWidth="1"/>
    <col min="11" max="11" width="9.42578125" style="2" hidden="1" customWidth="1"/>
    <col min="12" max="12" width="13.85546875" style="2" customWidth="1"/>
    <col min="13" max="13" width="13.85546875" style="10" customWidth="1"/>
    <col min="14" max="14" width="13.85546875" style="10" hidden="1" customWidth="1"/>
    <col min="15" max="15" width="13.85546875" style="18" customWidth="1"/>
    <col min="16" max="16" width="12.42578125" style="19" hidden="1" customWidth="1"/>
    <col min="17" max="16384" width="9.140625" style="3"/>
  </cols>
  <sheetData>
    <row r="1" spans="1:16" s="2" customFormat="1" ht="60.75" thickBot="1" x14ac:dyDescent="0.3">
      <c r="A1" s="20"/>
      <c r="B1" s="21" t="s">
        <v>32</v>
      </c>
      <c r="C1" s="69" t="s">
        <v>35</v>
      </c>
      <c r="D1" s="69"/>
      <c r="E1" s="22" t="s">
        <v>3</v>
      </c>
      <c r="F1" s="22" t="s">
        <v>21</v>
      </c>
      <c r="G1" s="69" t="s">
        <v>20</v>
      </c>
      <c r="H1" s="69"/>
      <c r="I1" s="69" t="s">
        <v>22</v>
      </c>
      <c r="J1" s="69"/>
      <c r="K1" s="22" t="s">
        <v>27</v>
      </c>
      <c r="L1" s="22" t="s">
        <v>41</v>
      </c>
      <c r="M1" s="21" t="s">
        <v>43</v>
      </c>
      <c r="N1" s="21" t="s">
        <v>39</v>
      </c>
      <c r="O1" s="23" t="s">
        <v>42</v>
      </c>
      <c r="P1" s="11" t="s">
        <v>39</v>
      </c>
    </row>
    <row r="2" spans="1:16" x14ac:dyDescent="0.25">
      <c r="A2" s="24" t="s">
        <v>9</v>
      </c>
      <c r="B2" s="67" t="s">
        <v>15</v>
      </c>
      <c r="C2" s="68" t="s">
        <v>19</v>
      </c>
      <c r="D2" s="67" t="s">
        <v>38</v>
      </c>
      <c r="E2" s="25" t="s">
        <v>2</v>
      </c>
      <c r="F2" s="26"/>
      <c r="G2" s="26"/>
      <c r="H2" s="26"/>
      <c r="I2" s="27"/>
      <c r="J2" s="28"/>
      <c r="K2" s="28"/>
      <c r="L2" s="28"/>
      <c r="M2" s="29"/>
      <c r="N2" s="29"/>
      <c r="O2" s="30"/>
      <c r="P2" s="13"/>
    </row>
    <row r="3" spans="1:16" x14ac:dyDescent="0.25">
      <c r="A3" s="24" t="s">
        <v>10</v>
      </c>
      <c r="B3" s="67"/>
      <c r="C3" s="68"/>
      <c r="D3" s="67"/>
      <c r="E3" s="28"/>
      <c r="F3" s="26"/>
      <c r="G3" s="26"/>
      <c r="H3" s="26"/>
      <c r="I3" s="27"/>
      <c r="J3" s="28"/>
      <c r="K3" s="28"/>
      <c r="L3" s="28"/>
      <c r="M3" s="29"/>
      <c r="N3" s="29"/>
      <c r="O3" s="30"/>
      <c r="P3" s="13"/>
    </row>
    <row r="4" spans="1:16" x14ac:dyDescent="0.25">
      <c r="A4" s="24" t="s">
        <v>11</v>
      </c>
      <c r="B4" s="67"/>
      <c r="C4" s="68"/>
      <c r="D4" s="67"/>
      <c r="E4" s="28"/>
      <c r="F4" s="26"/>
      <c r="G4" s="26"/>
      <c r="H4" s="26"/>
      <c r="I4" s="27"/>
      <c r="J4" s="28"/>
      <c r="K4" s="28"/>
      <c r="L4" s="28"/>
      <c r="M4" s="29"/>
      <c r="N4" s="29"/>
      <c r="O4" s="30"/>
      <c r="P4" s="13"/>
    </row>
    <row r="5" spans="1:16" x14ac:dyDescent="0.25">
      <c r="A5" s="24" t="s">
        <v>12</v>
      </c>
      <c r="B5" s="67"/>
      <c r="C5" s="68"/>
      <c r="D5" s="67"/>
      <c r="E5" s="28"/>
      <c r="F5" s="26"/>
      <c r="G5" s="26"/>
      <c r="H5" s="26"/>
      <c r="I5" s="27"/>
      <c r="J5" s="28"/>
      <c r="K5" s="28"/>
      <c r="L5" s="28"/>
      <c r="M5" s="29"/>
      <c r="N5" s="29"/>
      <c r="O5" s="30"/>
      <c r="P5" s="13"/>
    </row>
    <row r="6" spans="1:16" x14ac:dyDescent="0.25">
      <c r="A6" s="24" t="s">
        <v>0</v>
      </c>
      <c r="B6" s="31" t="s">
        <v>13</v>
      </c>
      <c r="C6" s="68" t="s">
        <v>29</v>
      </c>
      <c r="D6" s="68"/>
      <c r="E6" s="32" t="s">
        <v>1</v>
      </c>
      <c r="F6" s="33" t="s">
        <v>29</v>
      </c>
      <c r="G6" s="34"/>
      <c r="H6" s="34" t="s">
        <v>28</v>
      </c>
      <c r="I6" s="31"/>
      <c r="J6" s="33" t="s">
        <v>29</v>
      </c>
      <c r="K6" s="28"/>
      <c r="L6" s="28"/>
      <c r="M6" s="29"/>
      <c r="N6" s="29"/>
      <c r="O6" s="30"/>
      <c r="P6" s="13"/>
    </row>
    <row r="7" spans="1:16" ht="3" customHeight="1" x14ac:dyDescent="0.25">
      <c r="A7" s="35"/>
      <c r="B7" s="36"/>
      <c r="C7" s="36"/>
      <c r="D7" s="36"/>
      <c r="E7" s="36"/>
      <c r="F7" s="36"/>
      <c r="G7" s="37"/>
      <c r="H7" s="37"/>
      <c r="I7" s="36"/>
      <c r="J7" s="36"/>
      <c r="K7" s="36"/>
      <c r="L7" s="28"/>
      <c r="M7" s="29"/>
      <c r="N7" s="29"/>
      <c r="O7" s="30"/>
      <c r="P7" s="13"/>
    </row>
    <row r="8" spans="1:16" s="9" customFormat="1" x14ac:dyDescent="0.25">
      <c r="A8" s="38" t="s">
        <v>26</v>
      </c>
      <c r="B8" s="39">
        <v>62</v>
      </c>
      <c r="C8" s="71">
        <v>26</v>
      </c>
      <c r="D8" s="71"/>
      <c r="E8" s="40">
        <v>8</v>
      </c>
      <c r="F8" s="40">
        <v>0</v>
      </c>
      <c r="G8" s="40"/>
      <c r="H8" s="40">
        <v>0</v>
      </c>
      <c r="I8" s="40"/>
      <c r="J8" s="40">
        <v>0</v>
      </c>
      <c r="K8" s="40">
        <f>SUM(B8:J8)</f>
        <v>96</v>
      </c>
      <c r="L8" s="29"/>
      <c r="M8" s="29"/>
      <c r="N8" s="29"/>
      <c r="O8" s="41"/>
      <c r="P8" s="14"/>
    </row>
    <row r="9" spans="1:16" s="4" customFormat="1" ht="11.25" x14ac:dyDescent="0.2">
      <c r="A9" s="42" t="s">
        <v>30</v>
      </c>
      <c r="B9" s="43">
        <f>B8/$K$8</f>
        <v>0.64583333333333337</v>
      </c>
      <c r="C9" s="72">
        <f>C8/$K$8</f>
        <v>0.27083333333333331</v>
      </c>
      <c r="D9" s="72"/>
      <c r="E9" s="43">
        <f t="shared" ref="E9:J9" si="0">E8/$K$8</f>
        <v>8.3333333333333329E-2</v>
      </c>
      <c r="F9" s="43">
        <f t="shared" si="0"/>
        <v>0</v>
      </c>
      <c r="G9" s="43">
        <f t="shared" si="0"/>
        <v>0</v>
      </c>
      <c r="H9" s="43">
        <f t="shared" si="0"/>
        <v>0</v>
      </c>
      <c r="I9" s="43">
        <f t="shared" si="0"/>
        <v>0</v>
      </c>
      <c r="J9" s="43">
        <f t="shared" si="0"/>
        <v>0</v>
      </c>
      <c r="K9" s="44"/>
      <c r="L9" s="44"/>
      <c r="M9" s="45"/>
      <c r="N9" s="45"/>
      <c r="O9" s="46"/>
      <c r="P9" s="15"/>
    </row>
    <row r="10" spans="1:16" s="9" customFormat="1" x14ac:dyDescent="0.25">
      <c r="A10" s="38" t="s">
        <v>25</v>
      </c>
      <c r="B10" s="39">
        <v>10</v>
      </c>
      <c r="C10" s="71">
        <v>8</v>
      </c>
      <c r="D10" s="71"/>
      <c r="E10" s="40">
        <v>84</v>
      </c>
      <c r="F10" s="40">
        <v>8</v>
      </c>
      <c r="G10" s="40"/>
      <c r="H10" s="40">
        <v>115</v>
      </c>
      <c r="I10" s="40"/>
      <c r="J10" s="40">
        <v>284</v>
      </c>
      <c r="K10" s="40">
        <f>SUM(B10:J10)</f>
        <v>509</v>
      </c>
      <c r="L10" s="29"/>
      <c r="M10" s="29"/>
      <c r="N10" s="29"/>
      <c r="O10" s="41"/>
      <c r="P10" s="14"/>
    </row>
    <row r="11" spans="1:16" s="4" customFormat="1" ht="11.25" x14ac:dyDescent="0.2">
      <c r="A11" s="42" t="s">
        <v>31</v>
      </c>
      <c r="B11" s="47">
        <f>B10/$K$10</f>
        <v>1.9646365422396856E-2</v>
      </c>
      <c r="C11" s="73">
        <f>C10/$K$10</f>
        <v>1.5717092337917484E-2</v>
      </c>
      <c r="D11" s="73"/>
      <c r="E11" s="47">
        <f>E10/$K$10</f>
        <v>0.16502946954813361</v>
      </c>
      <c r="F11" s="47">
        <f t="shared" ref="F11" si="1">F10/$K$10</f>
        <v>1.5717092337917484E-2</v>
      </c>
      <c r="G11" s="47">
        <f t="shared" ref="G11" si="2">G10/$K$10</f>
        <v>0</v>
      </c>
      <c r="H11" s="47">
        <f t="shared" ref="H11" si="3">H10/$K$10</f>
        <v>0.22593320235756384</v>
      </c>
      <c r="I11" s="47">
        <f t="shared" ref="I11" si="4">I10/$K$10</f>
        <v>0</v>
      </c>
      <c r="J11" s="47">
        <f t="shared" ref="J11" si="5">J10/$K$10</f>
        <v>0.55795677799607069</v>
      </c>
      <c r="K11" s="44"/>
      <c r="L11" s="44"/>
      <c r="M11" s="45"/>
      <c r="N11" s="45"/>
      <c r="O11" s="46"/>
      <c r="P11" s="15"/>
    </row>
    <row r="12" spans="1:16" ht="5.25" customHeight="1" thickBot="1" x14ac:dyDescent="0.3">
      <c r="A12" s="35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48"/>
      <c r="N12" s="48"/>
      <c r="O12" s="49"/>
      <c r="P12" s="16"/>
    </row>
    <row r="13" spans="1:16" ht="37.5" x14ac:dyDescent="0.25">
      <c r="A13" s="24" t="s">
        <v>33</v>
      </c>
      <c r="B13" s="50">
        <f>0.43*25</f>
        <v>10.75</v>
      </c>
      <c r="C13" s="51">
        <f>0.29*30</f>
        <v>8.6999999999999993</v>
      </c>
      <c r="D13" s="50">
        <f>0.35*25</f>
        <v>8.75</v>
      </c>
      <c r="E13" s="51">
        <f>0.59*50*0.5</f>
        <v>14.75</v>
      </c>
      <c r="F13" s="52"/>
      <c r="G13" s="52"/>
      <c r="H13" s="52"/>
      <c r="I13" s="52"/>
      <c r="J13" s="52"/>
      <c r="K13" s="51"/>
      <c r="L13" s="51">
        <f>(B13*$B$9)+(C13*$C$9)+(E13*$E$9)</f>
        <v>10.528124999999999</v>
      </c>
      <c r="M13" s="70" t="str">
        <f>ROUND((0.43*$B$9)+(0.35*$C$9)+(0.59*$E$9),2)&amp;"/kWh"</f>
        <v>0.42/kWh</v>
      </c>
      <c r="N13" s="53" t="e">
        <f>M13*50</f>
        <v>#VALUE!</v>
      </c>
      <c r="O13" s="63" t="s">
        <v>8</v>
      </c>
      <c r="P13" s="64">
        <v>15</v>
      </c>
    </row>
    <row r="14" spans="1:16" x14ac:dyDescent="0.25">
      <c r="A14" s="24" t="s">
        <v>16</v>
      </c>
      <c r="B14" s="50">
        <f>0.43*37.5</f>
        <v>16.125</v>
      </c>
      <c r="C14" s="51">
        <f t="shared" ref="C14:C16" si="6">0.29*30</f>
        <v>8.6999999999999993</v>
      </c>
      <c r="D14" s="74"/>
      <c r="E14" s="52"/>
      <c r="F14" s="52"/>
      <c r="G14" s="52"/>
      <c r="H14" s="52"/>
      <c r="I14" s="52"/>
      <c r="J14" s="52"/>
      <c r="K14" s="51"/>
      <c r="L14" s="51">
        <f>B14*B9+C14*C9</f>
        <v>12.770312499999999</v>
      </c>
      <c r="M14" s="70"/>
      <c r="N14" s="53" t="e">
        <f>M13*75</f>
        <v>#VALUE!</v>
      </c>
      <c r="O14" s="63"/>
      <c r="P14" s="65"/>
    </row>
    <row r="15" spans="1:16" x14ac:dyDescent="0.25">
      <c r="A15" s="24" t="s">
        <v>17</v>
      </c>
      <c r="B15" s="50">
        <f>0.43*62.5</f>
        <v>26.875</v>
      </c>
      <c r="C15" s="51">
        <f t="shared" si="6"/>
        <v>8.6999999999999993</v>
      </c>
      <c r="D15" s="74"/>
      <c r="E15" s="52"/>
      <c r="F15" s="52"/>
      <c r="G15" s="52"/>
      <c r="H15" s="52"/>
      <c r="I15" s="52"/>
      <c r="J15" s="52"/>
      <c r="K15" s="51"/>
      <c r="L15" s="51">
        <f>B15*B9+C15*C9</f>
        <v>19.713020833333335</v>
      </c>
      <c r="M15" s="70"/>
      <c r="N15" s="53" t="e">
        <f>M13*125</f>
        <v>#VALUE!</v>
      </c>
      <c r="O15" s="63"/>
      <c r="P15" s="65"/>
    </row>
    <row r="16" spans="1:16" ht="15.75" thickBot="1" x14ac:dyDescent="0.3">
      <c r="A16" s="24" t="s">
        <v>18</v>
      </c>
      <c r="B16" s="50">
        <f>0.43*75</f>
        <v>32.25</v>
      </c>
      <c r="C16" s="51">
        <f t="shared" si="6"/>
        <v>8.6999999999999993</v>
      </c>
      <c r="D16" s="74"/>
      <c r="E16" s="52"/>
      <c r="F16" s="52"/>
      <c r="G16" s="52"/>
      <c r="H16" s="52"/>
      <c r="I16" s="52"/>
      <c r="J16" s="52"/>
      <c r="K16" s="51"/>
      <c r="L16" s="51">
        <f>B16*B9+C16*C9</f>
        <v>23.184374999999999</v>
      </c>
      <c r="M16" s="70"/>
      <c r="N16" s="53" t="e">
        <f>M13*150</f>
        <v>#VALUE!</v>
      </c>
      <c r="O16" s="63"/>
      <c r="P16" s="66"/>
    </row>
    <row r="17" spans="1:16" ht="49.5" thickBot="1" x14ac:dyDescent="0.3">
      <c r="A17" s="24" t="s">
        <v>34</v>
      </c>
      <c r="B17" s="54">
        <f>0.03*60</f>
        <v>1.7999999999999998</v>
      </c>
      <c r="C17" s="51">
        <f>0.025*60</f>
        <v>1.5</v>
      </c>
      <c r="D17" s="60"/>
      <c r="E17" s="51">
        <f>6.6*0.49</f>
        <v>3.234</v>
      </c>
      <c r="F17" s="51">
        <f>0.025*60</f>
        <v>1.5</v>
      </c>
      <c r="G17" s="51"/>
      <c r="H17" s="51">
        <f>0.029*60</f>
        <v>1.74</v>
      </c>
      <c r="I17" s="51"/>
      <c r="J17" s="51">
        <f>0.025*60</f>
        <v>1.5</v>
      </c>
      <c r="K17" s="51"/>
      <c r="L17" s="51">
        <f>(B17*B11)+(C17*C11)+(E17*E11)+(F17*F11)+(H17*H11)+(J17*J11)</f>
        <v>1.8462789783889981</v>
      </c>
      <c r="M17" s="53" t="str">
        <f>ROUND(L17/6.6,2)&amp;"/kWh"</f>
        <v>0.28/kWh</v>
      </c>
      <c r="N17" s="53" t="e">
        <f>M17*6.6</f>
        <v>#VALUE!</v>
      </c>
      <c r="O17" s="55" t="s">
        <v>14</v>
      </c>
      <c r="P17" s="17">
        <f>0.042*60</f>
        <v>2.52</v>
      </c>
    </row>
    <row r="18" spans="1:16" s="2" customFormat="1" ht="60.75" thickBot="1" x14ac:dyDescent="0.3">
      <c r="A18" s="20"/>
      <c r="B18" s="21" t="s">
        <v>32</v>
      </c>
      <c r="C18" s="22" t="s">
        <v>35</v>
      </c>
      <c r="D18" s="60"/>
      <c r="E18" s="22" t="s">
        <v>3</v>
      </c>
      <c r="F18" s="22" t="s">
        <v>21</v>
      </c>
      <c r="G18" s="22" t="s">
        <v>20</v>
      </c>
      <c r="H18" s="52"/>
      <c r="I18" s="61" t="s">
        <v>22</v>
      </c>
      <c r="J18" s="52"/>
      <c r="K18" s="22" t="s">
        <v>27</v>
      </c>
      <c r="L18" s="22" t="s">
        <v>41</v>
      </c>
      <c r="M18" s="21" t="s">
        <v>46</v>
      </c>
      <c r="N18" s="21" t="s">
        <v>39</v>
      </c>
      <c r="O18" s="23" t="s">
        <v>45</v>
      </c>
      <c r="P18" s="11" t="s">
        <v>39</v>
      </c>
    </row>
    <row r="19" spans="1:16" s="2" customFormat="1" ht="60" x14ac:dyDescent="0.25">
      <c r="A19" s="58" t="s">
        <v>36</v>
      </c>
      <c r="B19" s="62" t="s">
        <v>37</v>
      </c>
      <c r="C19" s="62" t="s">
        <v>37</v>
      </c>
      <c r="D19" s="60"/>
      <c r="E19" s="56" t="s">
        <v>44</v>
      </c>
      <c r="F19" s="56" t="s">
        <v>44</v>
      </c>
      <c r="G19" s="56"/>
      <c r="H19" s="61"/>
      <c r="I19" s="61"/>
      <c r="J19" s="61"/>
      <c r="K19" s="56"/>
      <c r="L19" s="59" t="s">
        <v>37</v>
      </c>
      <c r="M19" s="53" t="s">
        <v>47</v>
      </c>
      <c r="N19" s="57"/>
      <c r="O19" s="56" t="s">
        <v>44</v>
      </c>
      <c r="P19" s="12"/>
    </row>
    <row r="21" spans="1:16" x14ac:dyDescent="0.25">
      <c r="A21" s="3" t="s">
        <v>40</v>
      </c>
      <c r="I21" s="5"/>
    </row>
    <row r="22" spans="1:16" x14ac:dyDescent="0.25">
      <c r="A22" s="6" t="s">
        <v>6</v>
      </c>
      <c r="B22" s="6"/>
      <c r="D22" s="6"/>
      <c r="J22" s="5"/>
    </row>
    <row r="23" spans="1:16" x14ac:dyDescent="0.25">
      <c r="A23" s="7" t="s">
        <v>4</v>
      </c>
      <c r="B23" s="7"/>
      <c r="D23" s="7"/>
      <c r="J23" s="5"/>
    </row>
    <row r="24" spans="1:16" x14ac:dyDescent="0.25">
      <c r="A24" s="7" t="s">
        <v>23</v>
      </c>
      <c r="B24" s="7"/>
      <c r="D24" s="7"/>
    </row>
    <row r="25" spans="1:16" x14ac:dyDescent="0.25">
      <c r="A25" s="7" t="s">
        <v>5</v>
      </c>
      <c r="B25" s="7"/>
      <c r="D25" s="7"/>
    </row>
    <row r="26" spans="1:16" x14ac:dyDescent="0.25">
      <c r="A26" s="7" t="s">
        <v>7</v>
      </c>
      <c r="B26" s="7"/>
      <c r="D26" s="7"/>
    </row>
    <row r="27" spans="1:16" x14ac:dyDescent="0.25">
      <c r="A27" s="7" t="s">
        <v>6</v>
      </c>
      <c r="B27" s="7"/>
      <c r="D27" s="7"/>
    </row>
    <row r="28" spans="1:16" x14ac:dyDescent="0.25">
      <c r="A28" s="7" t="s">
        <v>24</v>
      </c>
      <c r="B28" s="7"/>
      <c r="D28" s="7"/>
    </row>
    <row r="29" spans="1:16" x14ac:dyDescent="0.25">
      <c r="A29" s="8"/>
      <c r="B29" s="8"/>
      <c r="D29" s="8"/>
    </row>
  </sheetData>
  <customSheetViews>
    <customSheetView guid="{66A53B66-24ED-40F3-98D4-55F2188F24D6}" scale="120" fitToPage="1" hiddenColumns="1" topLeftCell="A10">
      <selection activeCell="M19" sqref="M19"/>
      <pageMargins left="0.7" right="0.7" top="0.75" bottom="0.75" header="0.3" footer="0.3"/>
      <pageSetup scale="70" orientation="portrait" r:id="rId1"/>
      <headerFooter>
        <oddHeader>&amp;C&amp;F
&amp;A</oddHeader>
        <oddFooter>&amp;LPage &amp;P of &amp;N
&amp;D</oddFooter>
      </headerFooter>
    </customSheetView>
    <customSheetView guid="{B8415DF5-93DE-49AA-AD08-2B77D22AED8C}">
      <selection activeCell="A14" sqref="A14"/>
      <pageMargins left="0.7" right="0.7" top="0.75" bottom="0.75" header="0.3" footer="0.3"/>
    </customSheetView>
    <customSheetView guid="{292EA6B4-F5D2-4B12-9EE8-AA6E9BE7072A}" scale="120" fitToPage="1" hiddenColumns="1" topLeftCell="B1">
      <selection activeCell="F2" sqref="F2"/>
      <pageMargins left="0.7" right="0.7" top="0.75" bottom="0.75" header="0.3" footer="0.3"/>
      <pageSetup scale="70" orientation="portrait" r:id="rId2"/>
      <headerFooter>
        <oddHeader>&amp;C&amp;F
&amp;A</oddHeader>
        <oddFooter>&amp;LPage &amp;P of &amp;N
&amp;D</oddFooter>
      </headerFooter>
    </customSheetView>
  </customSheetViews>
  <mergeCells count="15">
    <mergeCell ref="O13:O16"/>
    <mergeCell ref="P13:P16"/>
    <mergeCell ref="B2:B5"/>
    <mergeCell ref="C2:C5"/>
    <mergeCell ref="I1:J1"/>
    <mergeCell ref="G1:H1"/>
    <mergeCell ref="C1:D1"/>
    <mergeCell ref="D2:D5"/>
    <mergeCell ref="C6:D6"/>
    <mergeCell ref="M13:M16"/>
    <mergeCell ref="C8:D8"/>
    <mergeCell ref="C9:D9"/>
    <mergeCell ref="C10:D10"/>
    <mergeCell ref="C11:D11"/>
    <mergeCell ref="D14:D16"/>
  </mergeCells>
  <hyperlinks>
    <hyperlink ref="A23" r:id="rId3"/>
    <hyperlink ref="A25" r:id="rId4"/>
    <hyperlink ref="A22" r:id="rId5"/>
  </hyperlinks>
  <pageMargins left="0.7" right="0.7" top="0.75" bottom="0.75" header="0.3" footer="0.3"/>
  <pageSetup scale="70" orientation="portrait" r:id="rId6"/>
  <headerFooter>
    <oddHeader>&amp;C&amp;F
&amp;A</oddHeader>
    <oddFooter>&amp;LPage &amp;P of &amp;N
&amp;D</oddFooter>
  </headerFooter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6" workbookViewId="0">
      <selection activeCell="A46" sqref="A46"/>
    </sheetView>
  </sheetViews>
  <sheetFormatPr defaultRowHeight="15" x14ac:dyDescent="0.25"/>
  <sheetData/>
  <customSheetViews>
    <customSheetView guid="{66A53B66-24ED-40F3-98D4-55F2188F24D6}" topLeftCell="A26">
      <selection activeCell="A46" sqref="A46"/>
      <pageMargins left="0.7" right="0.7" top="0.75" bottom="0.75" header="0.3" footer="0.3"/>
    </customSheetView>
    <customSheetView guid="{292EA6B4-F5D2-4B12-9EE8-AA6E9BE7072A}" topLeftCell="A26">
      <selection activeCell="A46" sqref="A4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E11" sqref="E11"/>
    </sheetView>
  </sheetViews>
  <sheetFormatPr defaultRowHeight="15" x14ac:dyDescent="0.25"/>
  <sheetData/>
  <customSheetViews>
    <customSheetView guid="{66A53B66-24ED-40F3-98D4-55F2188F24D6}" fitToPage="1">
      <selection activeCell="E11" sqref="E11"/>
      <pageMargins left="0.7" right="0.7" top="0.75" bottom="0.75" header="0.3" footer="0.3"/>
      <pageSetup scale="84" orientation="portrait" r:id="rId1"/>
      <headerFooter>
        <oddHeader>&amp;C&amp;F
&amp;A</oddHeader>
        <oddFooter>&amp;LPage &amp;P of &amp;N
&amp;D</oddFooter>
      </headerFooter>
    </customSheetView>
    <customSheetView guid="{B8415DF5-93DE-49AA-AD08-2B77D22AED8C}">
      <pageMargins left="0.7" right="0.7" top="0.75" bottom="0.75" header="0.3" footer="0.3"/>
    </customSheetView>
    <customSheetView guid="{292EA6B4-F5D2-4B12-9EE8-AA6E9BE7072A}" fitToPage="1">
      <selection activeCell="E11" sqref="E11"/>
      <pageMargins left="0.7" right="0.7" top="0.75" bottom="0.75" header="0.3" footer="0.3"/>
      <pageSetup scale="84" orientation="portrait" r:id="rId2"/>
      <headerFooter>
        <oddHeader>&amp;C&amp;F
&amp;A</oddHeader>
        <oddFooter>&amp;LPage &amp;P of &amp;N
&amp;D</oddFooter>
      </headerFooter>
    </customSheetView>
  </customSheetViews>
  <pageMargins left="0.7" right="0.7" top="0.75" bottom="0.75" header="0.3" footer="0.3"/>
  <pageSetup scale="84" orientation="portrait" r:id="rId3"/>
  <headerFooter>
    <oddHeader>&amp;C&amp;F
&amp;A</oddHeader>
    <oddFooter>&amp;LPage &amp;P of &amp;N
&amp;D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E11" sqref="E11"/>
    </sheetView>
  </sheetViews>
  <sheetFormatPr defaultRowHeight="15" x14ac:dyDescent="0.25"/>
  <sheetData/>
  <customSheetViews>
    <customSheetView guid="{66A53B66-24ED-40F3-98D4-55F2188F24D6}" fitToPage="1">
      <selection activeCell="E11" sqref="E11"/>
      <pageMargins left="0.7" right="0.7" top="0.75" bottom="0.75" header="0.3" footer="0.3"/>
      <pageSetup scale="84" orientation="portrait" r:id="rId1"/>
      <headerFooter>
        <oddHeader>&amp;C&amp;F
&amp;A</oddHeader>
        <oddFooter>&amp;LPage &amp;P of &amp;N
&amp;D</oddFooter>
      </headerFooter>
    </customSheetView>
    <customSheetView guid="{B8415DF5-93DE-49AA-AD08-2B77D22AED8C}">
      <pageMargins left="0.7" right="0.7" top="0.75" bottom="0.75" header="0.3" footer="0.3"/>
    </customSheetView>
    <customSheetView guid="{292EA6B4-F5D2-4B12-9EE8-AA6E9BE7072A}" fitToPage="1">
      <selection activeCell="E11" sqref="E11"/>
      <pageMargins left="0.7" right="0.7" top="0.75" bottom="0.75" header="0.3" footer="0.3"/>
      <pageSetup scale="84" orientation="portrait" r:id="rId2"/>
      <headerFooter>
        <oddHeader>&amp;C&amp;F
&amp;A</oddHeader>
        <oddFooter>&amp;LPage &amp;P of &amp;N
&amp;D</oddFooter>
      </headerFooter>
    </customSheetView>
  </customSheetViews>
  <pageMargins left="0.7" right="0.7" top="0.75" bottom="0.75" header="0.3" footer="0.3"/>
  <pageSetup scale="84" orientation="portrait" r:id="rId3"/>
  <headerFooter>
    <oddHeader>&amp;C&amp;F
&amp;A</oddHeader>
    <oddFooter>&amp;LPage &amp;P of &amp;N
&amp;D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2"/>
  <sheetViews>
    <sheetView topLeftCell="A31" workbookViewId="0">
      <selection activeCell="E11" sqref="E11"/>
    </sheetView>
  </sheetViews>
  <sheetFormatPr defaultRowHeight="15" x14ac:dyDescent="0.25"/>
  <sheetData>
    <row r="22" spans="1:1" x14ac:dyDescent="0.25">
      <c r="A22" s="1"/>
    </row>
  </sheetData>
  <customSheetViews>
    <customSheetView guid="{66A53B66-24ED-40F3-98D4-55F2188F24D6}" fitToPage="1" topLeftCell="A31">
      <selection activeCell="E11" sqref="E11"/>
      <pageMargins left="0.7" right="0.7" top="0.75" bottom="0.75" header="0.3" footer="0.3"/>
      <pageSetup scale="77" orientation="portrait" r:id="rId1"/>
      <headerFooter>
        <oddHeader>&amp;C&amp;F
&amp;A</oddHeader>
        <oddFooter>&amp;LPage &amp;P of &amp;N
&amp;D</oddFooter>
      </headerFooter>
    </customSheetView>
    <customSheetView guid="{B8415DF5-93DE-49AA-AD08-2B77D22AED8C}">
      <pageMargins left="0.7" right="0.7" top="0.75" bottom="0.75" header="0.3" footer="0.3"/>
    </customSheetView>
    <customSheetView guid="{292EA6B4-F5D2-4B12-9EE8-AA6E9BE7072A}" fitToPage="1" topLeftCell="A31">
      <selection activeCell="E11" sqref="E11"/>
      <pageMargins left="0.7" right="0.7" top="0.75" bottom="0.75" header="0.3" footer="0.3"/>
      <pageSetup scale="77" orientation="portrait" r:id="rId2"/>
      <headerFooter>
        <oddHeader>&amp;C&amp;F
&amp;A</oddHeader>
        <oddFooter>&amp;LPage &amp;P of &amp;N
&amp;D</oddFooter>
      </headerFooter>
    </customSheetView>
  </customSheetViews>
  <pageMargins left="0.7" right="0.7" top="0.75" bottom="0.75" header="0.3" footer="0.3"/>
  <pageSetup scale="77" orientation="portrait" r:id="rId3"/>
  <headerFooter>
    <oddHeader>&amp;C&amp;F
&amp;A</oddHeader>
    <oddFooter>&amp;LPage &amp;P of &amp;N
&amp;D</oddFooter>
  </headerFooter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2486F9D900B194CA569C14DE09BBEA9" ma:contentTypeVersion="44" ma:contentTypeDescription="" ma:contentTypeScope="" ma:versionID="06d19f226803a8a753a79d9659fa753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2021-02-23T08:00:00+00:00</OpenedDate>
    <SignificantOrder xmlns="dc463f71-b30c-4ab2-9473-d307f9d35888">false</SignificantOrder>
    <Date1 xmlns="dc463f71-b30c-4ab2-9473-d307f9d35888">2021-02-23T08:00:00+00:00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210122</DocketNumber>
    <DelegatedOrder xmlns="dc463f71-b30c-4ab2-9473-d307f9d35888">false</DelegatedOrder>
  </documentManagement>
</p:properties>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4C49D93-BF5F-41A1-A980-04327EFFAAFB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776D64B7-BD26-453B-A4CE-6D46F363475A}"/>
</file>

<file path=customXml/itemProps3.xml><?xml version="1.0" encoding="utf-8"?>
<ds:datastoreItem xmlns:ds="http://schemas.openxmlformats.org/officeDocument/2006/customXml" ds:itemID="{53617F29-7F47-4AC3-BDD9-F0D9373107EF}"/>
</file>

<file path=customXml/itemProps4.xml><?xml version="1.0" encoding="utf-8"?>
<ds:datastoreItem xmlns:ds="http://schemas.openxmlformats.org/officeDocument/2006/customXml" ds:itemID="{BABB801F-464F-4290-A330-2EDA608C7CA6}"/>
</file>

<file path=customXml/itemProps5.xml><?xml version="1.0" encoding="utf-8"?>
<ds:datastoreItem xmlns:ds="http://schemas.openxmlformats.org/officeDocument/2006/customXml" ds:itemID="{18408A6D-5890-4266-8D45-7063C32CD2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Calculations</vt:lpstr>
      <vt:lpstr>Electrify America</vt:lpstr>
      <vt:lpstr>Evgo</vt:lpstr>
      <vt:lpstr>blink</vt:lpstr>
      <vt:lpstr>Chargepoint</vt:lpstr>
      <vt:lpstr>Calculations!_MailEndCompose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Farrow</dc:creator>
  <cp:lastModifiedBy>Veronica Martin</cp:lastModifiedBy>
  <cp:lastPrinted>2018-10-19T22:57:58Z</cp:lastPrinted>
  <dcterms:created xsi:type="dcterms:W3CDTF">2017-11-17T00:58:37Z</dcterms:created>
  <dcterms:modified xsi:type="dcterms:W3CDTF">2021-02-23T19:20:38Z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0x0101006E56B4D1795A2E4DB2F0B01679ED314A0072486F9D900B194CA569C14DE09BBEA9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