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0\4th Quarter\"/>
    </mc:Choice>
  </mc:AlternateContent>
  <xr:revisionPtr revIDLastSave="0" documentId="13_ncr:1_{9404D5AB-C77F-4F44-BF8E-560B57742602}" xr6:coauthVersionLast="45" xr6:coauthVersionMax="45" xr10:uidLastSave="{00000000-0000-0000-0000-000000000000}"/>
  <bookViews>
    <workbookView xWindow="-120" yWindow="-120" windowWidth="29040" windowHeight="15840" tabRatio="760" xr2:uid="{00000000-000D-0000-FFFF-FFFF00000000}"/>
    <workbookView xWindow="-120" yWindow="-120" windowWidth="29040" windowHeight="15840" activeTab="4" xr2:uid="{E8A694CB-34F8-456B-86F4-3A71EA171157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10" i="124" l="1"/>
  <c r="CI11" i="124"/>
  <c r="CI12" i="124"/>
  <c r="CI13" i="124"/>
  <c r="CI9" i="124"/>
  <c r="D51" i="121" l="1"/>
  <c r="D47" i="121"/>
  <c r="D46" i="121"/>
  <c r="D41" i="121"/>
  <c r="D40" i="121"/>
  <c r="E51" i="122" l="1"/>
  <c r="E47" i="122"/>
  <c r="E46" i="122"/>
  <c r="E41" i="122"/>
  <c r="E40" i="122"/>
  <c r="D51" i="122"/>
  <c r="D47" i="122"/>
  <c r="D46" i="122"/>
  <c r="D41" i="122"/>
  <c r="D40" i="122"/>
  <c r="E51" i="123"/>
  <c r="E47" i="123"/>
  <c r="E46" i="123"/>
  <c r="E41" i="123"/>
  <c r="E40" i="123"/>
  <c r="D51" i="123"/>
  <c r="D47" i="123"/>
  <c r="D46" i="123"/>
  <c r="D41" i="123"/>
  <c r="D40" i="123"/>
  <c r="D42" i="123" s="1"/>
  <c r="C25" i="127"/>
  <c r="C21" i="127"/>
  <c r="C19" i="127"/>
  <c r="C18" i="127"/>
  <c r="D30" i="125" l="1"/>
  <c r="E30" i="125"/>
  <c r="F30" i="125"/>
  <c r="G30" i="125"/>
  <c r="C30" i="125"/>
  <c r="D21" i="125"/>
  <c r="E21" i="125"/>
  <c r="F21" i="125"/>
  <c r="G21" i="125"/>
  <c r="C21" i="125"/>
  <c r="D20" i="125"/>
  <c r="E20" i="125"/>
  <c r="F20" i="125"/>
  <c r="G20" i="125"/>
  <c r="C20" i="125"/>
  <c r="D10" i="125"/>
  <c r="E10" i="125"/>
  <c r="F10" i="125"/>
  <c r="G10" i="125"/>
  <c r="C10" i="125"/>
  <c r="C23" i="127" l="1"/>
  <c r="D18" i="127" l="1"/>
  <c r="E51" i="121" l="1"/>
  <c r="E25" i="127" l="1"/>
  <c r="E18" i="127" l="1"/>
  <c r="D19" i="127"/>
  <c r="E19" i="127"/>
  <c r="D21" i="127"/>
  <c r="E21" i="127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D45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5" i="122"/>
  <c r="D45" i="122"/>
  <c r="A5" i="121"/>
  <c r="A5" i="122"/>
  <c r="A5" i="123"/>
  <c r="CH7" i="124" l="1"/>
  <c r="E13" i="123"/>
  <c r="E16" i="123" s="1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E52" i="123" l="1"/>
  <c r="E30" i="123" s="1"/>
  <c r="D49" i="12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D19" i="123"/>
  <c r="D27" i="123" s="1"/>
  <c r="D13" i="123"/>
  <c r="D16" i="123" s="1"/>
  <c r="E32" i="123" l="1"/>
  <c r="CG21" i="124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 s="1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<sst xmlns="http://schemas.openxmlformats.org/spreadsheetml/2006/main" count="581" uniqueCount="322">
  <si>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</si>
  <si>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</si>
  <si>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</si>
  <si>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</si>
  <si>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</si>
  <si>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</si>
  <si>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</si>
  <si>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</si>
  <si>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</si>
  <si>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</si>
  <si>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</si>
  <si>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</si>
  <si>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</si>
  <si>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</si>
  <si>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</si>
  <si>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</si>
  <si>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</si>
  <si>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</si>
  <si>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</si>
  <si>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</si>
  <si>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</si>
  <si>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</si>
  <si>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</si>
  <si>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</si>
  <si>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</si>
  <si>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</si>
  <si>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</si>
  <si>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</si>
  <si>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</si>
  <si>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</si>
  <si>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</si>
  <si>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</si>
  <si>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</si>
  <si>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</si>
  <si>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</si>
  <si>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</si>
  <si>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</si>
  <si>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</si>
  <si>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</si>
  <si>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</si>
  <si>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</si>
  <si>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</si>
  <si>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</si>
  <si>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</si>
  <si>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</si>
  <si>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</si>
  <si>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</si>
  <si>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</si>
  <si>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</si>
  <si>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</si>
  <si>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</si>
  <si>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</si>
  <si>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</si>
  <si>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</si>
  <si>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</si>
  <si>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</si>
  <si>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</si>
  <si>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</si>
  <si>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</si>
  <si>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</si>
  <si>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</si>
  <si>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</si>
  <si>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</si>
  <si>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</si>
  <si>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</si>
  <si>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</si>
  <si>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</si>
  <si>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</si>
  <si>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</si>
  <si>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</si>
  <si>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</si>
  <si>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</si>
  <si>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</si>
  <si>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</si>
  <si>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</si>
  <si>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</si>
  <si>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</si>
  <si>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</si>
  <si>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</si>
  <si>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</si>
  <si>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</si>
  <si>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</si>
  <si>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</si>
  <si>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</si>
  <si>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</si>
  <si>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</si>
  <si>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</si>
  <si>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</si>
  <si>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</si>
  <si>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</si>
  <si>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</si>
  <si>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</si>
  <si>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</si>
  <si>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</si>
  <si>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</si>
  <si>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</si>
  <si>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</si>
  <si>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</si>
  <si>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</si>
  <si>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</si>
  <si>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</si>
  <si>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</si>
  <si>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</si>
  <si>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</si>
  <si>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</si>
  <si>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</si>
  <si>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</si>
  <si>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</si>
  <si>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</si>
  <si>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</si>
  <si>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</si>
  <si>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</si>
  <si>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</si>
  <si>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</si>
  <si>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</si>
  <si>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</si>
  <si>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</si>
  <si>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</si>
  <si>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</si>
  <si>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</si>
  <si>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</si>
  <si>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</si>
  <si>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</si>
  <si>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</si>
  <si>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</si>
  <si>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</si>
  <si>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</si>
  <si>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</si>
  <si>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</si>
  <si>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</si>
  <si>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</si>
  <si>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</si>
  <si>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</si>
  <si>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</si>
  <si>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</si>
  <si>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</si>
  <si>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</si>
  <si>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</si>
  <si>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</si>
  <si>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</si>
  <si>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</si>
  <si>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</si>
  <si>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</si>
  <si>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</si>
  <si>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</si>
  <si>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</si>
  <si>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</si>
  <si>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</si>
  <si>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</si>
  <si>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</si>
  <si>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</si>
  <si>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</si>
  <si>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</si>
  <si>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</si>
  <si>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</si>
  <si>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</si>
  <si>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</si>
  <si>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</si>
  <si>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</si>
  <si>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</si>
  <si>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</si>
  <si>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</si>
  <si>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</si>
  <si>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</si>
  <si>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</si>
  <si>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</si>
  <si>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</si>
  <si>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</si>
  <si>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</si>
  <si>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</si>
  <si>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</si>
  <si>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</si>
  <si>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</si>
  <si>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</si>
  <si>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</si>
  <si>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</si>
  <si>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</si>
  <si>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</si>
  <si>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</si>
  <si>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</si>
  <si>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</si>
  <si>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</si>
  <si>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</si>
  <si>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</si>
  <si>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</si>
  <si>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</si>
  <si>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</si>
  <si>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</si>
  <si>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</si>
  <si>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</si>
  <si>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</si>
  <si>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</si>
  <si>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</si>
  <si>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</si>
  <si>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</si>
  <si>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</si>
  <si>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</si>
  <si>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</si>
  <si>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</si>
  <si>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</si>
  <si>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</si>
  <si>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</si>
  <si>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</si>
  <si>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</si>
  <si>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</si>
  <si>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</si>
  <si>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</si>
  <si>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</si>
  <si>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</si>
  <si>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</si>
  <si>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</si>
  <si>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</si>
  <si>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</si>
  <si>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</si>
  <si>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</si>
  <si>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</si>
  <si>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</si>
  <si>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</si>
  <si>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</si>
  <si>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</si>
  <si>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</si>
  <si>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</si>
  <si>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</si>
  <si>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</si>
  <si>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</si>
  <si>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</si>
  <si>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</si>
  <si>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</si>
  <si>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</si>
  <si>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</si>
  <si>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</si>
  <si>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</si>
  <si>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</si>
  <si>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</si>
  <si>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</si>
  <si>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</si>
  <si>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</si>
  <si>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</si>
  <si>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</si>
  <si>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</si>
  <si>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</si>
  <si>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</si>
  <si>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</si>
  <si>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</si>
  <si>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</si>
  <si>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</si>
  <si>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</si>
  <si>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</si>
  <si>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</si>
  <si>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</si>
  <si>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</si>
  <si>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</si>
  <si>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</si>
  <si>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</si>
  <si>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</si>
  <si>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</si>
  <si>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</si>
  <si>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</si>
  <si>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</si>
  <si>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</si>
  <si>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</si>
  <si>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</si>
  <si>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</si>
  <si>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</si>
  <si>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</si>
  <si>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</si>
  <si>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</si>
  <si>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</si>
  <si>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</si>
  <si>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</si>
  <si>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</si>
  <si>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</si>
  <si>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</si>
  <si>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</si>
  <si>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</si>
  <si>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</si>
  <si>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</si>
  <si>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</si>
  <si>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</si>
  <si>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</si>
  <si>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</si>
  <si>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</si>
  <si>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</si>
  <si>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</si>
  <si>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</si>
  <si>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</si>
  <si>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</si>
  <si>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</si>
  <si>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</si>
  <si>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</si>
  <si>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</si>
  <si>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</si>
  <si>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</si>
  <si>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</si>
  <si>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</si>
  <si>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</si>
  <si>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</si>
  <si>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</si>
  <si>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</si>
  <si>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</si>
  <si>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</si>
  <si>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</si>
  <si>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</si>
  <si>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</si>
  <si>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</si>
  <si>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</si>
  <si>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</si>
  <si>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</si>
  <si>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</si>
  <si>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</si>
  <si>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</si>
  <si>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</si>
  <si>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</si>
  <si>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</si>
  <si>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October</t>
  </si>
  <si>
    <t>November</t>
  </si>
  <si>
    <t>December</t>
  </si>
  <si>
    <t>Provision for Rate Refund</t>
  </si>
  <si>
    <t xml:space="preserve"> -   </t>
  </si>
  <si>
    <t>NOVEMBER 1, 2019 THROUGH OCTOBER 31, 2020</t>
  </si>
  <si>
    <t>DECEMBER 1, 2019 THROUGH NOVEMBER 30, 2020</t>
  </si>
  <si>
    <t>JANUARY 1, 2020 THROUGH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</si>
</sst>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39" fontId="22" fillId="0" borderId="26" xfId="0" applyNumberFormat="1" applyFont="1" applyBorder="1"/>
    <xf numFmtId="171" fontId="22" fillId="0" borderId="28" xfId="159" applyNumberFormat="1" applyFont="1" applyFill="1" applyBorder="1" applyAlignment="1" applyProtection="1">
      <alignment horizontal="center"/>
    </xf>
    <xf numFmtId="3" fontId="26" fillId="0" borderId="9" xfId="0" applyNumberFormat="1" applyFont="1" applyFill="1" applyBorder="1"/>
    <xf numFmtId="164" fontId="37" fillId="0" borderId="0" xfId="1" applyNumberFormat="1" applyFont="1" applyFill="1"/>
    <xf numFmtId="164" fontId="22" fillId="0" borderId="37" xfId="1" applyNumberFormat="1" applyFont="1" applyFill="1" applyBorder="1" applyProtection="1"/>
    <xf numFmtId="37" fontId="22" fillId="0" borderId="28" xfId="5" applyNumberFormat="1" applyFont="1" applyFill="1" applyBorder="1" applyProtection="1"/>
    <xf numFmtId="37" fontId="22" fillId="0" borderId="29" xfId="5" applyNumberFormat="1" applyFont="1" applyFill="1" applyBorder="1" applyProtection="1"/>
    <xf numFmtId="164" fontId="22" fillId="0" borderId="22" xfId="1" applyNumberFormat="1" applyFont="1" applyFill="1" applyBorder="1" applyProtection="1"/>
    <xf numFmtId="164" fontId="22" fillId="0" borderId="23" xfId="1" applyNumberFormat="1" applyFont="1" applyFill="1" applyBorder="1" applyProtection="1"/>
    <xf numFmtId="0" fontId="22" fillId="0" borderId="22" xfId="0" applyFont="1" applyFill="1" applyBorder="1"/>
    <xf numFmtId="0" fontId="22" fillId="0" borderId="23" xfId="0" applyFont="1" applyFill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Q33"/>
  <sheetViews>
    <sheetView tabSelected="1" zoomScale="120" zoomScaleNormal="120" zoomScaleSheetLayoutView="10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2.28515625" style="41" customWidth="1"/>
    <col min="88" max="88" width="2.28515625" style="41" customWidth="1"/>
    <col min="89" max="89" width="14.42578125" style="41" customWidth="1"/>
    <col min="90" max="90" width="13.5703125" style="41" bestFit="1" customWidth="1"/>
    <col min="91" max="91" width="15.140625" style="41" customWidth="1"/>
    <col min="92" max="92" width="3.7109375" style="41" customWidth="1"/>
    <col min="93" max="94" width="9.140625" style="41"/>
    <col min="95" max="95" width="14.28515625" style="41" bestFit="1" customWidth="1"/>
    <col min="96" max="16384" width="9.140625" style="41"/>
  </cols>
  <sheetData>
    <row r="1" spans="1:95" x14ac:dyDescent="0.25">
      <c r="A1" s="191" t="s">
        <v>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O1" s="13"/>
      <c r="CP1" s="13"/>
    </row>
    <row r="2" spans="1:95" x14ac:dyDescent="0.25">
      <c r="A2" s="194" t="s">
        <v>269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O2" s="13"/>
      <c r="CP2" s="13"/>
    </row>
    <row r="3" spans="1:95" x14ac:dyDescent="0.25">
      <c r="A3" s="194" t="s">
        <v>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O3" s="13"/>
      <c r="CP3" s="13"/>
    </row>
    <row r="4" spans="1:95" x14ac:dyDescent="0.25">
      <c r="A4" s="4"/>
      <c r="CO4" s="13"/>
      <c r="CP4" s="13"/>
    </row>
    <row r="5" spans="1:95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91" t="s">
        <v>8</v>
      </c>
      <c r="CH5" s="191"/>
      <c r="CI5" s="191"/>
      <c r="CJ5" s="191"/>
      <c r="CK5" s="191"/>
      <c r="CL5" s="191"/>
      <c r="CM5" s="191"/>
      <c r="CO5" s="13"/>
      <c r="CP5" s="13"/>
    </row>
    <row r="6" spans="1:95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88" t="s">
        <v>9</v>
      </c>
      <c r="AU6" s="195"/>
      <c r="AV6" s="196"/>
      <c r="AW6" s="188" t="s">
        <v>9</v>
      </c>
      <c r="AX6" s="195"/>
      <c r="AY6" s="196"/>
      <c r="AZ6" s="188" t="s">
        <v>9</v>
      </c>
      <c r="BA6" s="195"/>
      <c r="BB6" s="196"/>
      <c r="BC6" s="188" t="s">
        <v>9</v>
      </c>
      <c r="BD6" s="195"/>
      <c r="BE6" s="196"/>
      <c r="BF6" s="188" t="s">
        <v>9</v>
      </c>
      <c r="BG6" s="195"/>
      <c r="BH6" s="196"/>
      <c r="BI6" s="188" t="s">
        <v>9</v>
      </c>
      <c r="BJ6" s="189"/>
      <c r="BK6" s="190"/>
      <c r="BL6" s="188" t="s">
        <v>9</v>
      </c>
      <c r="BM6" s="189"/>
      <c r="BN6" s="190"/>
      <c r="BO6" s="188" t="s">
        <v>9</v>
      </c>
      <c r="BP6" s="189"/>
      <c r="BQ6" s="190"/>
      <c r="BR6" s="188" t="s">
        <v>9</v>
      </c>
      <c r="BS6" s="189"/>
      <c r="BT6" s="190"/>
      <c r="BU6" s="188" t="s">
        <v>9</v>
      </c>
      <c r="BV6" s="189"/>
      <c r="BW6" s="190"/>
      <c r="BX6" s="188" t="s">
        <v>9</v>
      </c>
      <c r="BY6" s="189"/>
      <c r="BZ6" s="190"/>
      <c r="CA6" s="188" t="s">
        <v>9</v>
      </c>
      <c r="CB6" s="189"/>
      <c r="CC6" s="190"/>
      <c r="CD6" s="188" t="s">
        <v>9</v>
      </c>
      <c r="CE6" s="189"/>
      <c r="CF6" s="190"/>
      <c r="CG6" s="188" t="s">
        <v>9</v>
      </c>
      <c r="CH6" s="189"/>
      <c r="CI6" s="190"/>
      <c r="CK6" s="12" t="s">
        <v>10</v>
      </c>
      <c r="CL6" s="10"/>
      <c r="CM6" s="11"/>
      <c r="CO6" s="13"/>
      <c r="CP6" s="14"/>
    </row>
    <row r="7" spans="1:95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44134</v>
      </c>
      <c r="CH7" s="18">
        <f>+CI7-31</f>
        <v>44165</v>
      </c>
      <c r="CI7" s="18">
        <f>+StatementDate</f>
        <v>44196</v>
      </c>
      <c r="CJ7" s="13"/>
      <c r="CK7" s="18">
        <f>+CG7</f>
        <v>44134</v>
      </c>
      <c r="CL7" s="18">
        <f>+CH7</f>
        <v>44165</v>
      </c>
      <c r="CM7" s="18">
        <f>+CI7</f>
        <v>44196</v>
      </c>
      <c r="CO7" s="13"/>
      <c r="CP7" s="14"/>
    </row>
    <row r="8" spans="1:95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2020</v>
      </c>
      <c r="CH8" s="20">
        <f>+CI8</f>
        <v>2020</v>
      </c>
      <c r="CI8" s="19">
        <v>2020</v>
      </c>
      <c r="CJ8" s="13"/>
      <c r="CK8" s="19">
        <f t="shared" ref="CK8:CM8" si="1">+CG8</f>
        <v>2020</v>
      </c>
      <c r="CL8" s="20">
        <f t="shared" si="1"/>
        <v>2020</v>
      </c>
      <c r="CM8" s="20">
        <f t="shared" si="1"/>
        <v>2020</v>
      </c>
      <c r="CO8" s="13"/>
      <c r="CP8" s="13"/>
      <c r="CQ8" s="47"/>
    </row>
    <row r="9" spans="1:95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8247151</v>
      </c>
      <c r="CH9" s="178">
        <f>+'Copy Other Data Here'!O4</f>
        <v>16943344</v>
      </c>
      <c r="CI9" s="23">
        <f>+'Copy Other Data Here'!P4</f>
        <v>19322301</v>
      </c>
      <c r="CJ9" s="24"/>
      <c r="CK9" s="25">
        <f>+'Copy Other Data Here'!N10</f>
        <v>124000057</v>
      </c>
      <c r="CL9" s="25">
        <f>+'Copy Other Data Here'!O10</f>
        <v>125039663</v>
      </c>
      <c r="CM9" s="25">
        <f>+'Copy Other Data Here'!P10</f>
        <v>124568552</v>
      </c>
      <c r="CO9" s="127"/>
      <c r="CP9" s="13"/>
      <c r="CQ9" s="47"/>
    </row>
    <row r="10" spans="1:95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7524459</v>
      </c>
      <c r="CH10" s="179">
        <f>+'Copy Other Data Here'!O5</f>
        <v>10060477</v>
      </c>
      <c r="CI10" s="181">
        <f>+'Copy Other Data Here'!P5</f>
        <v>14515395</v>
      </c>
      <c r="CJ10" s="24"/>
      <c r="CK10" s="25">
        <f>+'Copy Other Data Here'!N11</f>
        <v>107655519</v>
      </c>
      <c r="CL10" s="25">
        <f>+'Copy Other Data Here'!O11</f>
        <v>103336688</v>
      </c>
      <c r="CM10" s="25">
        <f>+'Copy Other Data Here'!P11</f>
        <v>101729772</v>
      </c>
      <c r="CO10" s="127"/>
      <c r="CP10" s="13"/>
      <c r="CQ10" s="47"/>
    </row>
    <row r="11" spans="1:95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1374749</v>
      </c>
      <c r="CH11" s="179">
        <f>+'Copy Other Data Here'!O6</f>
        <v>1202769</v>
      </c>
      <c r="CI11" s="181">
        <f>+'Copy Other Data Here'!P6</f>
        <v>1776301</v>
      </c>
      <c r="CJ11" s="24"/>
      <c r="CK11" s="25">
        <f>+'Copy Other Data Here'!N12</f>
        <v>16462819</v>
      </c>
      <c r="CL11" s="25">
        <f>+'Copy Other Data Here'!O12</f>
        <v>16022049</v>
      </c>
      <c r="CM11" s="25">
        <f>+'Copy Other Data Here'!P12</f>
        <v>16007056</v>
      </c>
      <c r="CO11" s="127"/>
      <c r="CP11" s="13"/>
    </row>
    <row r="12" spans="1:95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178840</v>
      </c>
      <c r="CH12" s="179">
        <f>+'Copy Other Data Here'!O7</f>
        <v>220318</v>
      </c>
      <c r="CI12" s="181">
        <f>+'Copy Other Data Here'!P7</f>
        <v>244469</v>
      </c>
      <c r="CJ12" s="24"/>
      <c r="CK12" s="25">
        <f>+'Copy Other Data Here'!N13</f>
        <v>2119042</v>
      </c>
      <c r="CL12" s="25">
        <f>+'Copy Other Data Here'!O13</f>
        <v>2108636</v>
      </c>
      <c r="CM12" s="25">
        <f>+'Copy Other Data Here'!P13</f>
        <v>2098829</v>
      </c>
      <c r="CO12" s="127"/>
      <c r="CP12" s="13"/>
    </row>
    <row r="13" spans="1:95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70146628</v>
      </c>
      <c r="CH13" s="180">
        <f>+'Copy Other Data Here'!O8</f>
        <v>62329451</v>
      </c>
      <c r="CI13" s="182">
        <f>+'Copy Other Data Here'!P8</f>
        <v>75935028</v>
      </c>
      <c r="CJ13" s="24"/>
      <c r="CK13" s="25">
        <f>+'Copy Other Data Here'!N14</f>
        <v>834566921</v>
      </c>
      <c r="CL13" s="25">
        <f>+'Copy Other Data Here'!O14</f>
        <v>832698874</v>
      </c>
      <c r="CM13" s="25">
        <f>+'Copy Other Data Here'!P14</f>
        <v>823959566</v>
      </c>
      <c r="CO13" s="128"/>
      <c r="CP13" s="15"/>
    </row>
    <row r="14" spans="1:95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87471827</v>
      </c>
      <c r="CH14" s="33">
        <f>SUM(CH9:CH13)</f>
        <v>90756359</v>
      </c>
      <c r="CI14" s="33">
        <f>SUM(CI9:CI13)</f>
        <v>111793494</v>
      </c>
      <c r="CK14" s="36">
        <f>SUM(CK9:CK13)</f>
        <v>1084804358</v>
      </c>
      <c r="CL14" s="36">
        <f>SUM(CL9:CL13)</f>
        <v>1079205910</v>
      </c>
      <c r="CM14" s="33">
        <f>SUM(CM9:CM13)</f>
        <v>1068363775</v>
      </c>
      <c r="CO14" s="37"/>
      <c r="CP14" s="15"/>
    </row>
    <row r="15" spans="1:95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5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92"/>
      <c r="N20" s="192"/>
      <c r="O20" s="192"/>
      <c r="P20" s="119"/>
      <c r="Q20" s="119"/>
      <c r="R20" s="119"/>
      <c r="S20" s="193" t="s">
        <v>21</v>
      </c>
      <c r="T20" s="193"/>
      <c r="U20" s="193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93" t="s">
        <v>21</v>
      </c>
      <c r="AI20" s="193"/>
      <c r="AJ20" s="193"/>
      <c r="AK20" s="193" t="s">
        <v>21</v>
      </c>
      <c r="AL20" s="193"/>
      <c r="AM20" s="193"/>
      <c r="AN20" s="193" t="s">
        <v>21</v>
      </c>
      <c r="AO20" s="193"/>
      <c r="AP20" s="193"/>
      <c r="AQ20" s="193" t="s">
        <v>21</v>
      </c>
      <c r="AR20" s="193"/>
      <c r="AS20" s="193"/>
      <c r="AT20" s="193" t="s">
        <v>21</v>
      </c>
      <c r="AU20" s="193"/>
      <c r="AV20" s="193"/>
      <c r="AW20" s="188" t="s">
        <v>21</v>
      </c>
      <c r="AX20" s="189"/>
      <c r="AY20" s="190"/>
      <c r="AZ20" s="188" t="s">
        <v>21</v>
      </c>
      <c r="BA20" s="189"/>
      <c r="BB20" s="190"/>
      <c r="BC20" s="188" t="s">
        <v>21</v>
      </c>
      <c r="BD20" s="189"/>
      <c r="BE20" s="190"/>
      <c r="BF20" s="188" t="s">
        <v>21</v>
      </c>
      <c r="BG20" s="189"/>
      <c r="BH20" s="190"/>
      <c r="BI20" s="188" t="s">
        <v>21</v>
      </c>
      <c r="BJ20" s="189"/>
      <c r="BK20" s="190"/>
      <c r="BL20" s="188" t="s">
        <v>21</v>
      </c>
      <c r="BM20" s="189"/>
      <c r="BN20" s="190"/>
      <c r="BO20" s="188" t="s">
        <v>21</v>
      </c>
      <c r="BP20" s="189"/>
      <c r="BQ20" s="190"/>
      <c r="BR20" s="188" t="s">
        <v>21</v>
      </c>
      <c r="BS20" s="189"/>
      <c r="BT20" s="190"/>
      <c r="BU20" s="188" t="s">
        <v>21</v>
      </c>
      <c r="BV20" s="189"/>
      <c r="BW20" s="190"/>
      <c r="BX20" s="188" t="s">
        <v>21</v>
      </c>
      <c r="BY20" s="189"/>
      <c r="BZ20" s="190"/>
      <c r="CA20" s="188" t="s">
        <v>21</v>
      </c>
      <c r="CB20" s="189"/>
      <c r="CC20" s="190"/>
      <c r="CD20" s="188" t="s">
        <v>21</v>
      </c>
      <c r="CE20" s="189"/>
      <c r="CF20" s="190"/>
      <c r="CG20" s="188" t="s">
        <v>21</v>
      </c>
      <c r="CH20" s="189"/>
      <c r="CI20" s="190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44134</v>
      </c>
      <c r="CH21" s="18">
        <f>+CH7</f>
        <v>44165</v>
      </c>
      <c r="CI21" s="18">
        <f>+CI7</f>
        <v>44196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2020</v>
      </c>
      <c r="CH22" s="20">
        <f t="shared" si="7"/>
        <v>2020</v>
      </c>
      <c r="CI22" s="20">
        <f t="shared" si="7"/>
        <v>2020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196389</v>
      </c>
      <c r="CH23" s="25">
        <f>+'Copy Other Data Here'!O19</f>
        <v>196954</v>
      </c>
      <c r="CI23" s="25">
        <f>+'Copy Other Data Here'!P19</f>
        <v>197405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26789</v>
      </c>
      <c r="CH24" s="25">
        <f>+'Copy Other Data Here'!O20</f>
        <v>26886</v>
      </c>
      <c r="CI24" s="25">
        <f>+'Copy Other Data Here'!P20</f>
        <v>26982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503</v>
      </c>
      <c r="CH25" s="25">
        <f>+'Copy Other Data Here'!O21</f>
        <v>504</v>
      </c>
      <c r="CI25" s="25">
        <f>+'Copy Other Data Here'!P21</f>
        <v>506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7</v>
      </c>
      <c r="CH26" s="25">
        <f>+'Copy Other Data Here'!O22</f>
        <v>7</v>
      </c>
      <c r="CI26" s="25">
        <f>+'Copy Other Data Here'!P22</f>
        <v>7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202</v>
      </c>
      <c r="CH27" s="25">
        <f>+'Copy Other Data Here'!O23</f>
        <v>204</v>
      </c>
      <c r="CI27" s="25">
        <f>+'Copy Other Data Here'!P23</f>
        <v>204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223890</v>
      </c>
      <c r="CH28" s="33">
        <f>SUM(CH23:CH27)</f>
        <v>224555</v>
      </c>
      <c r="CI28" s="33">
        <f>SUM(CI23:CI27)</f>
        <v>225104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scale="96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I61"/>
  <sheetViews>
    <sheetView topLeftCell="A16" zoomScaleNormal="100" zoomScaleSheetLayoutView="85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88" width="9.140625" style="41"/>
    <col min="89" max="89" width="14.42578125" style="41" customWidth="1"/>
    <col min="90" max="90" width="9.140625" style="41"/>
    <col min="91" max="91" width="15.140625" style="41" customWidth="1"/>
    <col min="92" max="16384" width="9.140625" style="41"/>
  </cols>
  <sheetData>
    <row r="1" spans="1:87" ht="21" customHeight="1" x14ac:dyDescent="0.25"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TEXT(DATE(YEAR(StatementDate),MONTH(StatementDate)-1,1)-1,"m/d/yyy")</f>
        <v>Month and Twelve Months Ended 10/31/2020</v>
      </c>
      <c r="B5" s="191"/>
      <c r="C5" s="191"/>
      <c r="D5" s="191"/>
      <c r="E5" s="191"/>
    </row>
    <row r="6" spans="1:87" x14ac:dyDescent="0.25">
      <c r="A6" s="46"/>
      <c r="D6" s="47"/>
      <c r="E6" s="47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45"/>
    </row>
    <row r="10" spans="1:87" x14ac:dyDescent="0.25">
      <c r="A10" s="52"/>
      <c r="B10" s="13" t="s">
        <v>27</v>
      </c>
      <c r="C10" s="13"/>
      <c r="D10" s="54">
        <f>+'Copy Allocation Report Here'!C10</f>
        <v>16990186.169999998</v>
      </c>
      <c r="E10" s="55">
        <f>+'Copy Allocation Report Here'!F10</f>
        <v>239440952.83999997</v>
      </c>
      <c r="CI10" s="183"/>
    </row>
    <row r="11" spans="1:87" x14ac:dyDescent="0.25">
      <c r="A11" s="52"/>
      <c r="B11" s="13" t="s">
        <v>28</v>
      </c>
      <c r="C11" s="13"/>
      <c r="D11" s="54">
        <f>+'Copy Allocation Report Here'!C14</f>
        <v>2181572.67</v>
      </c>
      <c r="E11" s="55">
        <f>+'Copy Allocation Report Here'!F14</f>
        <v>24859926.09</v>
      </c>
      <c r="CI11" s="183"/>
    </row>
    <row r="12" spans="1:87" x14ac:dyDescent="0.25">
      <c r="A12" s="52"/>
      <c r="B12" s="13" t="s">
        <v>29</v>
      </c>
      <c r="C12" s="13"/>
      <c r="D12" s="56">
        <f>+'Copy Allocation Report Here'!C20-'Copy Allocation Report Here'!C14</f>
        <v>56129.080000000075</v>
      </c>
      <c r="E12" s="57">
        <f>+'Copy Allocation Report Here'!F20-'Copy Allocation Report Here'!F14</f>
        <v>531022.57999999821</v>
      </c>
      <c r="CI12" s="183"/>
    </row>
    <row r="13" spans="1:87" x14ac:dyDescent="0.25">
      <c r="A13" s="52"/>
      <c r="B13" s="13"/>
      <c r="C13" s="13"/>
      <c r="D13" s="58">
        <f>SUM(D10:D12)</f>
        <v>19227887.919999994</v>
      </c>
      <c r="E13" s="53">
        <f>SUM(E10:E12)</f>
        <v>264831901.50999999</v>
      </c>
      <c r="CI13" s="184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9482268.6699999999</v>
      </c>
      <c r="E14" s="55">
        <f>+'Copy Allocation Report Here'!F30+'Copy Allocation Report Here'!F44</f>
        <v>136772793.07000002</v>
      </c>
    </row>
    <row r="15" spans="1:87" x14ac:dyDescent="0.25">
      <c r="A15" s="52"/>
      <c r="B15" s="13" t="s">
        <v>32</v>
      </c>
      <c r="C15" s="13"/>
      <c r="D15" s="54">
        <f>+'Copy Allocation Report Here'!C46</f>
        <v>1237435.54</v>
      </c>
      <c r="E15" s="55">
        <f>+'Copy Allocation Report Here'!F46</f>
        <v>22485921.27</v>
      </c>
    </row>
    <row r="16" spans="1:87" x14ac:dyDescent="0.25">
      <c r="A16" s="52" t="s">
        <v>33</v>
      </c>
      <c r="B16" s="13"/>
      <c r="C16" s="13"/>
      <c r="D16" s="59">
        <f>D13-D14-D15</f>
        <v>8508183.7099999934</v>
      </c>
      <c r="E16" s="60">
        <f>E13-E14-E15</f>
        <v>105573187.16999997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28295.47</v>
      </c>
      <c r="E18" s="53">
        <f>'Copy Allocation Report Here'!F50</f>
        <v>288102.19</v>
      </c>
    </row>
    <row r="19" spans="1:5" x14ac:dyDescent="0.25">
      <c r="A19" s="52"/>
      <c r="B19" s="13" t="s">
        <v>35</v>
      </c>
      <c r="C19" s="13"/>
      <c r="D19" s="54">
        <f>+'Copy Allocation Report Here'!C78</f>
        <v>1734275.26</v>
      </c>
      <c r="E19" s="55">
        <f>+'Copy Allocation Report Here'!F78</f>
        <v>20204795.73</v>
      </c>
    </row>
    <row r="20" spans="1:5" x14ac:dyDescent="0.25">
      <c r="A20" s="52"/>
      <c r="B20" s="13" t="s">
        <v>36</v>
      </c>
      <c r="C20" s="13"/>
      <c r="D20" s="54">
        <f>+'Copy Allocation Report Here'!C86</f>
        <v>461639.93</v>
      </c>
      <c r="E20" s="55">
        <f>+'Copy Allocation Report Here'!F86</f>
        <v>5639865.0599999996</v>
      </c>
    </row>
    <row r="21" spans="1:5" x14ac:dyDescent="0.25">
      <c r="A21" s="52"/>
      <c r="B21" s="13" t="s">
        <v>37</v>
      </c>
      <c r="C21" s="13"/>
      <c r="D21" s="54">
        <f>+'Copy Allocation Report Here'!C93</f>
        <v>453153.21</v>
      </c>
      <c r="E21" s="55">
        <f>+'Copy Allocation Report Here'!F93</f>
        <v>6549892.4400000004</v>
      </c>
    </row>
    <row r="22" spans="1:5" x14ac:dyDescent="0.25">
      <c r="A22" s="52"/>
      <c r="B22" s="13" t="s">
        <v>0</v>
      </c>
      <c r="C22" s="13"/>
      <c r="D22" s="54">
        <f>+'Copy Allocation Report Here'!C100</f>
        <v>2014.07</v>
      </c>
      <c r="E22" s="55">
        <f>+'Copy Allocation Report Here'!F100</f>
        <v>16940.990000000002</v>
      </c>
    </row>
    <row r="23" spans="1:5" x14ac:dyDescent="0.25">
      <c r="A23" s="52"/>
      <c r="B23" s="13" t="s">
        <v>38</v>
      </c>
      <c r="C23" s="13"/>
      <c r="D23" s="54">
        <f>+'Copy Allocation Report Here'!C116</f>
        <v>1679966.82</v>
      </c>
      <c r="E23" s="55">
        <f>+'Copy Allocation Report Here'!F116</f>
        <v>19099302.5</v>
      </c>
    </row>
    <row r="24" spans="1:5" x14ac:dyDescent="0.25">
      <c r="A24" s="52"/>
      <c r="B24" s="13" t="s">
        <v>39</v>
      </c>
      <c r="C24" s="13"/>
      <c r="D24" s="54">
        <f>+'Copy Allocation Report Here'!C128</f>
        <v>2236172.13</v>
      </c>
      <c r="E24" s="55">
        <f>+'Copy Allocation Report Here'!F128</f>
        <v>26314644.260000002</v>
      </c>
    </row>
    <row r="25" spans="1:5" x14ac:dyDescent="0.25">
      <c r="A25" s="52"/>
      <c r="B25" s="13" t="s">
        <v>40</v>
      </c>
      <c r="C25" s="13"/>
      <c r="D25" s="54">
        <f>+'Copy Allocation Report Here'!C133</f>
        <v>394954.8</v>
      </c>
      <c r="E25" s="55">
        <f>+'Copy Allocation Report Here'!F133</f>
        <v>4401078.75</v>
      </c>
    </row>
    <row r="26" spans="1:5" x14ac:dyDescent="0.25">
      <c r="A26" s="52"/>
      <c r="B26" s="13" t="s">
        <v>41</v>
      </c>
      <c r="C26" s="13"/>
      <c r="D26" s="54">
        <f>+'Copy Allocation Report Here'!C142</f>
        <v>-83798.37</v>
      </c>
      <c r="E26" s="55">
        <f>+'Copy Allocation Report Here'!F142</f>
        <v>17427.03</v>
      </c>
    </row>
    <row r="27" spans="1:5" x14ac:dyDescent="0.25">
      <c r="A27" s="52"/>
      <c r="B27" s="13"/>
      <c r="C27" s="13" t="s">
        <v>42</v>
      </c>
      <c r="D27" s="59">
        <f>SUM(D18:D26)</f>
        <v>6906673.3199999994</v>
      </c>
      <c r="E27" s="60">
        <f>SUM(E18:E26)</f>
        <v>82532048.950000003</v>
      </c>
    </row>
    <row r="28" spans="1:5" ht="15.75" thickBot="1" x14ac:dyDescent="0.3">
      <c r="A28" s="52" t="s">
        <v>43</v>
      </c>
      <c r="B28" s="13"/>
      <c r="C28" s="13"/>
      <c r="D28" s="61">
        <f>D16-D27</f>
        <v>1601510.3899999941</v>
      </c>
      <c r="E28" s="62">
        <f>E16-E27</f>
        <v>23041138.219999969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426253293.40233904</v>
      </c>
      <c r="E30" s="64">
        <f>E52</f>
        <v>411073538.24540567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3.7571800964088593E-3</v>
      </c>
      <c r="E32" s="68">
        <f>E28/E30</f>
        <v>5.6051134593452477E-2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'Copy Other Data Here'!C6</f>
        <v>905513243.44000006</v>
      </c>
      <c r="E40" s="117">
        <f>'Copy Other Data Here'!C30</f>
        <v>881005748.19583321</v>
      </c>
    </row>
    <row r="41" spans="1:5" x14ac:dyDescent="0.25">
      <c r="A41" s="52" t="s">
        <v>50</v>
      </c>
      <c r="B41" s="13"/>
      <c r="C41" s="13"/>
      <c r="D41" s="56">
        <f>'Copy Other Data Here'!C7</f>
        <v>-411244807.10000002</v>
      </c>
      <c r="E41" s="57">
        <f>'Copy Other Data Here'!C31</f>
        <v>-400920945.84125</v>
      </c>
    </row>
    <row r="42" spans="1:5" x14ac:dyDescent="0.25">
      <c r="A42" s="52" t="s">
        <v>51</v>
      </c>
      <c r="B42" s="13"/>
      <c r="C42" s="13"/>
      <c r="D42" s="58">
        <f>D40+D41</f>
        <v>494268436.34000003</v>
      </c>
      <c r="E42" s="53">
        <f>E40+E41</f>
        <v>480084802.3545832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176"/>
    </row>
    <row r="46" spans="1:5" x14ac:dyDescent="0.25">
      <c r="A46" s="52"/>
      <c r="B46" s="13" t="s">
        <v>54</v>
      </c>
      <c r="C46" s="13"/>
      <c r="D46" s="54">
        <f>'Copy Other Data Here'!C9</f>
        <v>-3034352.41</v>
      </c>
      <c r="E46" s="55">
        <f>'Copy Other Data Here'!C33</f>
        <v>-3435171.2595833335</v>
      </c>
    </row>
    <row r="47" spans="1:5" x14ac:dyDescent="0.25">
      <c r="A47" s="52"/>
      <c r="B47" s="13" t="s">
        <v>55</v>
      </c>
      <c r="C47" s="13"/>
      <c r="D47" s="54">
        <f>'Copy Other Data Here'!C11</f>
        <v>-76953499.420000002</v>
      </c>
      <c r="E47" s="55">
        <f>'Copy Other Data Here'!C35</f>
        <v>-77122428.990416676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414280584.51000005</v>
      </c>
      <c r="E49" s="53">
        <f>E42+SUM(E45:E48)</f>
        <v>399527202.1045832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Here'!C13</f>
        <v>11972708.892338999</v>
      </c>
      <c r="E51" s="57">
        <f>'Copy Other Data Here'!C37</f>
        <v>11546336.140822452</v>
      </c>
    </row>
    <row r="52" spans="1:5" ht="15.75" thickBot="1" x14ac:dyDescent="0.3">
      <c r="A52" s="69" t="s">
        <v>59</v>
      </c>
      <c r="B52" s="70"/>
      <c r="C52" s="70"/>
      <c r="D52" s="76">
        <f>D49+D51</f>
        <v>426253293.40233904</v>
      </c>
      <c r="E52" s="77">
        <f>E49+E51</f>
        <v>411073538.24540567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I61"/>
  <sheetViews>
    <sheetView topLeftCell="A19" zoomScaleNormal="100" zoomScaleSheetLayoutView="7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88" width="9.140625" style="2"/>
    <col min="89" max="89" width="14.42578125" style="2" customWidth="1"/>
    <col min="90" max="90" width="9.140625" style="2"/>
    <col min="91" max="91" width="15.140625" style="2" customWidth="1"/>
    <col min="92" max="16384" width="9.140625" style="2"/>
  </cols>
  <sheetData>
    <row r="1" spans="1:87" ht="21" customHeight="1" x14ac:dyDescent="0.25">
      <c r="A1" s="41"/>
      <c r="B1" s="41"/>
      <c r="C1" s="41"/>
      <c r="D1" s="42"/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TEXT(DATE(YEAR(StatementDate),MONTH(StatementDate),1)-1,"m/d/yyy")</f>
        <v>Month and Twelve Months Ended 11/30/2020</v>
      </c>
      <c r="B5" s="191"/>
      <c r="C5" s="191"/>
      <c r="D5" s="191"/>
      <c r="E5" s="191"/>
    </row>
    <row r="6" spans="1:87" x14ac:dyDescent="0.25">
      <c r="A6" s="46"/>
      <c r="B6" s="41"/>
      <c r="C6" s="41"/>
      <c r="D6" s="47"/>
      <c r="E6" s="47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85"/>
    </row>
    <row r="10" spans="1:87" x14ac:dyDescent="0.25">
      <c r="A10" s="52"/>
      <c r="B10" s="13" t="s">
        <v>27</v>
      </c>
      <c r="C10" s="13"/>
      <c r="D10" s="54">
        <f>+'Copy Allocation Report Here'!D10</f>
        <v>28408920.689999998</v>
      </c>
      <c r="E10" s="55">
        <f>+'Copy Allocation Report Here'!G10</f>
        <v>238975887.09999999</v>
      </c>
      <c r="CI10" s="186"/>
    </row>
    <row r="11" spans="1:87" x14ac:dyDescent="0.25">
      <c r="A11" s="52"/>
      <c r="B11" s="13" t="s">
        <v>28</v>
      </c>
      <c r="C11" s="13"/>
      <c r="D11" s="54">
        <f>+'Copy Allocation Report Here'!D14</f>
        <v>2141127.12</v>
      </c>
      <c r="E11" s="55">
        <f>+'Copy Allocation Report Here'!G14</f>
        <v>25032111.149999999</v>
      </c>
      <c r="CI11" s="186"/>
    </row>
    <row r="12" spans="1:87" x14ac:dyDescent="0.25">
      <c r="A12" s="52"/>
      <c r="B12" s="13" t="s">
        <v>29</v>
      </c>
      <c r="C12" s="13"/>
      <c r="D12" s="56">
        <f>+'Copy Allocation Report Here'!D20-'Copy Allocation Report Here'!D14</f>
        <v>92579.430000000168</v>
      </c>
      <c r="E12" s="57">
        <f>+'Copy Allocation Report Here'!G20-'Copy Allocation Report Here'!G14</f>
        <v>431671.58999999985</v>
      </c>
      <c r="CI12" s="186"/>
    </row>
    <row r="13" spans="1:87" x14ac:dyDescent="0.25">
      <c r="A13" s="52"/>
      <c r="B13" s="13"/>
      <c r="C13" s="13"/>
      <c r="D13" s="58">
        <f>SUM(D10:D12)</f>
        <v>30642627.239999998</v>
      </c>
      <c r="E13" s="53">
        <f>SUM(E10:E12)</f>
        <v>264439669.84</v>
      </c>
      <c r="CI13" s="187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15861950.099999998</v>
      </c>
      <c r="E14" s="55">
        <f>+'Copy Allocation Report Here'!G30+'Copy Allocation Report Here'!G44</f>
        <v>135064112.88</v>
      </c>
    </row>
    <row r="15" spans="1:87" x14ac:dyDescent="0.25">
      <c r="A15" s="52"/>
      <c r="B15" s="13" t="s">
        <v>32</v>
      </c>
      <c r="C15" s="13"/>
      <c r="D15" s="54">
        <f>+'Copy Allocation Report Here'!D46</f>
        <v>2107945.65</v>
      </c>
      <c r="E15" s="55">
        <f>+'Copy Allocation Report Here'!G46</f>
        <v>22339217.170000002</v>
      </c>
    </row>
    <row r="16" spans="1:87" x14ac:dyDescent="0.25">
      <c r="A16" s="52" t="s">
        <v>33</v>
      </c>
      <c r="B16" s="13"/>
      <c r="C16" s="13"/>
      <c r="D16" s="59">
        <f>D13-D14-D15</f>
        <v>12672731.49</v>
      </c>
      <c r="E16" s="60">
        <f>E13-E14-E15</f>
        <v>107036339.79000001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22088.05</v>
      </c>
      <c r="E18" s="53">
        <f>'Copy Allocation Report Here'!G50</f>
        <v>311057.58</v>
      </c>
    </row>
    <row r="19" spans="1:5" x14ac:dyDescent="0.25">
      <c r="A19" s="52"/>
      <c r="B19" s="13" t="s">
        <v>35</v>
      </c>
      <c r="C19" s="13"/>
      <c r="D19" s="54">
        <f>+'Copy Allocation Report Here'!D78</f>
        <v>1723148.45</v>
      </c>
      <c r="E19" s="55">
        <f>+'Copy Allocation Report Here'!G78</f>
        <v>20351603.390000001</v>
      </c>
    </row>
    <row r="20" spans="1:5" x14ac:dyDescent="0.25">
      <c r="A20" s="52"/>
      <c r="B20" s="13" t="s">
        <v>36</v>
      </c>
      <c r="C20" s="13"/>
      <c r="D20" s="54">
        <f>+'Copy Allocation Report Here'!D86</f>
        <v>471303.87</v>
      </c>
      <c r="E20" s="55">
        <f>+'Copy Allocation Report Here'!G86</f>
        <v>5612391.2400000002</v>
      </c>
    </row>
    <row r="21" spans="1:5" x14ac:dyDescent="0.25">
      <c r="A21" s="52"/>
      <c r="B21" s="13" t="s">
        <v>37</v>
      </c>
      <c r="C21" s="13"/>
      <c r="D21" s="54">
        <f>+'Copy Allocation Report Here'!D93</f>
        <v>743177.56</v>
      </c>
      <c r="E21" s="55">
        <f>+'Copy Allocation Report Here'!G93</f>
        <v>6473432.0800000001</v>
      </c>
    </row>
    <row r="22" spans="1:5" x14ac:dyDescent="0.25">
      <c r="A22" s="52"/>
      <c r="B22" s="13" t="s">
        <v>0</v>
      </c>
      <c r="C22" s="13"/>
      <c r="D22" s="54">
        <f>+'Copy Allocation Report Here'!D100</f>
        <v>2152.89</v>
      </c>
      <c r="E22" s="55">
        <f>+'Copy Allocation Report Here'!G100</f>
        <v>18330.150000000001</v>
      </c>
    </row>
    <row r="23" spans="1:5" x14ac:dyDescent="0.25">
      <c r="A23" s="52"/>
      <c r="B23" s="13" t="s">
        <v>38</v>
      </c>
      <c r="C23" s="13"/>
      <c r="D23" s="54">
        <f>+'Copy Allocation Report Here'!D116</f>
        <v>1322419.57</v>
      </c>
      <c r="E23" s="55">
        <f>+'Copy Allocation Report Here'!G116</f>
        <v>18911626.640000001</v>
      </c>
    </row>
    <row r="24" spans="1:5" x14ac:dyDescent="0.25">
      <c r="A24" s="52"/>
      <c r="B24" s="13" t="s">
        <v>39</v>
      </c>
      <c r="C24" s="13"/>
      <c r="D24" s="54">
        <f>+'Copy Allocation Report Here'!D128</f>
        <v>2228992.31</v>
      </c>
      <c r="E24" s="55">
        <f>+'Copy Allocation Report Here'!G128</f>
        <v>26407992.18</v>
      </c>
    </row>
    <row r="25" spans="1:5" x14ac:dyDescent="0.25">
      <c r="A25" s="52"/>
      <c r="B25" s="13" t="s">
        <v>40</v>
      </c>
      <c r="C25" s="13"/>
      <c r="D25" s="54">
        <f>+'Copy Allocation Report Here'!D133</f>
        <v>383422.48</v>
      </c>
      <c r="E25" s="55">
        <f>+'Copy Allocation Report Here'!G133</f>
        <v>4419909.1900000004</v>
      </c>
    </row>
    <row r="26" spans="1:5" x14ac:dyDescent="0.25">
      <c r="A26" s="52"/>
      <c r="B26" s="13" t="s">
        <v>41</v>
      </c>
      <c r="C26" s="13"/>
      <c r="D26" s="54">
        <f>+'Copy Allocation Report Here'!D142</f>
        <v>932213.92</v>
      </c>
      <c r="E26" s="55">
        <f>+'Copy Allocation Report Here'!G142</f>
        <v>431513.07</v>
      </c>
    </row>
    <row r="27" spans="1:5" x14ac:dyDescent="0.25">
      <c r="A27" s="52"/>
      <c r="B27" s="13"/>
      <c r="C27" s="13" t="s">
        <v>42</v>
      </c>
      <c r="D27" s="59">
        <f>SUM(D18:D26)</f>
        <v>7828919.1000000015</v>
      </c>
      <c r="E27" s="60">
        <f>SUM(E18:E26)</f>
        <v>82937855.519999981</v>
      </c>
    </row>
    <row r="28" spans="1:5" ht="15.75" thickBot="1" x14ac:dyDescent="0.3">
      <c r="A28" s="52" t="s">
        <v>43</v>
      </c>
      <c r="B28" s="13"/>
      <c r="C28" s="13"/>
      <c r="D28" s="61">
        <f>D16-D27</f>
        <v>4843812.3899999987</v>
      </c>
      <c r="E28" s="62">
        <f>E16-E27</f>
        <v>24098484.270000026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436127050.74932986</v>
      </c>
      <c r="E30" s="64">
        <f>E52</f>
        <v>415068697.6718868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1.1106425023803553E-2</v>
      </c>
      <c r="E32" s="68">
        <f>E28/E30</f>
        <v>5.8059025903827513E-2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'Copy Other Data Here'!D6</f>
        <v>916169217.29999995</v>
      </c>
      <c r="E40" s="117">
        <f>'Copy Other Data Here'!D30</f>
        <v>885717598.77458334</v>
      </c>
    </row>
    <row r="41" spans="1:5" x14ac:dyDescent="0.25">
      <c r="A41" s="82" t="s">
        <v>50</v>
      </c>
      <c r="B41" s="3"/>
      <c r="C41" s="13"/>
      <c r="D41" s="56">
        <f>'Copy Other Data Here'!D7</f>
        <v>-413023909.31999999</v>
      </c>
      <c r="E41" s="57">
        <f>'Copy Other Data Here'!D31</f>
        <v>-402375974.86250001</v>
      </c>
    </row>
    <row r="42" spans="1:5" x14ac:dyDescent="0.25">
      <c r="A42" s="82" t="s">
        <v>51</v>
      </c>
      <c r="B42" s="3"/>
      <c r="C42" s="13"/>
      <c r="D42" s="58">
        <f>D40+D41</f>
        <v>503145307.97999996</v>
      </c>
      <c r="E42" s="53">
        <f>E40+E41</f>
        <v>483341623.91208333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'Copy Other Data Here'!D9</f>
        <v>-3032533.5500000003</v>
      </c>
      <c r="E46" s="55">
        <f>'Copy Other Data Here'!D33</f>
        <v>-3377101.0458333329</v>
      </c>
    </row>
    <row r="47" spans="1:5" x14ac:dyDescent="0.25">
      <c r="A47" s="82"/>
      <c r="B47" s="3" t="s">
        <v>55</v>
      </c>
      <c r="C47" s="13"/>
      <c r="D47" s="54">
        <f>'Copy Other Data Here'!D11</f>
        <v>-76893899.370000094</v>
      </c>
      <c r="E47" s="55">
        <f>'Copy Other Data Here'!D35</f>
        <v>-77180730.850833356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423218875.05999988</v>
      </c>
      <c r="E49" s="53">
        <f>E42+SUM(E45:E48)</f>
        <v>402783792.01541662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'Copy Other Data Here'!D13</f>
        <v>12908175.689329995</v>
      </c>
      <c r="E51" s="57">
        <f>'Copy Other Data Here'!D37</f>
        <v>12284905.656470207</v>
      </c>
    </row>
    <row r="52" spans="1:5" ht="15.75" thickBot="1" x14ac:dyDescent="0.3">
      <c r="A52" s="83" t="s">
        <v>59</v>
      </c>
      <c r="B52" s="84"/>
      <c r="C52" s="70"/>
      <c r="D52" s="76">
        <f>D49+D51</f>
        <v>436127050.74932986</v>
      </c>
      <c r="E52" s="77">
        <f>E49+E51</f>
        <v>415068697.6718868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I61"/>
  <sheetViews>
    <sheetView zoomScaleNormal="100" zoomScaleSheetLayoutView="8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88" width="9.140625" style="2"/>
    <col min="89" max="89" width="14.42578125" style="2" customWidth="1"/>
    <col min="90" max="90" width="9.140625" style="2"/>
    <col min="91" max="91" width="15.140625" style="2" customWidth="1"/>
    <col min="92" max="16384" width="9.140625" style="2"/>
  </cols>
  <sheetData>
    <row r="1" spans="1:87" ht="21" customHeight="1" x14ac:dyDescent="0.25">
      <c r="A1" s="41"/>
      <c r="B1" s="41"/>
      <c r="C1" s="41"/>
      <c r="D1" s="42"/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TEXT(StatementDate,"m/d/yyy")</f>
        <v>Month and Twelve Months Ended 12/31/2020</v>
      </c>
      <c r="B5" s="191"/>
      <c r="C5" s="191"/>
      <c r="D5" s="191"/>
      <c r="E5" s="191"/>
    </row>
    <row r="6" spans="1:87" x14ac:dyDescent="0.25">
      <c r="A6" s="88"/>
      <c r="B6" s="89"/>
      <c r="C6" s="89"/>
      <c r="D6" s="73"/>
      <c r="E6" s="73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85"/>
    </row>
    <row r="10" spans="1:87" x14ac:dyDescent="0.25">
      <c r="A10" s="52"/>
      <c r="B10" s="13" t="s">
        <v>27</v>
      </c>
      <c r="C10" s="13"/>
      <c r="D10" s="54">
        <f>+'Copy Allocation Report Here'!E10</f>
        <v>36318937.82</v>
      </c>
      <c r="E10" s="55">
        <f>+'Copy Allocation Report Here'!H10</f>
        <v>239620241.37</v>
      </c>
      <c r="CI10" s="186"/>
    </row>
    <row r="11" spans="1:87" x14ac:dyDescent="0.25">
      <c r="A11" s="52"/>
      <c r="B11" s="13" t="s">
        <v>28</v>
      </c>
      <c r="C11" s="13"/>
      <c r="D11" s="54">
        <f>+'Copy Allocation Report Here'!E14</f>
        <v>2270311.39</v>
      </c>
      <c r="E11" s="55">
        <f>+'Copy Allocation Report Here'!H14</f>
        <v>25108662.77</v>
      </c>
      <c r="CI11" s="186"/>
    </row>
    <row r="12" spans="1:87" x14ac:dyDescent="0.25">
      <c r="A12" s="52"/>
      <c r="B12" s="13" t="s">
        <v>29</v>
      </c>
      <c r="C12" s="13"/>
      <c r="D12" s="56">
        <f>+'Copy Allocation Report Here'!E20-'Copy Allocation Report Here'!E14</f>
        <v>119954.13999999966</v>
      </c>
      <c r="E12" s="57">
        <f>+'Copy Allocation Report Here'!H20-'Copy Allocation Report Here'!H14</f>
        <v>783349.4299999997</v>
      </c>
      <c r="CI12" s="186"/>
    </row>
    <row r="13" spans="1:87" x14ac:dyDescent="0.25">
      <c r="A13" s="52"/>
      <c r="B13" s="13"/>
      <c r="C13" s="13"/>
      <c r="D13" s="58">
        <f>SUM(D10:D12)</f>
        <v>38709203.350000001</v>
      </c>
      <c r="E13" s="53">
        <f>SUM(E10:E12)</f>
        <v>265512253.57000002</v>
      </c>
      <c r="CI13" s="187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20008045.899999999</v>
      </c>
      <c r="E14" s="55">
        <f>+'Copy Allocation Report Here'!H30+'Copy Allocation Report Here'!H44</f>
        <v>134273487.99000001</v>
      </c>
    </row>
    <row r="15" spans="1:87" x14ac:dyDescent="0.25">
      <c r="A15" s="52"/>
      <c r="B15" s="13" t="s">
        <v>32</v>
      </c>
      <c r="C15" s="13"/>
      <c r="D15" s="54">
        <f>+'Copy Allocation Report Here'!E46</f>
        <v>3114173.1</v>
      </c>
      <c r="E15" s="55">
        <f>+'Copy Allocation Report Here'!H46</f>
        <v>22359046.649999999</v>
      </c>
    </row>
    <row r="16" spans="1:87" x14ac:dyDescent="0.25">
      <c r="A16" s="52" t="s">
        <v>33</v>
      </c>
      <c r="B16" s="13"/>
      <c r="C16" s="13"/>
      <c r="D16" s="59">
        <f>D13-D14-D15</f>
        <v>15586984.350000003</v>
      </c>
      <c r="E16" s="60">
        <f>E13-E14-E15</f>
        <v>108879718.93000001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27475.05</v>
      </c>
      <c r="E18" s="53">
        <f>'Copy Allocation Report Here'!H50</f>
        <v>321353.10000000003</v>
      </c>
    </row>
    <row r="19" spans="1:5" x14ac:dyDescent="0.25">
      <c r="A19" s="52"/>
      <c r="B19" s="13" t="s">
        <v>35</v>
      </c>
      <c r="C19" s="13"/>
      <c r="D19" s="54">
        <f>+'Copy Allocation Report Here'!E78</f>
        <v>1930261.3199999998</v>
      </c>
      <c r="E19" s="55">
        <f>+'Copy Allocation Report Here'!H78</f>
        <v>20522670.57</v>
      </c>
    </row>
    <row r="20" spans="1:5" x14ac:dyDescent="0.25">
      <c r="A20" s="52"/>
      <c r="B20" s="13" t="s">
        <v>36</v>
      </c>
      <c r="C20" s="13"/>
      <c r="D20" s="54">
        <f>+'Copy Allocation Report Here'!E86</f>
        <v>770098.90999999992</v>
      </c>
      <c r="E20" s="55">
        <f>+'Copy Allocation Report Here'!H86</f>
        <v>5675688.8200000003</v>
      </c>
    </row>
    <row r="21" spans="1:5" x14ac:dyDescent="0.25">
      <c r="A21" s="52"/>
      <c r="B21" s="13" t="s">
        <v>37</v>
      </c>
      <c r="C21" s="13"/>
      <c r="D21" s="54">
        <f>+'Copy Allocation Report Here'!E93</f>
        <v>936767.22000000009</v>
      </c>
      <c r="E21" s="55">
        <f>+'Copy Allocation Report Here'!H93</f>
        <v>6424241.8100000005</v>
      </c>
    </row>
    <row r="22" spans="1:5" x14ac:dyDescent="0.25">
      <c r="A22" s="52"/>
      <c r="B22" s="13" t="s">
        <v>0</v>
      </c>
      <c r="C22" s="13"/>
      <c r="D22" s="54">
        <f>+'Copy Allocation Report Here'!E100</f>
        <v>2334.38</v>
      </c>
      <c r="E22" s="55">
        <f>+'Copy Allocation Report Here'!H100</f>
        <v>19846.009999999998</v>
      </c>
    </row>
    <row r="23" spans="1:5" x14ac:dyDescent="0.25">
      <c r="A23" s="52"/>
      <c r="B23" s="13" t="s">
        <v>38</v>
      </c>
      <c r="C23" s="13"/>
      <c r="D23" s="54">
        <f>+'Copy Allocation Report Here'!E116</f>
        <v>2303754.44</v>
      </c>
      <c r="E23" s="55">
        <f>+'Copy Allocation Report Here'!H116</f>
        <v>19311205.48</v>
      </c>
    </row>
    <row r="24" spans="1:5" x14ac:dyDescent="0.25">
      <c r="A24" s="52"/>
      <c r="B24" s="13" t="s">
        <v>39</v>
      </c>
      <c r="C24" s="13"/>
      <c r="D24" s="54">
        <f>+'Copy Allocation Report Here'!E128</f>
        <v>2251147.5699999998</v>
      </c>
      <c r="E24" s="55">
        <f>+'Copy Allocation Report Here'!H128</f>
        <v>26511110.390000001</v>
      </c>
    </row>
    <row r="25" spans="1:5" x14ac:dyDescent="0.25">
      <c r="A25" s="52"/>
      <c r="B25" s="13" t="s">
        <v>40</v>
      </c>
      <c r="C25" s="13"/>
      <c r="D25" s="54">
        <f>+'Copy Allocation Report Here'!E133</f>
        <v>376037.64999999997</v>
      </c>
      <c r="E25" s="55">
        <f>+'Copy Allocation Report Here'!H133</f>
        <v>4379801.8600000003</v>
      </c>
    </row>
    <row r="26" spans="1:5" x14ac:dyDescent="0.25">
      <c r="A26" s="52"/>
      <c r="B26" s="13" t="s">
        <v>41</v>
      </c>
      <c r="C26" s="13"/>
      <c r="D26" s="54">
        <f>+'Copy Allocation Report Here'!E142</f>
        <v>1354988.8900000008</v>
      </c>
      <c r="E26" s="55">
        <f>+'Copy Allocation Report Here'!H142</f>
        <v>1029886.2299999971</v>
      </c>
    </row>
    <row r="27" spans="1:5" x14ac:dyDescent="0.25">
      <c r="A27" s="52"/>
      <c r="B27" s="13"/>
      <c r="C27" s="13" t="s">
        <v>42</v>
      </c>
      <c r="D27" s="59">
        <f>SUM(D18:D26)</f>
        <v>9952865.4300000016</v>
      </c>
      <c r="E27" s="60">
        <f>SUM(E18:E26)</f>
        <v>84195804.270000011</v>
      </c>
    </row>
    <row r="28" spans="1:5" ht="15.75" thickBot="1" x14ac:dyDescent="0.3">
      <c r="A28" s="52" t="s">
        <v>43</v>
      </c>
      <c r="B28" s="13"/>
      <c r="C28" s="13"/>
      <c r="D28" s="61">
        <f>D16-D27</f>
        <v>5634118.9200000018</v>
      </c>
      <c r="E28" s="62">
        <f>E16-E27</f>
        <v>24683914.659999996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475679695.96439987</v>
      </c>
      <c r="E30" s="64">
        <f>E52</f>
        <v>420487637.0905599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1.1844354442283494E-2</v>
      </c>
      <c r="E32" s="68">
        <f>E28/E30</f>
        <v>5.8703068729423435E-2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'Copy Other Data Here'!E6</f>
        <v>956665112.39999998</v>
      </c>
      <c r="E40" s="117">
        <f>+'Copy Other Data Here'!E30</f>
        <v>891929190.75791657</v>
      </c>
    </row>
    <row r="41" spans="1:5" x14ac:dyDescent="0.25">
      <c r="A41" s="82" t="s">
        <v>50</v>
      </c>
      <c r="B41" s="3"/>
      <c r="C41" s="13"/>
      <c r="D41" s="56">
        <f>'Copy Other Data Here'!E7</f>
        <v>-415169294.62</v>
      </c>
      <c r="E41" s="57">
        <f>+'Copy Other Data Here'!E31</f>
        <v>-403973528.56041664</v>
      </c>
    </row>
    <row r="42" spans="1:5" x14ac:dyDescent="0.25">
      <c r="A42" s="82" t="s">
        <v>51</v>
      </c>
      <c r="B42" s="3"/>
      <c r="C42" s="13"/>
      <c r="D42" s="58">
        <f>D40+D41</f>
        <v>541495817.77999997</v>
      </c>
      <c r="E42" s="53">
        <f>E40+E41</f>
        <v>487955662.19749993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'Copy Other Data Here'!E9</f>
        <v>-3032533.5500000003</v>
      </c>
      <c r="E46" s="55">
        <f>+'Copy Other Data Here'!E33</f>
        <v>-3317763.3104166668</v>
      </c>
    </row>
    <row r="47" spans="1:5" x14ac:dyDescent="0.25">
      <c r="A47" s="82"/>
      <c r="B47" s="3" t="s">
        <v>55</v>
      </c>
      <c r="C47" s="13"/>
      <c r="D47" s="54">
        <f>'Copy Other Data Here'!E11</f>
        <v>-77533346.280000106</v>
      </c>
      <c r="E47" s="55">
        <f>+'Copy Other Data Here'!E35</f>
        <v>-77188638.140416682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460929937.94999987</v>
      </c>
      <c r="E49" s="53">
        <f>E42+SUM(E45:E48)</f>
        <v>407449260.74666655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'Copy Other Data Here'!E13</f>
        <v>14749758.014399998</v>
      </c>
      <c r="E51" s="57">
        <f>+'Copy Other Data Here'!E37</f>
        <v>13038376.343893332</v>
      </c>
    </row>
    <row r="52" spans="1:5" ht="15.75" thickBot="1" x14ac:dyDescent="0.3">
      <c r="A52" s="83" t="s">
        <v>59</v>
      </c>
      <c r="B52" s="84"/>
      <c r="C52" s="70"/>
      <c r="D52" s="76">
        <f>D49+D51</f>
        <v>475679695.96439987</v>
      </c>
      <c r="E52" s="77">
        <f>E49+E51</f>
        <v>420487637.0905599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CI145"/>
  <sheetViews>
    <sheetView zoomScaleNormal="100" zoomScaleSheetLayoutView="100" workbookViewId="0">
      <pane xSplit="2" topLeftCell="C1" activePane="topRight" state="frozen"/>
      <selection activeCell="CK17" sqref="CK17"/>
      <selection pane="topRight" activeCell="H7" sqref="H7"/>
    </sheetView>
    <sheetView tabSelected="1" workbookViewId="1">
      <selection sqref="A1:CM1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88" width="9.140625" style="41"/>
    <col min="89" max="89" width="14.42578125" style="41" customWidth="1"/>
    <col min="90" max="90" width="9.140625" style="41"/>
    <col min="91" max="91" width="15.140625" style="41" customWidth="1"/>
    <col min="92" max="16384" width="9.140625" style="41"/>
  </cols>
  <sheetData>
    <row r="1" spans="1:87" x14ac:dyDescent="0.25">
      <c r="A1" s="41" t="s">
        <v>7</v>
      </c>
    </row>
    <row r="2" spans="1:87" x14ac:dyDescent="0.25">
      <c r="A2" s="41" t="s">
        <v>269</v>
      </c>
    </row>
    <row r="3" spans="1:87" x14ac:dyDescent="0.25">
      <c r="A3" s="41" t="s">
        <v>270</v>
      </c>
      <c r="B3" s="90">
        <v>44196</v>
      </c>
      <c r="C3" s="138"/>
      <c r="D3" s="138"/>
      <c r="E3" s="138"/>
      <c r="F3" s="138"/>
      <c r="G3" s="138"/>
      <c r="H3" s="138"/>
    </row>
    <row r="4" spans="1:87" ht="15.75" thickBot="1" x14ac:dyDescent="0.3">
      <c r="B4" s="90"/>
      <c r="C4" s="138"/>
      <c r="D4" s="138"/>
      <c r="E4" s="138"/>
      <c r="F4" s="138"/>
      <c r="G4" s="138"/>
      <c r="H4" s="138"/>
    </row>
    <row r="5" spans="1:87" ht="18.75" customHeight="1" x14ac:dyDescent="0.25">
      <c r="A5" s="207"/>
      <c r="B5" s="208"/>
      <c r="C5" s="201" t="s">
        <v>305</v>
      </c>
      <c r="D5" s="202"/>
      <c r="E5" s="203"/>
      <c r="F5" s="204" t="s">
        <v>306</v>
      </c>
      <c r="G5" s="205"/>
      <c r="H5" s="206"/>
    </row>
    <row r="6" spans="1:87" s="105" customFormat="1" ht="42.75" customHeight="1" thickBot="1" x14ac:dyDescent="0.3">
      <c r="A6" s="199" t="s">
        <v>304</v>
      </c>
      <c r="B6" s="200"/>
      <c r="C6" s="143">
        <v>44105</v>
      </c>
      <c r="D6" s="143">
        <v>44136</v>
      </c>
      <c r="E6" s="143">
        <v>44166</v>
      </c>
      <c r="F6" s="171" t="s">
        <v>319</v>
      </c>
      <c r="G6" s="172" t="s">
        <v>320</v>
      </c>
      <c r="H6" s="173" t="s">
        <v>321</v>
      </c>
    </row>
    <row r="7" spans="1:87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7" x14ac:dyDescent="0.25">
      <c r="A8" s="93" t="s">
        <v>84</v>
      </c>
      <c r="B8" s="94" t="s">
        <v>85</v>
      </c>
      <c r="C8" s="147">
        <v>8907181.2799999993</v>
      </c>
      <c r="D8" s="148">
        <v>17382999.469999999</v>
      </c>
      <c r="E8" s="149">
        <v>20826666.309999999</v>
      </c>
      <c r="F8" s="147">
        <v>128900065.13</v>
      </c>
      <c r="G8" s="148">
        <v>130540224.55</v>
      </c>
      <c r="H8" s="149">
        <v>131409142.62</v>
      </c>
    </row>
    <row r="9" spans="1:87" x14ac:dyDescent="0.25">
      <c r="A9" s="93" t="s">
        <v>86</v>
      </c>
      <c r="B9" s="94" t="s">
        <v>87</v>
      </c>
      <c r="C9" s="147">
        <v>8083004.8899999997</v>
      </c>
      <c r="D9" s="148">
        <v>11025921.220000001</v>
      </c>
      <c r="E9" s="149">
        <v>15492271.51</v>
      </c>
      <c r="F9" s="147">
        <v>110540887.70999999</v>
      </c>
      <c r="G9" s="148">
        <v>108435662.55</v>
      </c>
      <c r="H9" s="149">
        <v>108211098.75</v>
      </c>
      <c r="CI9" s="145"/>
    </row>
    <row r="10" spans="1:87" x14ac:dyDescent="0.25">
      <c r="A10" s="106" t="s">
        <v>88</v>
      </c>
      <c r="B10" s="92"/>
      <c r="C10" s="150">
        <f>SUM(C8:C9)</f>
        <v>16990186.169999998</v>
      </c>
      <c r="D10" s="150">
        <f t="shared" ref="D10:G10" si="0">SUM(D8:D9)</f>
        <v>28408920.689999998</v>
      </c>
      <c r="E10" s="150">
        <f t="shared" si="0"/>
        <v>36318937.82</v>
      </c>
      <c r="F10" s="150">
        <f t="shared" si="0"/>
        <v>239440952.83999997</v>
      </c>
      <c r="G10" s="150">
        <f t="shared" si="0"/>
        <v>238975887.09999999</v>
      </c>
      <c r="H10" s="150">
        <v>239620241.37</v>
      </c>
      <c r="CI10" s="183"/>
    </row>
    <row r="11" spans="1:87" x14ac:dyDescent="0.25">
      <c r="A11" s="107"/>
      <c r="B11" s="92"/>
      <c r="C11" s="147"/>
      <c r="D11" s="148"/>
      <c r="E11" s="149"/>
      <c r="F11" s="147"/>
      <c r="G11" s="148"/>
      <c r="H11" s="149"/>
      <c r="CI11" s="183"/>
    </row>
    <row r="12" spans="1:87" x14ac:dyDescent="0.25">
      <c r="A12" s="106" t="s">
        <v>89</v>
      </c>
      <c r="B12" s="92"/>
      <c r="C12" s="147"/>
      <c r="D12" s="148"/>
      <c r="E12" s="149"/>
      <c r="F12" s="147"/>
      <c r="G12" s="148"/>
      <c r="H12" s="149"/>
      <c r="CI12" s="183"/>
    </row>
    <row r="13" spans="1:87" x14ac:dyDescent="0.25">
      <c r="A13" s="93" t="s">
        <v>90</v>
      </c>
      <c r="B13" s="94" t="s">
        <v>91</v>
      </c>
      <c r="C13" s="147">
        <v>11416.54</v>
      </c>
      <c r="D13" s="148">
        <v>6868.39</v>
      </c>
      <c r="E13" s="149">
        <v>14000.09</v>
      </c>
      <c r="F13" s="147">
        <v>364748.81</v>
      </c>
      <c r="G13" s="148">
        <v>329555.11</v>
      </c>
      <c r="H13" s="149">
        <v>298635.43</v>
      </c>
      <c r="CI13" s="184"/>
    </row>
    <row r="14" spans="1:87" x14ac:dyDescent="0.25">
      <c r="A14" s="108" t="s">
        <v>92</v>
      </c>
      <c r="B14" s="94" t="s">
        <v>93</v>
      </c>
      <c r="C14" s="147">
        <v>2181572.67</v>
      </c>
      <c r="D14" s="148">
        <v>2141127.12</v>
      </c>
      <c r="E14" s="149">
        <v>2270311.39</v>
      </c>
      <c r="F14" s="147">
        <v>24859926.09</v>
      </c>
      <c r="G14" s="148">
        <v>25032111.149999999</v>
      </c>
      <c r="H14" s="149">
        <v>25108662.77</v>
      </c>
    </row>
    <row r="15" spans="1:87" x14ac:dyDescent="0.25">
      <c r="A15" s="108" t="s">
        <v>94</v>
      </c>
      <c r="B15" s="94" t="s">
        <v>95</v>
      </c>
      <c r="C15" s="147">
        <v>0</v>
      </c>
      <c r="D15" s="148" t="s">
        <v>318</v>
      </c>
      <c r="E15" s="149">
        <v>0</v>
      </c>
      <c r="F15" s="147">
        <v>0</v>
      </c>
      <c r="G15" s="148" t="s">
        <v>318</v>
      </c>
      <c r="H15" s="149">
        <v>0</v>
      </c>
    </row>
    <row r="16" spans="1:87" x14ac:dyDescent="0.25">
      <c r="A16" s="108" t="s">
        <v>310</v>
      </c>
      <c r="B16" s="94" t="s">
        <v>311</v>
      </c>
      <c r="C16" s="147">
        <v>7502.75</v>
      </c>
      <c r="D16" s="148">
        <v>7502.75</v>
      </c>
      <c r="E16" s="149">
        <v>7502.75</v>
      </c>
      <c r="F16" s="147">
        <v>96351.72</v>
      </c>
      <c r="G16" s="148">
        <v>93192.36</v>
      </c>
      <c r="H16" s="149">
        <v>90033</v>
      </c>
    </row>
    <row r="17" spans="1:8" x14ac:dyDescent="0.25">
      <c r="A17" s="108" t="s">
        <v>96</v>
      </c>
      <c r="B17" s="94" t="s">
        <v>97</v>
      </c>
      <c r="C17" s="147">
        <v>55954.66</v>
      </c>
      <c r="D17" s="148">
        <v>-3533.09</v>
      </c>
      <c r="E17" s="149">
        <v>-131931.12</v>
      </c>
      <c r="F17" s="147">
        <v>246658.59</v>
      </c>
      <c r="G17" s="148">
        <v>212430.92</v>
      </c>
      <c r="H17" s="149">
        <v>65357.399999999994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75">
        <v>4962</v>
      </c>
      <c r="B19" s="94" t="s">
        <v>317</v>
      </c>
      <c r="C19" s="147">
        <v>-18744.87</v>
      </c>
      <c r="D19" s="155">
        <v>81741.38</v>
      </c>
      <c r="E19" s="157">
        <v>230382.42</v>
      </c>
      <c r="F19" s="147">
        <v>-176736.54</v>
      </c>
      <c r="G19" s="155">
        <v>-203506.8</v>
      </c>
      <c r="H19" s="155">
        <v>329323.59999999998</v>
      </c>
    </row>
    <row r="20" spans="1:8" x14ac:dyDescent="0.25">
      <c r="A20" s="106" t="s">
        <v>100</v>
      </c>
      <c r="B20" s="92"/>
      <c r="C20" s="150">
        <f>SUM(C13:C19)</f>
        <v>2237701.75</v>
      </c>
      <c r="D20" s="150">
        <f t="shared" ref="D20:G20" si="1">SUM(D13:D19)</f>
        <v>2233706.5500000003</v>
      </c>
      <c r="E20" s="150">
        <f t="shared" si="1"/>
        <v>2390265.5299999998</v>
      </c>
      <c r="F20" s="150">
        <f t="shared" si="1"/>
        <v>25390948.669999998</v>
      </c>
      <c r="G20" s="150">
        <f t="shared" si="1"/>
        <v>25463782.739999998</v>
      </c>
      <c r="H20" s="150">
        <v>25892012.199999999</v>
      </c>
    </row>
    <row r="21" spans="1:8" ht="15.75" thickBot="1" x14ac:dyDescent="0.3">
      <c r="A21" s="106" t="s">
        <v>101</v>
      </c>
      <c r="B21" s="92"/>
      <c r="C21" s="151">
        <f>C20+C10</f>
        <v>19227887.919999998</v>
      </c>
      <c r="D21" s="151">
        <f t="shared" ref="D21:G21" si="2">D20+D10</f>
        <v>30642627.239999998</v>
      </c>
      <c r="E21" s="151">
        <f t="shared" si="2"/>
        <v>38709203.350000001</v>
      </c>
      <c r="F21" s="151">
        <f t="shared" si="2"/>
        <v>264831901.50999996</v>
      </c>
      <c r="G21" s="151">
        <f t="shared" si="2"/>
        <v>264439669.84</v>
      </c>
      <c r="H21" s="151">
        <v>265512253.56999999</v>
      </c>
    </row>
    <row r="22" spans="1:8" ht="15.75" thickTop="1" x14ac:dyDescent="0.25">
      <c r="A22" s="91"/>
      <c r="B22" s="92"/>
      <c r="C22" s="147"/>
      <c r="D22" s="148"/>
      <c r="E22" s="149"/>
      <c r="F22" s="147"/>
      <c r="G22" s="148"/>
      <c r="H22" s="149"/>
    </row>
    <row r="23" spans="1:8" x14ac:dyDescent="0.25">
      <c r="A23" s="106" t="s">
        <v>102</v>
      </c>
      <c r="B23" s="92"/>
      <c r="C23" s="147"/>
      <c r="D23" s="148"/>
      <c r="E23" s="149"/>
      <c r="F23" s="147"/>
      <c r="G23" s="148"/>
      <c r="H23" s="149"/>
    </row>
    <row r="24" spans="1:8" x14ac:dyDescent="0.25">
      <c r="A24" s="93" t="s">
        <v>103</v>
      </c>
      <c r="B24" s="94" t="s">
        <v>104</v>
      </c>
      <c r="C24" s="147">
        <v>7837735.71</v>
      </c>
      <c r="D24" s="148">
        <v>12914147.24</v>
      </c>
      <c r="E24" s="149">
        <v>16534210</v>
      </c>
      <c r="F24" s="147">
        <v>115558864.67</v>
      </c>
      <c r="G24" s="148">
        <v>115266727.14</v>
      </c>
      <c r="H24" s="149">
        <v>111720524.34</v>
      </c>
    </row>
    <row r="25" spans="1:8" x14ac:dyDescent="0.25">
      <c r="A25" s="93" t="s">
        <v>105</v>
      </c>
      <c r="B25" s="94" t="s">
        <v>106</v>
      </c>
      <c r="C25" s="147" t="s">
        <v>318</v>
      </c>
      <c r="D25" s="148" t="s">
        <v>318</v>
      </c>
      <c r="E25" s="149">
        <v>0</v>
      </c>
      <c r="F25" s="147">
        <v>0</v>
      </c>
      <c r="G25" s="148">
        <v>0</v>
      </c>
      <c r="H25" s="149">
        <v>0</v>
      </c>
    </row>
    <row r="26" spans="1:8" x14ac:dyDescent="0.25">
      <c r="A26" s="93" t="s">
        <v>107</v>
      </c>
      <c r="B26" s="94" t="s">
        <v>108</v>
      </c>
      <c r="C26" s="147">
        <v>1339119.1499999999</v>
      </c>
      <c r="D26" s="148">
        <v>2844364.03</v>
      </c>
      <c r="E26" s="149">
        <v>3660038.59</v>
      </c>
      <c r="F26" s="147">
        <v>19388461.109999999</v>
      </c>
      <c r="G26" s="148">
        <v>18889085.489999998</v>
      </c>
      <c r="H26" s="149">
        <v>22577070.400000006</v>
      </c>
    </row>
    <row r="27" spans="1:8" x14ac:dyDescent="0.25">
      <c r="A27" s="93" t="s">
        <v>109</v>
      </c>
      <c r="B27" s="94" t="s">
        <v>110</v>
      </c>
      <c r="C27" s="147">
        <v>354879.89</v>
      </c>
      <c r="D27" s="148">
        <v>257838.1</v>
      </c>
      <c r="E27" s="149">
        <v>69803.48</v>
      </c>
      <c r="F27" s="147">
        <v>6248215.1299999999</v>
      </c>
      <c r="G27" s="148">
        <v>5480857.4000000004</v>
      </c>
      <c r="H27" s="149">
        <v>4796021.5999999996</v>
      </c>
    </row>
    <row r="28" spans="1:8" x14ac:dyDescent="0.25">
      <c r="A28" s="93" t="s">
        <v>111</v>
      </c>
      <c r="B28" s="94" t="s">
        <v>112</v>
      </c>
      <c r="C28" s="147">
        <v>-44372.25</v>
      </c>
      <c r="D28" s="148">
        <v>-148157.04999999999</v>
      </c>
      <c r="E28" s="149">
        <v>-244756.87</v>
      </c>
      <c r="F28" s="147">
        <v>-4335517.6399999997</v>
      </c>
      <c r="G28" s="148">
        <v>-4483674.6900000004</v>
      </c>
      <c r="H28" s="149">
        <v>-4728431.5599999996</v>
      </c>
    </row>
    <row r="29" spans="1:8" x14ac:dyDescent="0.25">
      <c r="A29" s="93" t="s">
        <v>113</v>
      </c>
      <c r="B29" s="94" t="s">
        <v>114</v>
      </c>
      <c r="C29" s="147">
        <v>-5093.83</v>
      </c>
      <c r="D29" s="148">
        <v>-6242.22</v>
      </c>
      <c r="E29" s="149">
        <v>-11249.3</v>
      </c>
      <c r="F29" s="147">
        <v>-87230.2</v>
      </c>
      <c r="G29" s="148">
        <v>-88882.46</v>
      </c>
      <c r="H29" s="149">
        <v>-91696.79</v>
      </c>
    </row>
    <row r="30" spans="1:8" x14ac:dyDescent="0.25">
      <c r="A30" s="106" t="s">
        <v>115</v>
      </c>
      <c r="B30" s="92"/>
      <c r="C30" s="150">
        <f>SUM(C24:C29)</f>
        <v>9482268.6699999999</v>
      </c>
      <c r="D30" s="150">
        <f t="shared" ref="D30:G30" si="3">SUM(D24:D29)</f>
        <v>15861950.099999998</v>
      </c>
      <c r="E30" s="150">
        <f t="shared" si="3"/>
        <v>20008045.899999999</v>
      </c>
      <c r="F30" s="150">
        <f t="shared" si="3"/>
        <v>136772793.07000002</v>
      </c>
      <c r="G30" s="150">
        <f t="shared" si="3"/>
        <v>135064112.88</v>
      </c>
      <c r="H30" s="150">
        <v>134273487.99000001</v>
      </c>
    </row>
    <row r="31" spans="1:8" x14ac:dyDescent="0.25">
      <c r="A31" s="91"/>
      <c r="B31" s="92"/>
      <c r="C31" s="147"/>
      <c r="D31" s="148"/>
      <c r="E31" s="149"/>
      <c r="F31" s="147"/>
      <c r="G31" s="148"/>
      <c r="H31" s="149"/>
    </row>
    <row r="32" spans="1:8" x14ac:dyDescent="0.25">
      <c r="A32" s="106" t="s">
        <v>116</v>
      </c>
      <c r="B32" s="92"/>
      <c r="C32" s="147"/>
      <c r="D32" s="148"/>
      <c r="E32" s="149"/>
      <c r="F32" s="147"/>
      <c r="G32" s="148"/>
      <c r="H32" s="149"/>
    </row>
    <row r="33" spans="1:8" x14ac:dyDescent="0.25">
      <c r="A33" s="93" t="s">
        <v>117</v>
      </c>
      <c r="B33" s="94" t="s">
        <v>118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119</v>
      </c>
      <c r="B34" s="94" t="s">
        <v>120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121</v>
      </c>
      <c r="B35" s="94" t="s">
        <v>122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123</v>
      </c>
      <c r="B36" s="94" t="s">
        <v>124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125</v>
      </c>
      <c r="B37" s="94" t="s">
        <v>126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127</v>
      </c>
      <c r="B38" s="94" t="s">
        <v>128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129</v>
      </c>
      <c r="B39" s="94" t="s">
        <v>130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131</v>
      </c>
      <c r="B40" s="94" t="s">
        <v>132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133</v>
      </c>
      <c r="B41" s="94" t="s">
        <v>134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135</v>
      </c>
      <c r="B42" s="94" t="s">
        <v>136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93" t="s">
        <v>137</v>
      </c>
      <c r="B43" s="94" t="s">
        <v>138</v>
      </c>
      <c r="C43" s="147">
        <v>0</v>
      </c>
      <c r="D43" s="148">
        <v>0</v>
      </c>
      <c r="E43" s="149">
        <v>0</v>
      </c>
      <c r="F43" s="147">
        <v>0</v>
      </c>
      <c r="G43" s="148">
        <v>0</v>
      </c>
      <c r="H43" s="149">
        <v>0</v>
      </c>
    </row>
    <row r="44" spans="1:8" x14ac:dyDescent="0.25">
      <c r="A44" s="106" t="s">
        <v>139</v>
      </c>
      <c r="B44" s="109"/>
      <c r="C44" s="150">
        <v>0</v>
      </c>
      <c r="D44" s="152">
        <v>0</v>
      </c>
      <c r="E44" s="153">
        <v>0</v>
      </c>
      <c r="F44" s="150">
        <v>0</v>
      </c>
      <c r="G44" s="152">
        <v>0</v>
      </c>
      <c r="H44" s="153">
        <v>0</v>
      </c>
    </row>
    <row r="45" spans="1:8" x14ac:dyDescent="0.25">
      <c r="A45" s="91"/>
      <c r="B45" s="92"/>
      <c r="C45" s="147"/>
      <c r="D45" s="148"/>
      <c r="E45" s="149"/>
      <c r="F45" s="147"/>
      <c r="G45" s="148"/>
      <c r="H45" s="149"/>
    </row>
    <row r="46" spans="1:8" x14ac:dyDescent="0.25">
      <c r="A46" s="93" t="s">
        <v>140</v>
      </c>
      <c r="B46" s="94" t="s">
        <v>32</v>
      </c>
      <c r="C46" s="154">
        <v>1237435.54</v>
      </c>
      <c r="D46" s="155">
        <v>2107945.65</v>
      </c>
      <c r="E46" s="156">
        <v>3114173.1</v>
      </c>
      <c r="F46" s="154">
        <v>22485921.27</v>
      </c>
      <c r="G46" s="155">
        <v>22339217.170000002</v>
      </c>
      <c r="H46" s="156">
        <v>22359046.649999999</v>
      </c>
    </row>
    <row r="47" spans="1:8" ht="15.75" thickBot="1" x14ac:dyDescent="0.3">
      <c r="A47" s="106" t="s">
        <v>141</v>
      </c>
      <c r="B47" s="92"/>
      <c r="C47" s="151">
        <v>8508183.7100000009</v>
      </c>
      <c r="D47" s="151">
        <v>12672731.49</v>
      </c>
      <c r="E47" s="151">
        <v>15586984.350000003</v>
      </c>
      <c r="F47" s="151">
        <v>105573187.17</v>
      </c>
      <c r="G47" s="151">
        <v>107036339.79000001</v>
      </c>
      <c r="H47" s="151">
        <v>108879718.92999998</v>
      </c>
    </row>
    <row r="48" spans="1:8" ht="15.75" thickTop="1" x14ac:dyDescent="0.25">
      <c r="A48" s="106"/>
      <c r="B48" s="92"/>
      <c r="C48" s="147"/>
      <c r="D48" s="148"/>
      <c r="E48" s="157"/>
      <c r="F48" s="147"/>
      <c r="G48" s="148"/>
      <c r="H48" s="149"/>
    </row>
    <row r="49" spans="1:8" x14ac:dyDescent="0.25">
      <c r="A49" s="106" t="s">
        <v>307</v>
      </c>
      <c r="B49" s="92"/>
      <c r="C49" s="147"/>
      <c r="D49" s="148"/>
      <c r="E49" s="157"/>
      <c r="F49" s="147"/>
      <c r="G49" s="148"/>
      <c r="H49" s="149"/>
    </row>
    <row r="50" spans="1:8" x14ac:dyDescent="0.25">
      <c r="A50" s="110">
        <v>813</v>
      </c>
      <c r="B50" s="94" t="s">
        <v>308</v>
      </c>
      <c r="C50" s="147">
        <v>28295.47</v>
      </c>
      <c r="D50" s="148">
        <v>22088.05</v>
      </c>
      <c r="E50" s="157">
        <v>27475.05</v>
      </c>
      <c r="F50" s="147">
        <v>288102.19</v>
      </c>
      <c r="G50" s="148">
        <v>311057.58</v>
      </c>
      <c r="H50" s="149">
        <v>321353.10000000003</v>
      </c>
    </row>
    <row r="51" spans="1:8" x14ac:dyDescent="0.25">
      <c r="A51" s="91"/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142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106" t="s">
        <v>143</v>
      </c>
      <c r="B53" s="92"/>
      <c r="C53" s="147"/>
      <c r="D53" s="148"/>
      <c r="E53" s="149"/>
      <c r="F53" s="147"/>
      <c r="G53" s="148"/>
      <c r="H53" s="149"/>
    </row>
    <row r="54" spans="1:8" x14ac:dyDescent="0.25">
      <c r="A54" s="93" t="s">
        <v>144</v>
      </c>
      <c r="B54" s="94" t="s">
        <v>145</v>
      </c>
      <c r="C54" s="147">
        <v>198884.87</v>
      </c>
      <c r="D54" s="148">
        <v>189040.33</v>
      </c>
      <c r="E54" s="149">
        <v>214279.31</v>
      </c>
      <c r="F54" s="147">
        <v>3243990.53</v>
      </c>
      <c r="G54" s="148">
        <v>3302174.77</v>
      </c>
      <c r="H54" s="149">
        <v>3315945.5300000003</v>
      </c>
    </row>
    <row r="55" spans="1:8" x14ac:dyDescent="0.25">
      <c r="A55" s="93" t="s">
        <v>146</v>
      </c>
      <c r="B55" s="94" t="s">
        <v>147</v>
      </c>
      <c r="C55" s="147">
        <v>18375.47</v>
      </c>
      <c r="D55" s="148">
        <v>18310.009999999998</v>
      </c>
      <c r="E55" s="149">
        <v>20500.370000000003</v>
      </c>
      <c r="F55" s="147">
        <v>217558.72</v>
      </c>
      <c r="G55" s="148">
        <v>213529.15</v>
      </c>
      <c r="H55" s="149">
        <v>207360.48</v>
      </c>
    </row>
    <row r="56" spans="1:8" x14ac:dyDescent="0.25">
      <c r="A56" s="108" t="s">
        <v>148</v>
      </c>
      <c r="B56" s="94" t="s">
        <v>149</v>
      </c>
      <c r="C56" s="147">
        <v>8244.32</v>
      </c>
      <c r="D56" s="148">
        <v>7561.6</v>
      </c>
      <c r="E56" s="149">
        <v>7652.34</v>
      </c>
      <c r="F56" s="147">
        <v>71027.89</v>
      </c>
      <c r="G56" s="148">
        <v>77037.740000000005</v>
      </c>
      <c r="H56" s="149">
        <v>81788.81</v>
      </c>
    </row>
    <row r="57" spans="1:8" x14ac:dyDescent="0.25">
      <c r="A57" s="108" t="s">
        <v>150</v>
      </c>
      <c r="B57" s="94" t="s">
        <v>151</v>
      </c>
      <c r="C57" s="147">
        <v>289769.12</v>
      </c>
      <c r="D57" s="148">
        <v>376738.8</v>
      </c>
      <c r="E57" s="149">
        <v>149328.62000000002</v>
      </c>
      <c r="F57" s="147">
        <v>3523263.4</v>
      </c>
      <c r="G57" s="148">
        <v>3622563.18</v>
      </c>
      <c r="H57" s="149">
        <v>3501445.55</v>
      </c>
    </row>
    <row r="58" spans="1:8" x14ac:dyDescent="0.25">
      <c r="A58" s="93" t="s">
        <v>152</v>
      </c>
      <c r="B58" s="94" t="s">
        <v>153</v>
      </c>
      <c r="C58" s="147">
        <v>44402.17</v>
      </c>
      <c r="D58" s="148">
        <v>48336.45</v>
      </c>
      <c r="E58" s="149">
        <v>94161.919999999998</v>
      </c>
      <c r="F58" s="147">
        <v>598010.48</v>
      </c>
      <c r="G58" s="148">
        <v>625693.86</v>
      </c>
      <c r="H58" s="149">
        <v>691125.65</v>
      </c>
    </row>
    <row r="59" spans="1:8" x14ac:dyDescent="0.25">
      <c r="A59" s="93" t="s">
        <v>154</v>
      </c>
      <c r="B59" s="94" t="s">
        <v>155</v>
      </c>
      <c r="C59" s="147">
        <v>45980.07</v>
      </c>
      <c r="D59" s="148">
        <v>30783.35</v>
      </c>
      <c r="E59" s="149">
        <v>39253.43</v>
      </c>
      <c r="F59" s="147">
        <v>362767.96</v>
      </c>
      <c r="G59" s="148">
        <v>382596.16</v>
      </c>
      <c r="H59" s="149">
        <v>418881.95999999996</v>
      </c>
    </row>
    <row r="60" spans="1:8" x14ac:dyDescent="0.25">
      <c r="A60" s="93" t="s">
        <v>156</v>
      </c>
      <c r="B60" s="94" t="s">
        <v>157</v>
      </c>
      <c r="C60" s="147">
        <v>-10213.75</v>
      </c>
      <c r="D60" s="148">
        <v>-28555.4</v>
      </c>
      <c r="E60" s="149">
        <v>72959.64</v>
      </c>
      <c r="F60" s="147">
        <v>-340946.51</v>
      </c>
      <c r="G60" s="148">
        <v>-458375.65</v>
      </c>
      <c r="H60" s="149">
        <v>-462473.68000000017</v>
      </c>
    </row>
    <row r="61" spans="1:8" x14ac:dyDescent="0.25">
      <c r="A61" s="93" t="s">
        <v>158</v>
      </c>
      <c r="B61" s="94" t="s">
        <v>159</v>
      </c>
      <c r="C61" s="147">
        <v>31250.52</v>
      </c>
      <c r="D61" s="148">
        <v>33175.85</v>
      </c>
      <c r="E61" s="149">
        <v>32223.83</v>
      </c>
      <c r="F61" s="147">
        <v>510262.71</v>
      </c>
      <c r="G61" s="148">
        <v>493239.91</v>
      </c>
      <c r="H61" s="149">
        <v>462175.3</v>
      </c>
    </row>
    <row r="62" spans="1:8" x14ac:dyDescent="0.25">
      <c r="A62" s="93" t="s">
        <v>160</v>
      </c>
      <c r="B62" s="94" t="s">
        <v>161</v>
      </c>
      <c r="C62" s="147">
        <v>451783.81</v>
      </c>
      <c r="D62" s="148">
        <v>437588.04</v>
      </c>
      <c r="E62" s="149">
        <v>692217.03</v>
      </c>
      <c r="F62" s="147">
        <v>5055192.28</v>
      </c>
      <c r="G62" s="148">
        <v>5036251.0999999996</v>
      </c>
      <c r="H62" s="149">
        <v>5269289.0699999994</v>
      </c>
    </row>
    <row r="63" spans="1:8" x14ac:dyDescent="0.25">
      <c r="A63" s="93" t="s">
        <v>162</v>
      </c>
      <c r="B63" s="94" t="s">
        <v>163</v>
      </c>
      <c r="C63" s="147">
        <v>6998.79</v>
      </c>
      <c r="D63" s="148">
        <v>22532.32</v>
      </c>
      <c r="E63" s="149">
        <v>11495.7</v>
      </c>
      <c r="F63" s="147">
        <v>139749.03</v>
      </c>
      <c r="G63" s="148">
        <v>158762.1</v>
      </c>
      <c r="H63" s="149">
        <v>146476.79</v>
      </c>
    </row>
    <row r="64" spans="1:8" x14ac:dyDescent="0.25">
      <c r="A64" s="93" t="s">
        <v>164</v>
      </c>
      <c r="B64" s="94" t="s">
        <v>165</v>
      </c>
      <c r="C64" s="147">
        <v>0</v>
      </c>
      <c r="D64" s="148">
        <v>0</v>
      </c>
      <c r="E64" s="149">
        <v>0</v>
      </c>
      <c r="F64" s="147">
        <v>0</v>
      </c>
      <c r="G64" s="148">
        <v>0</v>
      </c>
      <c r="H64" s="149">
        <v>0</v>
      </c>
    </row>
    <row r="65" spans="1:8" x14ac:dyDescent="0.25">
      <c r="A65" s="91"/>
      <c r="B65" s="111" t="s">
        <v>300</v>
      </c>
      <c r="C65" s="150">
        <v>1085475.3899999999</v>
      </c>
      <c r="D65" s="150">
        <v>1135511.3500000001</v>
      </c>
      <c r="E65" s="150">
        <v>1334072.19</v>
      </c>
      <c r="F65" s="150">
        <v>13380876.49</v>
      </c>
      <c r="G65" s="150">
        <v>13453472.32</v>
      </c>
      <c r="H65" s="150">
        <v>13632015.459999999</v>
      </c>
    </row>
    <row r="66" spans="1:8" x14ac:dyDescent="0.25">
      <c r="A66" s="91"/>
      <c r="B66" s="92"/>
      <c r="C66" s="147"/>
      <c r="D66" s="148"/>
      <c r="E66" s="149"/>
      <c r="F66" s="147"/>
      <c r="G66" s="148"/>
      <c r="H66" s="149"/>
    </row>
    <row r="67" spans="1:8" x14ac:dyDescent="0.25">
      <c r="A67" s="106" t="s">
        <v>166</v>
      </c>
      <c r="B67" s="92"/>
      <c r="C67" s="147"/>
      <c r="D67" s="148"/>
      <c r="E67" s="149"/>
      <c r="F67" s="147"/>
      <c r="G67" s="148"/>
      <c r="H67" s="149"/>
    </row>
    <row r="68" spans="1:8" x14ac:dyDescent="0.25">
      <c r="A68" s="93" t="s">
        <v>167</v>
      </c>
      <c r="B68" s="94" t="s">
        <v>168</v>
      </c>
      <c r="C68" s="147">
        <v>97827.81</v>
      </c>
      <c r="D68" s="148">
        <v>97900.11</v>
      </c>
      <c r="E68" s="149">
        <v>112714.74</v>
      </c>
      <c r="F68" s="147">
        <v>1152502.96</v>
      </c>
      <c r="G68" s="148">
        <v>1154263.32</v>
      </c>
      <c r="H68" s="149">
        <v>1154825.79</v>
      </c>
    </row>
    <row r="69" spans="1:8" x14ac:dyDescent="0.25">
      <c r="A69" s="93" t="s">
        <v>169</v>
      </c>
      <c r="B69" s="94" t="s">
        <v>170</v>
      </c>
      <c r="C69" s="147">
        <v>9134.4500000000007</v>
      </c>
      <c r="D69" s="148">
        <v>0</v>
      </c>
      <c r="E69" s="149">
        <v>0</v>
      </c>
      <c r="F69" s="147">
        <v>11464.84</v>
      </c>
      <c r="G69" s="148">
        <v>11464.84</v>
      </c>
      <c r="H69" s="149">
        <v>11464.84</v>
      </c>
    </row>
    <row r="70" spans="1:8" x14ac:dyDescent="0.25">
      <c r="A70" s="93" t="s">
        <v>171</v>
      </c>
      <c r="B70" s="94" t="s">
        <v>172</v>
      </c>
      <c r="C70" s="147">
        <v>262279.15000000002</v>
      </c>
      <c r="D70" s="148">
        <v>231534.29</v>
      </c>
      <c r="E70" s="149">
        <v>158599.97</v>
      </c>
      <c r="F70" s="147">
        <v>1955101.1</v>
      </c>
      <c r="G70" s="148">
        <v>2093797.22</v>
      </c>
      <c r="H70" s="149">
        <v>2106142.5499999998</v>
      </c>
    </row>
    <row r="71" spans="1:8" x14ac:dyDescent="0.25">
      <c r="A71" s="108" t="s">
        <v>173</v>
      </c>
      <c r="B71" s="94" t="s">
        <v>149</v>
      </c>
      <c r="C71" s="147">
        <v>5301.74</v>
      </c>
      <c r="D71" s="148">
        <v>4271.24</v>
      </c>
      <c r="E71" s="149">
        <v>2540.0700000000002</v>
      </c>
      <c r="F71" s="147">
        <v>105025</v>
      </c>
      <c r="G71" s="148">
        <v>101293.16</v>
      </c>
      <c r="H71" s="149">
        <v>98005.85</v>
      </c>
    </row>
    <row r="72" spans="1:8" x14ac:dyDescent="0.25">
      <c r="A72" s="93" t="s">
        <v>174</v>
      </c>
      <c r="B72" s="94" t="s">
        <v>175</v>
      </c>
      <c r="C72" s="147">
        <v>22403.91</v>
      </c>
      <c r="D72" s="148">
        <v>11792.07</v>
      </c>
      <c r="E72" s="149">
        <v>37831.869999999995</v>
      </c>
      <c r="F72" s="147">
        <v>245290.48</v>
      </c>
      <c r="G72" s="148">
        <v>223588.47</v>
      </c>
      <c r="H72" s="149">
        <v>245324.13</v>
      </c>
    </row>
    <row r="73" spans="1:8" x14ac:dyDescent="0.25">
      <c r="A73" s="93" t="s">
        <v>176</v>
      </c>
      <c r="B73" s="94" t="s">
        <v>177</v>
      </c>
      <c r="C73" s="147">
        <v>7234.08</v>
      </c>
      <c r="D73" s="148">
        <v>11265.6</v>
      </c>
      <c r="E73" s="149">
        <v>16603.57</v>
      </c>
      <c r="F73" s="147">
        <v>62944.65</v>
      </c>
      <c r="G73" s="148">
        <v>73505.75</v>
      </c>
      <c r="H73" s="149">
        <v>89172.790000000008</v>
      </c>
    </row>
    <row r="74" spans="1:8" x14ac:dyDescent="0.25">
      <c r="A74" s="93" t="s">
        <v>178</v>
      </c>
      <c r="B74" s="94" t="s">
        <v>179</v>
      </c>
      <c r="C74" s="147">
        <v>71001.919999999998</v>
      </c>
      <c r="D74" s="148">
        <v>51671.17</v>
      </c>
      <c r="E74" s="149">
        <v>44393.14</v>
      </c>
      <c r="F74" s="147">
        <v>1208522.17</v>
      </c>
      <c r="G74" s="148">
        <v>1152458.71</v>
      </c>
      <c r="H74" s="149">
        <v>1090481.4300000002</v>
      </c>
    </row>
    <row r="75" spans="1:8" x14ac:dyDescent="0.25">
      <c r="A75" s="93" t="s">
        <v>180</v>
      </c>
      <c r="B75" s="94" t="s">
        <v>181</v>
      </c>
      <c r="C75" s="147">
        <v>54276.91</v>
      </c>
      <c r="D75" s="148">
        <v>51304.55</v>
      </c>
      <c r="E75" s="149">
        <v>48887.15</v>
      </c>
      <c r="F75" s="147">
        <v>698470.67</v>
      </c>
      <c r="G75" s="148">
        <v>673287.05</v>
      </c>
      <c r="H75" s="149">
        <v>633008.47</v>
      </c>
    </row>
    <row r="76" spans="1:8" x14ac:dyDescent="0.25">
      <c r="A76" s="93" t="s">
        <v>182</v>
      </c>
      <c r="B76" s="94" t="s">
        <v>183</v>
      </c>
      <c r="C76" s="147">
        <v>119339.9</v>
      </c>
      <c r="D76" s="148">
        <v>127898.07</v>
      </c>
      <c r="E76" s="149">
        <v>174618.61999999997</v>
      </c>
      <c r="F76" s="147">
        <v>1384597.37</v>
      </c>
      <c r="G76" s="148">
        <v>1414472.55</v>
      </c>
      <c r="H76" s="149">
        <v>1462229.2599999998</v>
      </c>
    </row>
    <row r="77" spans="1:8" x14ac:dyDescent="0.25">
      <c r="A77" s="91"/>
      <c r="B77" s="111" t="s">
        <v>301</v>
      </c>
      <c r="C77" s="150">
        <v>648799.87</v>
      </c>
      <c r="D77" s="150">
        <v>587637.1</v>
      </c>
      <c r="E77" s="150">
        <v>596189.13</v>
      </c>
      <c r="F77" s="150">
        <v>6823919.2400000002</v>
      </c>
      <c r="G77" s="150">
        <v>6898131.0700000003</v>
      </c>
      <c r="H77" s="150">
        <v>6890655.1099999994</v>
      </c>
    </row>
    <row r="78" spans="1:8" x14ac:dyDescent="0.25">
      <c r="A78" s="106" t="s">
        <v>184</v>
      </c>
      <c r="B78" s="92"/>
      <c r="C78" s="154">
        <v>1734275.26</v>
      </c>
      <c r="D78" s="154">
        <v>1723148.45</v>
      </c>
      <c r="E78" s="154">
        <v>1930261.3199999998</v>
      </c>
      <c r="F78" s="154">
        <v>20204795.73</v>
      </c>
      <c r="G78" s="154">
        <v>20351603.390000001</v>
      </c>
      <c r="H78" s="154">
        <v>20522670.57</v>
      </c>
    </row>
    <row r="79" spans="1:8" x14ac:dyDescent="0.25">
      <c r="A79" s="91"/>
      <c r="B79" s="92"/>
      <c r="C79" s="147"/>
      <c r="D79" s="148"/>
      <c r="E79" s="149"/>
      <c r="F79" s="147"/>
      <c r="G79" s="148"/>
      <c r="H79" s="149"/>
    </row>
    <row r="80" spans="1:8" x14ac:dyDescent="0.25">
      <c r="A80" s="106" t="s">
        <v>185</v>
      </c>
      <c r="B80" s="92"/>
      <c r="C80" s="147"/>
      <c r="D80" s="148"/>
      <c r="E80" s="149"/>
      <c r="F80" s="147"/>
      <c r="G80" s="148"/>
      <c r="H80" s="149"/>
    </row>
    <row r="81" spans="1:8" x14ac:dyDescent="0.25">
      <c r="A81" s="93" t="s">
        <v>186</v>
      </c>
      <c r="B81" s="94" t="s">
        <v>187</v>
      </c>
      <c r="C81" s="147">
        <v>10095.700000000001</v>
      </c>
      <c r="D81" s="148">
        <v>9548.1200000000008</v>
      </c>
      <c r="E81" s="149">
        <v>11111.6</v>
      </c>
      <c r="F81" s="147">
        <v>111172.36</v>
      </c>
      <c r="G81" s="148">
        <v>111748.28</v>
      </c>
      <c r="H81" s="149">
        <v>111925.22</v>
      </c>
    </row>
    <row r="82" spans="1:8" x14ac:dyDescent="0.25">
      <c r="A82" s="93" t="s">
        <v>188</v>
      </c>
      <c r="B82" s="94" t="s">
        <v>189</v>
      </c>
      <c r="C82" s="147">
        <v>58587.49</v>
      </c>
      <c r="D82" s="148">
        <v>44297.919999999998</v>
      </c>
      <c r="E82" s="149">
        <v>57326.880000000005</v>
      </c>
      <c r="F82" s="147">
        <v>606189.16</v>
      </c>
      <c r="G82" s="148">
        <v>592421.93000000005</v>
      </c>
      <c r="H82" s="149">
        <v>600978.56999999995</v>
      </c>
    </row>
    <row r="83" spans="1:8" x14ac:dyDescent="0.25">
      <c r="A83" s="93" t="s">
        <v>190</v>
      </c>
      <c r="B83" s="94" t="s">
        <v>191</v>
      </c>
      <c r="C83" s="147">
        <v>406411.95</v>
      </c>
      <c r="D83" s="148">
        <v>321879.81</v>
      </c>
      <c r="E83" s="149">
        <v>352896.5</v>
      </c>
      <c r="F83" s="147">
        <v>3993552.62</v>
      </c>
      <c r="G83" s="148">
        <v>4003693.9</v>
      </c>
      <c r="H83" s="149">
        <v>3977287.59</v>
      </c>
    </row>
    <row r="84" spans="1:8" x14ac:dyDescent="0.25">
      <c r="A84" s="93" t="s">
        <v>192</v>
      </c>
      <c r="B84" s="94" t="s">
        <v>193</v>
      </c>
      <c r="C84" s="147">
        <v>-13455.21</v>
      </c>
      <c r="D84" s="148">
        <v>95578.02</v>
      </c>
      <c r="E84" s="149">
        <v>347355.06999999995</v>
      </c>
      <c r="F84" s="147">
        <v>829869.64</v>
      </c>
      <c r="G84" s="148">
        <v>805445.85</v>
      </c>
      <c r="H84" s="149">
        <v>984088.58</v>
      </c>
    </row>
    <row r="85" spans="1:8" x14ac:dyDescent="0.25">
      <c r="A85" s="93" t="s">
        <v>194</v>
      </c>
      <c r="B85" s="94" t="s">
        <v>195</v>
      </c>
      <c r="C85" s="147">
        <v>0</v>
      </c>
      <c r="D85" s="148">
        <v>0</v>
      </c>
      <c r="E85" s="149">
        <v>1408.86</v>
      </c>
      <c r="F85" s="147">
        <v>99081.279999999999</v>
      </c>
      <c r="G85" s="148">
        <v>99081.279999999999</v>
      </c>
      <c r="H85" s="149">
        <v>1408.8600000000006</v>
      </c>
    </row>
    <row r="86" spans="1:8" x14ac:dyDescent="0.25">
      <c r="A86" s="106" t="s">
        <v>196</v>
      </c>
      <c r="B86" s="92"/>
      <c r="C86" s="150">
        <v>461639.93</v>
      </c>
      <c r="D86" s="150">
        <v>471303.87</v>
      </c>
      <c r="E86" s="150">
        <v>770098.90999999992</v>
      </c>
      <c r="F86" s="150">
        <v>5639865.0599999996</v>
      </c>
      <c r="G86" s="150">
        <v>5612391.2400000002</v>
      </c>
      <c r="H86" s="150">
        <v>5675688.8200000003</v>
      </c>
    </row>
    <row r="87" spans="1:8" x14ac:dyDescent="0.25">
      <c r="A87" s="91"/>
      <c r="B87" s="92"/>
      <c r="C87" s="147"/>
      <c r="D87" s="148"/>
      <c r="E87" s="149"/>
      <c r="F87" s="147"/>
      <c r="G87" s="148"/>
      <c r="H87" s="149"/>
    </row>
    <row r="88" spans="1:8" x14ac:dyDescent="0.25">
      <c r="A88" s="106" t="s">
        <v>197</v>
      </c>
      <c r="B88" s="92"/>
      <c r="C88" s="147"/>
      <c r="D88" s="148"/>
      <c r="E88" s="149"/>
      <c r="F88" s="147"/>
      <c r="G88" s="148"/>
      <c r="H88" s="149"/>
    </row>
    <row r="89" spans="1:8" x14ac:dyDescent="0.25">
      <c r="A89" s="93" t="s">
        <v>198</v>
      </c>
      <c r="B89" s="94" t="s">
        <v>187</v>
      </c>
      <c r="C89" s="147">
        <v>0</v>
      </c>
      <c r="D89" s="148">
        <v>0</v>
      </c>
      <c r="E89" s="149">
        <v>0</v>
      </c>
      <c r="F89" s="147">
        <v>0</v>
      </c>
      <c r="G89" s="148" t="s">
        <v>318</v>
      </c>
      <c r="H89" s="149">
        <v>0</v>
      </c>
    </row>
    <row r="90" spans="1:8" x14ac:dyDescent="0.25">
      <c r="A90" s="93" t="s">
        <v>199</v>
      </c>
      <c r="B90" s="94" t="s">
        <v>200</v>
      </c>
      <c r="C90" s="147">
        <v>438151.56</v>
      </c>
      <c r="D90" s="148">
        <v>716625.05</v>
      </c>
      <c r="E90" s="149">
        <v>907717.82000000007</v>
      </c>
      <c r="F90" s="147">
        <v>6350921.2400000002</v>
      </c>
      <c r="G90" s="148">
        <v>6262214.8700000001</v>
      </c>
      <c r="H90" s="149">
        <v>6215667.75</v>
      </c>
    </row>
    <row r="91" spans="1:8" x14ac:dyDescent="0.25">
      <c r="A91" s="93" t="s">
        <v>201</v>
      </c>
      <c r="B91" s="94" t="s">
        <v>202</v>
      </c>
      <c r="C91" s="147">
        <v>1478.97</v>
      </c>
      <c r="D91" s="148">
        <v>13644.5</v>
      </c>
      <c r="E91" s="149">
        <v>14173.84</v>
      </c>
      <c r="F91" s="147">
        <v>48252.9</v>
      </c>
      <c r="G91" s="148">
        <v>60496.46</v>
      </c>
      <c r="H91" s="149">
        <v>57370.07</v>
      </c>
    </row>
    <row r="92" spans="1:8" x14ac:dyDescent="0.25">
      <c r="A92" s="112" t="s">
        <v>203</v>
      </c>
      <c r="B92" s="94" t="s">
        <v>204</v>
      </c>
      <c r="C92" s="147">
        <v>13522.68</v>
      </c>
      <c r="D92" s="148">
        <v>12908.01</v>
      </c>
      <c r="E92" s="149">
        <v>14875.56</v>
      </c>
      <c r="F92" s="147">
        <v>150718.29999999999</v>
      </c>
      <c r="G92" s="148">
        <v>150720.75</v>
      </c>
      <c r="H92" s="149">
        <v>151203.99</v>
      </c>
    </row>
    <row r="93" spans="1:8" x14ac:dyDescent="0.25">
      <c r="A93" s="107" t="s">
        <v>205</v>
      </c>
      <c r="B93" s="92"/>
      <c r="C93" s="150">
        <v>453153.21</v>
      </c>
      <c r="D93" s="150">
        <v>743177.56</v>
      </c>
      <c r="E93" s="150">
        <v>936767.22000000009</v>
      </c>
      <c r="F93" s="150">
        <v>6549892.4400000004</v>
      </c>
      <c r="G93" s="150">
        <v>6473432.0800000001</v>
      </c>
      <c r="H93" s="150">
        <v>6424241.8100000005</v>
      </c>
    </row>
    <row r="94" spans="1:8" x14ac:dyDescent="0.25">
      <c r="A94" s="91"/>
      <c r="B94" s="92"/>
      <c r="C94" s="147"/>
      <c r="D94" s="148"/>
      <c r="E94" s="149"/>
      <c r="F94" s="147"/>
      <c r="G94" s="148"/>
      <c r="H94" s="149"/>
    </row>
    <row r="95" spans="1:8" x14ac:dyDescent="0.25">
      <c r="A95" s="106" t="s">
        <v>206</v>
      </c>
      <c r="B95" s="92"/>
      <c r="C95" s="147"/>
      <c r="D95" s="148"/>
      <c r="E95" s="149"/>
      <c r="F95" s="147"/>
      <c r="G95" s="148"/>
      <c r="H95" s="149"/>
    </row>
    <row r="96" spans="1:8" x14ac:dyDescent="0.25">
      <c r="A96" s="93" t="s">
        <v>207</v>
      </c>
      <c r="B96" s="94" t="s">
        <v>187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208</v>
      </c>
      <c r="B97" s="94" t="s">
        <v>209</v>
      </c>
      <c r="C97" s="147">
        <v>2014.07</v>
      </c>
      <c r="D97" s="148">
        <v>2152.89</v>
      </c>
      <c r="E97" s="149">
        <v>2334.38</v>
      </c>
      <c r="F97" s="147">
        <v>16590.990000000002</v>
      </c>
      <c r="G97" s="148">
        <v>17980.150000000001</v>
      </c>
      <c r="H97" s="149">
        <v>19496.009999999998</v>
      </c>
    </row>
    <row r="98" spans="1:8" x14ac:dyDescent="0.25">
      <c r="A98" s="93" t="s">
        <v>210</v>
      </c>
      <c r="B98" s="94" t="s">
        <v>211</v>
      </c>
      <c r="C98" s="147">
        <v>0</v>
      </c>
      <c r="D98" s="148">
        <v>0</v>
      </c>
      <c r="E98" s="149">
        <v>0</v>
      </c>
      <c r="F98" s="147">
        <v>350</v>
      </c>
      <c r="G98" s="148">
        <v>350</v>
      </c>
      <c r="H98" s="149">
        <v>350</v>
      </c>
    </row>
    <row r="99" spans="1:8" x14ac:dyDescent="0.25">
      <c r="A99" s="93" t="s">
        <v>212</v>
      </c>
      <c r="B99" s="94" t="s">
        <v>213</v>
      </c>
      <c r="C99" s="147">
        <v>0</v>
      </c>
      <c r="D99" s="148">
        <v>0</v>
      </c>
      <c r="E99" s="149">
        <v>0</v>
      </c>
      <c r="F99" s="147">
        <v>0</v>
      </c>
      <c r="G99" s="148">
        <v>0</v>
      </c>
      <c r="H99" s="149">
        <v>0</v>
      </c>
    </row>
    <row r="100" spans="1:8" x14ac:dyDescent="0.25">
      <c r="A100" s="106" t="s">
        <v>214</v>
      </c>
      <c r="B100" s="92"/>
      <c r="C100" s="150">
        <v>2014.07</v>
      </c>
      <c r="D100" s="150">
        <v>2152.89</v>
      </c>
      <c r="E100" s="150">
        <v>2334.38</v>
      </c>
      <c r="F100" s="150">
        <v>16940.990000000002</v>
      </c>
      <c r="G100" s="150">
        <v>18330.150000000001</v>
      </c>
      <c r="H100" s="150">
        <v>19846.009999999998</v>
      </c>
    </row>
    <row r="101" spans="1:8" x14ac:dyDescent="0.25">
      <c r="A101" s="91"/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106" t="s">
        <v>215</v>
      </c>
      <c r="B102" s="92"/>
      <c r="C102" s="147"/>
      <c r="D102" s="148"/>
      <c r="E102" s="149"/>
      <c r="F102" s="147"/>
      <c r="G102" s="148"/>
      <c r="H102" s="149"/>
    </row>
    <row r="103" spans="1:8" x14ac:dyDescent="0.25">
      <c r="A103" s="93" t="s">
        <v>216</v>
      </c>
      <c r="B103" s="94" t="s">
        <v>217</v>
      </c>
      <c r="C103" s="147">
        <v>706012.47</v>
      </c>
      <c r="D103" s="148">
        <v>534518.99</v>
      </c>
      <c r="E103" s="149">
        <v>912357.09</v>
      </c>
      <c r="F103" s="147">
        <v>7176327.2599999998</v>
      </c>
      <c r="G103" s="148">
        <v>6991313.1399999997</v>
      </c>
      <c r="H103" s="149">
        <v>7214802.1699999999</v>
      </c>
    </row>
    <row r="104" spans="1:8" x14ac:dyDescent="0.25">
      <c r="A104" s="93" t="s">
        <v>218</v>
      </c>
      <c r="B104" s="94" t="s">
        <v>219</v>
      </c>
      <c r="C104" s="147">
        <v>290562.67</v>
      </c>
      <c r="D104" s="148">
        <v>151626.13</v>
      </c>
      <c r="E104" s="149">
        <v>500891.27</v>
      </c>
      <c r="F104" s="147">
        <v>3941595.4</v>
      </c>
      <c r="G104" s="148">
        <v>3737664.16</v>
      </c>
      <c r="H104" s="149">
        <v>3904025.7899999996</v>
      </c>
    </row>
    <row r="105" spans="1:8" x14ac:dyDescent="0.25">
      <c r="A105" s="93" t="s">
        <v>220</v>
      </c>
      <c r="B105" s="94" t="s">
        <v>221</v>
      </c>
      <c r="C105" s="147">
        <v>77340.61</v>
      </c>
      <c r="D105" s="148">
        <v>36443.870000000003</v>
      </c>
      <c r="E105" s="149">
        <v>42557.42</v>
      </c>
      <c r="F105" s="147">
        <v>717067.93</v>
      </c>
      <c r="G105" s="148">
        <v>709911.46</v>
      </c>
      <c r="H105" s="149">
        <v>702006.09</v>
      </c>
    </row>
    <row r="106" spans="1:8" x14ac:dyDescent="0.25">
      <c r="A106" s="93" t="s">
        <v>222</v>
      </c>
      <c r="B106" s="94" t="s">
        <v>223</v>
      </c>
      <c r="C106" s="147">
        <v>5804.8</v>
      </c>
      <c r="D106" s="148">
        <v>5851.12</v>
      </c>
      <c r="E106" s="149">
        <v>5851.13</v>
      </c>
      <c r="F106" s="147">
        <v>71865.34</v>
      </c>
      <c r="G106" s="148">
        <v>70807.789999999994</v>
      </c>
      <c r="H106" s="149">
        <v>69750.240000000005</v>
      </c>
    </row>
    <row r="107" spans="1:8" x14ac:dyDescent="0.25">
      <c r="A107" s="93" t="s">
        <v>224</v>
      </c>
      <c r="B107" s="94" t="s">
        <v>225</v>
      </c>
      <c r="C107" s="147">
        <v>103442.95</v>
      </c>
      <c r="D107" s="148">
        <v>132566.03</v>
      </c>
      <c r="E107" s="149">
        <v>103775.45999999999</v>
      </c>
      <c r="F107" s="147">
        <v>1079908.49</v>
      </c>
      <c r="G107" s="148">
        <v>1175216.43</v>
      </c>
      <c r="H107" s="149">
        <v>1169902.97</v>
      </c>
    </row>
    <row r="108" spans="1:8" x14ac:dyDescent="0.25">
      <c r="A108" s="93" t="s">
        <v>226</v>
      </c>
      <c r="B108" s="94" t="s">
        <v>227</v>
      </c>
      <c r="C108" s="147">
        <v>361815.36</v>
      </c>
      <c r="D108" s="148">
        <v>333406.37</v>
      </c>
      <c r="E108" s="149">
        <v>427495.70999999996</v>
      </c>
      <c r="F108" s="147">
        <v>4747160.95</v>
      </c>
      <c r="G108" s="148">
        <v>4680708.46</v>
      </c>
      <c r="H108" s="149">
        <v>4475082.6900000004</v>
      </c>
    </row>
    <row r="109" spans="1:8" x14ac:dyDescent="0.25">
      <c r="A109" s="93" t="s">
        <v>228</v>
      </c>
      <c r="B109" s="94" t="s">
        <v>229</v>
      </c>
      <c r="C109" s="147">
        <v>14189.5</v>
      </c>
      <c r="D109" s="148">
        <v>3302.5</v>
      </c>
      <c r="E109" s="149">
        <v>37557.75</v>
      </c>
      <c r="F109" s="147">
        <v>100539.84</v>
      </c>
      <c r="G109" s="148">
        <v>101529.72</v>
      </c>
      <c r="H109" s="149">
        <v>135891.75</v>
      </c>
    </row>
    <row r="110" spans="1:8" x14ac:dyDescent="0.25">
      <c r="A110" s="93" t="s">
        <v>230</v>
      </c>
      <c r="B110" s="94" t="s">
        <v>231</v>
      </c>
      <c r="C110" s="147">
        <v>3719.73</v>
      </c>
      <c r="D110" s="148">
        <v>1080.82</v>
      </c>
      <c r="E110" s="149">
        <v>118281.04</v>
      </c>
      <c r="F110" s="147">
        <v>22020.87</v>
      </c>
      <c r="G110" s="148">
        <v>20378.07</v>
      </c>
      <c r="H110" s="149">
        <v>136186.23000000001</v>
      </c>
    </row>
    <row r="111" spans="1:8" x14ac:dyDescent="0.25">
      <c r="A111" s="93" t="s">
        <v>232</v>
      </c>
      <c r="B111" s="94" t="s">
        <v>233</v>
      </c>
      <c r="C111" s="147">
        <v>23262.11</v>
      </c>
      <c r="D111" s="148">
        <v>23764.12</v>
      </c>
      <c r="E111" s="149">
        <v>75062.02</v>
      </c>
      <c r="F111" s="147">
        <v>207488.94</v>
      </c>
      <c r="G111" s="148">
        <v>369296.41</v>
      </c>
      <c r="H111" s="149">
        <v>401435.05</v>
      </c>
    </row>
    <row r="112" spans="1:8" x14ac:dyDescent="0.25">
      <c r="A112" s="93" t="s">
        <v>234</v>
      </c>
      <c r="B112" s="94" t="s">
        <v>163</v>
      </c>
      <c r="C112" s="147">
        <v>87221.91</v>
      </c>
      <c r="D112" s="148">
        <v>87754.559999999998</v>
      </c>
      <c r="E112" s="149">
        <v>74374.559999999998</v>
      </c>
      <c r="F112" s="147">
        <v>1054208.17</v>
      </c>
      <c r="G112" s="148">
        <v>1051799.79</v>
      </c>
      <c r="H112" s="149">
        <v>1037285.11</v>
      </c>
    </row>
    <row r="113" spans="1:8" x14ac:dyDescent="0.25">
      <c r="A113" s="93" t="s">
        <v>235</v>
      </c>
      <c r="B113" s="94" t="s">
        <v>236</v>
      </c>
      <c r="C113" s="154">
        <v>6594.71</v>
      </c>
      <c r="D113" s="155">
        <v>12105.06</v>
      </c>
      <c r="E113" s="156">
        <v>5550.99</v>
      </c>
      <c r="F113" s="154">
        <v>55186.66</v>
      </c>
      <c r="G113" s="155">
        <v>61084.69</v>
      </c>
      <c r="H113" s="156">
        <v>64837.39</v>
      </c>
    </row>
    <row r="114" spans="1:8" x14ac:dyDescent="0.25">
      <c r="A114" s="91"/>
      <c r="B114" s="92"/>
      <c r="C114" s="158">
        <v>1679966.82</v>
      </c>
      <c r="D114" s="158">
        <v>1322419.57</v>
      </c>
      <c r="E114" s="158">
        <v>2303754.44</v>
      </c>
      <c r="F114" s="158">
        <v>19173369.850000001</v>
      </c>
      <c r="G114" s="158">
        <v>18969710.120000001</v>
      </c>
      <c r="H114" s="158">
        <v>19311205.48</v>
      </c>
    </row>
    <row r="115" spans="1:8" x14ac:dyDescent="0.25">
      <c r="A115" s="93" t="s">
        <v>237</v>
      </c>
      <c r="B115" s="94" t="s">
        <v>238</v>
      </c>
      <c r="C115" s="147" t="s">
        <v>318</v>
      </c>
      <c r="D115" s="148" t="s">
        <v>318</v>
      </c>
      <c r="E115" s="149">
        <v>0</v>
      </c>
      <c r="F115" s="147">
        <v>-74067.350000000006</v>
      </c>
      <c r="G115" s="148">
        <v>-58083.48</v>
      </c>
      <c r="H115" s="149">
        <v>0</v>
      </c>
    </row>
    <row r="116" spans="1:8" x14ac:dyDescent="0.25">
      <c r="A116" s="106" t="s">
        <v>239</v>
      </c>
      <c r="B116" s="92"/>
      <c r="C116" s="150">
        <v>1679966.82</v>
      </c>
      <c r="D116" s="150">
        <v>1322419.57</v>
      </c>
      <c r="E116" s="150">
        <v>2303754.44</v>
      </c>
      <c r="F116" s="150">
        <v>19099302.5</v>
      </c>
      <c r="G116" s="150">
        <v>18911626.640000001</v>
      </c>
      <c r="H116" s="150">
        <v>19311205.48</v>
      </c>
    </row>
    <row r="117" spans="1:8" ht="13.5" customHeight="1" x14ac:dyDescent="0.25">
      <c r="A117" s="91"/>
      <c r="B117" s="92"/>
      <c r="C117" s="147"/>
      <c r="D117" s="148"/>
      <c r="E117" s="149"/>
      <c r="F117" s="147"/>
      <c r="G117" s="148"/>
      <c r="H117" s="149"/>
    </row>
    <row r="118" spans="1:8" ht="13.5" customHeight="1" thickBot="1" x14ac:dyDescent="0.3">
      <c r="A118" s="197" t="s">
        <v>302</v>
      </c>
      <c r="B118" s="198"/>
      <c r="C118" s="151">
        <v>4359344.76</v>
      </c>
      <c r="D118" s="151">
        <v>4284290.3899999997</v>
      </c>
      <c r="E118" s="151">
        <v>5970691.3199999994</v>
      </c>
      <c r="F118" s="151">
        <v>51798898.909999996</v>
      </c>
      <c r="G118" s="151">
        <v>51678441.079999998</v>
      </c>
      <c r="H118" s="151">
        <v>52275005.790000007</v>
      </c>
    </row>
    <row r="119" spans="1:8" ht="15.75" thickTop="1" x14ac:dyDescent="0.25">
      <c r="A119" s="91"/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106" t="s">
        <v>240</v>
      </c>
      <c r="B120" s="92"/>
      <c r="C120" s="147"/>
      <c r="D120" s="148"/>
      <c r="E120" s="149"/>
      <c r="F120" s="147"/>
      <c r="G120" s="148"/>
      <c r="H120" s="149"/>
    </row>
    <row r="121" spans="1:8" x14ac:dyDescent="0.25">
      <c r="A121" s="93" t="s">
        <v>241</v>
      </c>
      <c r="B121" s="94" t="s">
        <v>242</v>
      </c>
      <c r="C121" s="147">
        <v>2236172.13</v>
      </c>
      <c r="D121" s="148">
        <v>2228992.31</v>
      </c>
      <c r="E121" s="149">
        <v>2251147.5699999998</v>
      </c>
      <c r="F121" s="147">
        <v>26314644.260000002</v>
      </c>
      <c r="G121" s="148">
        <v>26407992.18</v>
      </c>
      <c r="H121" s="149">
        <v>26511110.390000001</v>
      </c>
    </row>
    <row r="122" spans="1:8" x14ac:dyDescent="0.25">
      <c r="A122" s="91"/>
      <c r="B122" s="94" t="s">
        <v>243</v>
      </c>
      <c r="C122" s="147" t="s">
        <v>318</v>
      </c>
      <c r="D122" s="148" t="s">
        <v>318</v>
      </c>
      <c r="E122" s="149">
        <v>0</v>
      </c>
      <c r="F122" s="147" t="s">
        <v>318</v>
      </c>
      <c r="G122" s="148" t="s">
        <v>318</v>
      </c>
      <c r="H122" s="149">
        <v>0</v>
      </c>
    </row>
    <row r="123" spans="1:8" x14ac:dyDescent="0.25">
      <c r="A123" s="91"/>
      <c r="B123" s="94" t="s">
        <v>244</v>
      </c>
      <c r="C123" s="147" t="s">
        <v>318</v>
      </c>
      <c r="D123" s="148" t="s">
        <v>318</v>
      </c>
      <c r="E123" s="149">
        <v>0</v>
      </c>
      <c r="F123" s="147" t="s">
        <v>318</v>
      </c>
      <c r="G123" s="148" t="s">
        <v>318</v>
      </c>
      <c r="H123" s="149">
        <v>0</v>
      </c>
    </row>
    <row r="124" spans="1:8" x14ac:dyDescent="0.25">
      <c r="A124" s="91"/>
      <c r="B124" s="94" t="s">
        <v>245</v>
      </c>
      <c r="C124" s="147" t="s">
        <v>318</v>
      </c>
      <c r="D124" s="148" t="s">
        <v>318</v>
      </c>
      <c r="E124" s="149">
        <v>0</v>
      </c>
      <c r="F124" s="147" t="s">
        <v>318</v>
      </c>
      <c r="G124" s="148" t="s">
        <v>318</v>
      </c>
      <c r="H124" s="149">
        <v>0</v>
      </c>
    </row>
    <row r="125" spans="1:8" x14ac:dyDescent="0.25">
      <c r="A125" s="91"/>
      <c r="B125" s="94" t="s">
        <v>246</v>
      </c>
      <c r="C125" s="147" t="s">
        <v>318</v>
      </c>
      <c r="D125" s="148" t="s">
        <v>318</v>
      </c>
      <c r="E125" s="149">
        <v>0</v>
      </c>
      <c r="F125" s="147" t="s">
        <v>318</v>
      </c>
      <c r="G125" s="148" t="s">
        <v>318</v>
      </c>
      <c r="H125" s="149">
        <v>0</v>
      </c>
    </row>
    <row r="126" spans="1:8" x14ac:dyDescent="0.25">
      <c r="A126" s="91"/>
      <c r="B126" s="94" t="s">
        <v>247</v>
      </c>
      <c r="C126" s="147" t="s">
        <v>318</v>
      </c>
      <c r="D126" s="148" t="s">
        <v>318</v>
      </c>
      <c r="E126" s="149">
        <v>0</v>
      </c>
      <c r="F126" s="147" t="s">
        <v>318</v>
      </c>
      <c r="G126" s="148" t="s">
        <v>318</v>
      </c>
      <c r="H126" s="149">
        <v>0</v>
      </c>
    </row>
    <row r="127" spans="1:8" x14ac:dyDescent="0.25">
      <c r="A127" s="93" t="s">
        <v>248</v>
      </c>
      <c r="B127" s="94" t="s">
        <v>249</v>
      </c>
      <c r="C127" s="147" t="s">
        <v>318</v>
      </c>
      <c r="D127" s="148" t="s">
        <v>318</v>
      </c>
      <c r="E127" s="149">
        <v>0</v>
      </c>
      <c r="F127" s="147" t="s">
        <v>318</v>
      </c>
      <c r="G127" s="148" t="s">
        <v>318</v>
      </c>
      <c r="H127" s="149">
        <v>0</v>
      </c>
    </row>
    <row r="128" spans="1:8" x14ac:dyDescent="0.25">
      <c r="A128" s="106" t="s">
        <v>250</v>
      </c>
      <c r="B128" s="92"/>
      <c r="C128" s="150">
        <v>2236172.13</v>
      </c>
      <c r="D128" s="150">
        <v>2228992.31</v>
      </c>
      <c r="E128" s="150">
        <v>2251147.5699999998</v>
      </c>
      <c r="F128" s="150">
        <v>26314644.260000002</v>
      </c>
      <c r="G128" s="150">
        <v>26407992.18</v>
      </c>
      <c r="H128" s="150">
        <v>26511110.390000001</v>
      </c>
    </row>
    <row r="129" spans="1:8" x14ac:dyDescent="0.25">
      <c r="A129" s="91"/>
      <c r="B129" s="92"/>
      <c r="C129" s="147"/>
      <c r="D129" s="148"/>
      <c r="E129" s="149"/>
      <c r="F129" s="147"/>
      <c r="G129" s="148"/>
      <c r="H129" s="149"/>
    </row>
    <row r="130" spans="1:8" x14ac:dyDescent="0.25">
      <c r="A130" s="108" t="s">
        <v>303</v>
      </c>
      <c r="B130" s="92" t="s">
        <v>251</v>
      </c>
      <c r="C130" s="147">
        <v>0</v>
      </c>
      <c r="D130" s="148">
        <v>0</v>
      </c>
      <c r="E130" s="149">
        <v>0</v>
      </c>
      <c r="F130" s="147">
        <v>0</v>
      </c>
      <c r="G130" s="148">
        <v>0</v>
      </c>
      <c r="H130" s="149">
        <v>0</v>
      </c>
    </row>
    <row r="131" spans="1:8" x14ac:dyDescent="0.25">
      <c r="A131" s="91"/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106" t="s">
        <v>252</v>
      </c>
      <c r="B132" s="92"/>
      <c r="C132" s="147"/>
      <c r="D132" s="148"/>
      <c r="E132" s="149"/>
      <c r="F132" s="147"/>
      <c r="G132" s="148"/>
      <c r="H132" s="149"/>
    </row>
    <row r="133" spans="1:8" x14ac:dyDescent="0.25">
      <c r="A133" s="93" t="s">
        <v>253</v>
      </c>
      <c r="B133" s="94" t="s">
        <v>254</v>
      </c>
      <c r="C133" s="154">
        <v>394954.8</v>
      </c>
      <c r="D133" s="155">
        <v>383422.48</v>
      </c>
      <c r="E133" s="159">
        <v>376037.64999999997</v>
      </c>
      <c r="F133" s="154">
        <v>4401078.75</v>
      </c>
      <c r="G133" s="155">
        <v>4419909.1900000004</v>
      </c>
      <c r="H133" s="156">
        <v>4379801.8600000003</v>
      </c>
    </row>
    <row r="134" spans="1:8" x14ac:dyDescent="0.25">
      <c r="A134" s="91"/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106" t="s">
        <v>255</v>
      </c>
      <c r="B135" s="92"/>
      <c r="C135" s="147"/>
      <c r="D135" s="148"/>
      <c r="E135" s="149"/>
      <c r="F135" s="147"/>
      <c r="G135" s="148"/>
      <c r="H135" s="149"/>
    </row>
    <row r="136" spans="1:8" x14ac:dyDescent="0.25">
      <c r="A136" s="93" t="s">
        <v>256</v>
      </c>
      <c r="B136" s="94" t="s">
        <v>257</v>
      </c>
      <c r="C136" s="147">
        <v>158197.01999999999</v>
      </c>
      <c r="D136" s="148">
        <v>1726974.87</v>
      </c>
      <c r="E136" s="149">
        <v>2246121.81</v>
      </c>
      <c r="F136" s="147">
        <v>1858701.87</v>
      </c>
      <c r="G136" s="148">
        <v>3777469.59</v>
      </c>
      <c r="H136" s="174">
        <v>5466343.1400000006</v>
      </c>
    </row>
    <row r="137" spans="1:8" x14ac:dyDescent="0.25">
      <c r="A137" s="93" t="s">
        <v>256</v>
      </c>
      <c r="B137" s="94" t="s">
        <v>258</v>
      </c>
      <c r="C137" s="147">
        <v>0</v>
      </c>
      <c r="D137" s="148">
        <v>0</v>
      </c>
      <c r="E137" s="149">
        <v>0</v>
      </c>
      <c r="F137" s="147">
        <v>0</v>
      </c>
      <c r="G137" s="148">
        <v>0</v>
      </c>
      <c r="H137" s="149">
        <v>0</v>
      </c>
    </row>
    <row r="138" spans="1:8" x14ac:dyDescent="0.25">
      <c r="A138" s="93" t="s">
        <v>259</v>
      </c>
      <c r="B138" s="94" t="s">
        <v>260</v>
      </c>
      <c r="C138" s="147">
        <v>353787.67</v>
      </c>
      <c r="D138" s="148">
        <v>754647.94</v>
      </c>
      <c r="E138" s="149">
        <v>2179218.4900000002</v>
      </c>
      <c r="F138" s="147">
        <v>10914772.050000001</v>
      </c>
      <c r="G138" s="148">
        <v>9740146.4700000007</v>
      </c>
      <c r="H138" s="149">
        <v>9612418.3699999973</v>
      </c>
    </row>
    <row r="139" spans="1:8" x14ac:dyDescent="0.25">
      <c r="A139" s="93" t="s">
        <v>259</v>
      </c>
      <c r="B139" s="94" t="s">
        <v>261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262</v>
      </c>
      <c r="B140" s="94" t="s">
        <v>263</v>
      </c>
      <c r="C140" s="147">
        <v>-593092.44999999995</v>
      </c>
      <c r="D140" s="148">
        <v>-1546718.28</v>
      </c>
      <c r="E140" s="149">
        <v>-3067660.8</v>
      </c>
      <c r="F140" s="147">
        <v>-12723850.609999999</v>
      </c>
      <c r="G140" s="148">
        <v>-13053861.189999999</v>
      </c>
      <c r="H140" s="149">
        <v>-14016587.960000001</v>
      </c>
    </row>
    <row r="141" spans="1:8" x14ac:dyDescent="0.25">
      <c r="A141" s="93" t="s">
        <v>264</v>
      </c>
      <c r="B141" s="94" t="s">
        <v>265</v>
      </c>
      <c r="C141" s="147">
        <v>-2690.61</v>
      </c>
      <c r="D141" s="148">
        <v>-2690.61</v>
      </c>
      <c r="E141" s="149">
        <v>-2690.61</v>
      </c>
      <c r="F141" s="147">
        <v>-32196.28</v>
      </c>
      <c r="G141" s="148">
        <v>-32241.8</v>
      </c>
      <c r="H141" s="149">
        <v>-32287.32</v>
      </c>
    </row>
    <row r="142" spans="1:8" x14ac:dyDescent="0.25">
      <c r="A142" s="106" t="s">
        <v>266</v>
      </c>
      <c r="B142" s="92"/>
      <c r="C142" s="150">
        <v>-83798.37</v>
      </c>
      <c r="D142" s="150">
        <v>932213.92</v>
      </c>
      <c r="E142" s="150">
        <v>1354988.8900000008</v>
      </c>
      <c r="F142" s="150">
        <v>17427.03</v>
      </c>
      <c r="G142" s="150">
        <v>431513.07</v>
      </c>
      <c r="H142" s="152">
        <v>1029886.2299999971</v>
      </c>
    </row>
    <row r="143" spans="1:8" x14ac:dyDescent="0.25">
      <c r="A143" s="106" t="s">
        <v>267</v>
      </c>
      <c r="B143" s="92"/>
      <c r="C143" s="147">
        <v>6906673.3200000003</v>
      </c>
      <c r="D143" s="147">
        <v>7828919.0999999996</v>
      </c>
      <c r="E143" s="147">
        <v>9952865.4300000016</v>
      </c>
      <c r="F143" s="147">
        <v>82532048.950000003</v>
      </c>
      <c r="G143" s="147">
        <v>82937855.519999996</v>
      </c>
      <c r="H143" s="148">
        <v>84195804.270000011</v>
      </c>
    </row>
    <row r="144" spans="1:8" ht="15.75" thickBot="1" x14ac:dyDescent="0.3">
      <c r="A144" s="113" t="s">
        <v>268</v>
      </c>
      <c r="B144" s="114"/>
      <c r="C144" s="160">
        <v>1601510.39</v>
      </c>
      <c r="D144" s="160">
        <v>4843812.3899999997</v>
      </c>
      <c r="E144" s="160">
        <v>5634118.9200000018</v>
      </c>
      <c r="F144" s="160">
        <v>23041138.219999999</v>
      </c>
      <c r="G144" s="160">
        <v>24098484.27</v>
      </c>
      <c r="H144" s="161">
        <v>24683914.659999967</v>
      </c>
    </row>
    <row r="145" spans="1:8" ht="15.75" thickTop="1" x14ac:dyDescent="0.25">
      <c r="A145" s="91"/>
      <c r="B145" s="115"/>
      <c r="C145" s="139"/>
      <c r="D145" s="139"/>
      <c r="E145" s="139"/>
      <c r="F145" s="139"/>
      <c r="G145" s="139"/>
      <c r="H145" s="13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="120" zoomScaleNormal="120" workbookViewId="0">
      <selection activeCell="P4" sqref="P4:P14"/>
    </sheetView>
    <sheetView workbookViewId="1">
      <selection activeCell="J31" sqref="J31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3.5703125" style="97" bestFit="1" customWidth="1"/>
    <col min="17" max="16384" width="9.140625" style="97"/>
  </cols>
  <sheetData>
    <row r="1" spans="2:16" ht="25.5" x14ac:dyDescent="0.35">
      <c r="B1" s="209" t="s">
        <v>296</v>
      </c>
      <c r="C1" s="209"/>
      <c r="D1" s="209"/>
      <c r="E1" s="209"/>
      <c r="I1" s="209" t="s">
        <v>297</v>
      </c>
      <c r="J1" s="209"/>
      <c r="K1" s="209"/>
      <c r="L1" s="209"/>
      <c r="M1" s="209"/>
      <c r="N1" s="209"/>
      <c r="O1" s="209"/>
      <c r="P1" s="209"/>
    </row>
    <row r="2" spans="2:16" x14ac:dyDescent="0.2">
      <c r="B2" s="98"/>
      <c r="I2" s="142"/>
      <c r="J2" s="142"/>
      <c r="N2" s="136" t="str">
        <f>+C4</f>
        <v>October</v>
      </c>
      <c r="O2" s="136" t="str">
        <f>+D4</f>
        <v>November</v>
      </c>
      <c r="P2" s="136" t="str">
        <f>+E4</f>
        <v>December</v>
      </c>
    </row>
    <row r="3" spans="2:16" x14ac:dyDescent="0.2">
      <c r="B3" s="99"/>
      <c r="I3" s="210" t="s">
        <v>299</v>
      </c>
      <c r="J3" s="210"/>
      <c r="K3" s="210"/>
      <c r="L3" s="210"/>
      <c r="M3" s="210"/>
      <c r="N3" s="210"/>
      <c r="O3" s="210"/>
      <c r="P3" s="210"/>
    </row>
    <row r="4" spans="2:16" x14ac:dyDescent="0.2">
      <c r="B4" s="100" t="s">
        <v>271</v>
      </c>
      <c r="C4" s="137" t="s">
        <v>314</v>
      </c>
      <c r="D4" s="137" t="s">
        <v>315</v>
      </c>
      <c r="E4" s="137" t="s">
        <v>316</v>
      </c>
      <c r="I4" s="101" t="s">
        <v>9</v>
      </c>
      <c r="J4" s="101" t="s">
        <v>285</v>
      </c>
      <c r="K4" s="169"/>
      <c r="L4" s="169"/>
      <c r="M4" s="169"/>
      <c r="N4" s="170">
        <v>8247151</v>
      </c>
      <c r="O4" s="170">
        <v>16943344</v>
      </c>
      <c r="P4" s="177">
        <v>19322301</v>
      </c>
    </row>
    <row r="5" spans="2:16" x14ac:dyDescent="0.2">
      <c r="I5" s="102"/>
      <c r="J5" s="101" t="s">
        <v>286</v>
      </c>
      <c r="K5" s="169"/>
      <c r="L5" s="169"/>
      <c r="M5" s="169"/>
      <c r="N5" s="170">
        <v>7524459</v>
      </c>
      <c r="O5" s="170">
        <v>10060477</v>
      </c>
      <c r="P5" s="177">
        <v>14515395</v>
      </c>
    </row>
    <row r="6" spans="2:16" x14ac:dyDescent="0.2">
      <c r="B6" s="100" t="s">
        <v>272</v>
      </c>
      <c r="C6" s="164">
        <v>905513243.44000006</v>
      </c>
      <c r="D6" s="164">
        <v>916169217.29999995</v>
      </c>
      <c r="E6" s="164">
        <v>956665112.39999998</v>
      </c>
      <c r="I6" s="102"/>
      <c r="J6" s="101" t="s">
        <v>287</v>
      </c>
      <c r="K6" s="169"/>
      <c r="L6" s="169"/>
      <c r="M6" s="169"/>
      <c r="N6" s="170">
        <v>1374749</v>
      </c>
      <c r="O6" s="170">
        <v>1202769</v>
      </c>
      <c r="P6" s="177">
        <v>1776301</v>
      </c>
    </row>
    <row r="7" spans="2:16" x14ac:dyDescent="0.2">
      <c r="B7" s="100" t="s">
        <v>273</v>
      </c>
      <c r="C7" s="165">
        <v>-411244807.10000002</v>
      </c>
      <c r="D7" s="165">
        <v>-413023909.31999999</v>
      </c>
      <c r="E7" s="165">
        <v>-415169294.62</v>
      </c>
      <c r="I7" s="102"/>
      <c r="J7" s="101" t="s">
        <v>288</v>
      </c>
      <c r="K7" s="169"/>
      <c r="L7" s="169"/>
      <c r="M7" s="169"/>
      <c r="N7" s="170">
        <v>178840</v>
      </c>
      <c r="O7" s="170">
        <v>220318</v>
      </c>
      <c r="P7" s="170">
        <v>244469</v>
      </c>
    </row>
    <row r="8" spans="2:16" x14ac:dyDescent="0.2">
      <c r="B8" s="100" t="s">
        <v>274</v>
      </c>
      <c r="C8" s="164">
        <f>+C6+C7</f>
        <v>494268436.34000003</v>
      </c>
      <c r="D8" s="164">
        <f>+D6+D7</f>
        <v>503145307.97999996</v>
      </c>
      <c r="E8" s="164">
        <f>+E6+E7</f>
        <v>541495817.77999997</v>
      </c>
      <c r="I8" s="102"/>
      <c r="J8" s="101" t="s">
        <v>289</v>
      </c>
      <c r="K8" s="169"/>
      <c r="L8" s="169"/>
      <c r="M8" s="169"/>
      <c r="N8" s="170">
        <v>70146628</v>
      </c>
      <c r="O8" s="170">
        <v>62329451</v>
      </c>
      <c r="P8" s="170">
        <v>75935028</v>
      </c>
    </row>
    <row r="9" spans="2:16" x14ac:dyDescent="0.2">
      <c r="B9" s="100" t="s">
        <v>275</v>
      </c>
      <c r="C9" s="164">
        <v>-3034352.41</v>
      </c>
      <c r="D9" s="164">
        <v>-3032533.5500000003</v>
      </c>
      <c r="E9" s="164">
        <v>-3032533.5500000003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124000057</v>
      </c>
      <c r="O10" s="170">
        <v>125039663</v>
      </c>
      <c r="P10" s="170">
        <v>124568552</v>
      </c>
    </row>
    <row r="11" spans="2:16" x14ac:dyDescent="0.2">
      <c r="B11" s="100" t="s">
        <v>277</v>
      </c>
      <c r="C11" s="165">
        <v>-76953499.420000002</v>
      </c>
      <c r="D11" s="165">
        <v>-76893899.370000094</v>
      </c>
      <c r="E11" s="165">
        <v>-77533346.280000106</v>
      </c>
      <c r="I11" s="102"/>
      <c r="J11" s="101" t="s">
        <v>286</v>
      </c>
      <c r="K11" s="169"/>
      <c r="L11" s="169"/>
      <c r="M11" s="169"/>
      <c r="N11" s="170">
        <v>107655519</v>
      </c>
      <c r="O11" s="170">
        <v>103336688</v>
      </c>
      <c r="P11" s="170">
        <v>101729772</v>
      </c>
    </row>
    <row r="12" spans="2:16" x14ac:dyDescent="0.2">
      <c r="B12" s="100" t="s">
        <v>278</v>
      </c>
      <c r="C12" s="164">
        <f>SUM(C8:C11)</f>
        <v>414280584.50999999</v>
      </c>
      <c r="D12" s="164">
        <f>SUM(D8:D11)</f>
        <v>423218875.05999982</v>
      </c>
      <c r="E12" s="164">
        <f>SUM(E8:E11)</f>
        <v>460929937.94999993</v>
      </c>
      <c r="I12" s="102"/>
      <c r="J12" s="101" t="s">
        <v>287</v>
      </c>
      <c r="K12" s="169"/>
      <c r="L12" s="169"/>
      <c r="M12" s="169"/>
      <c r="N12" s="170">
        <v>16462819</v>
      </c>
      <c r="O12" s="170">
        <v>16022049</v>
      </c>
      <c r="P12" s="170">
        <v>16007056</v>
      </c>
    </row>
    <row r="13" spans="2:16" x14ac:dyDescent="0.2">
      <c r="B13" s="100" t="s">
        <v>279</v>
      </c>
      <c r="C13" s="165">
        <v>11972708.892338999</v>
      </c>
      <c r="D13" s="165">
        <v>12908175.689329995</v>
      </c>
      <c r="E13" s="165">
        <v>14749758.014399998</v>
      </c>
      <c r="I13" s="102"/>
      <c r="J13" s="101" t="s">
        <v>288</v>
      </c>
      <c r="K13" s="169"/>
      <c r="L13" s="169"/>
      <c r="M13" s="169"/>
      <c r="N13" s="170">
        <v>2119042</v>
      </c>
      <c r="O13" s="170">
        <v>2108636</v>
      </c>
      <c r="P13" s="170">
        <v>2098829</v>
      </c>
    </row>
    <row r="14" spans="2:16" ht="13.5" thickBot="1" x14ac:dyDescent="0.25">
      <c r="B14" s="98" t="s">
        <v>280</v>
      </c>
      <c r="C14" s="134">
        <f>+C13+C12</f>
        <v>426253293.40233898</v>
      </c>
      <c r="D14" s="134">
        <f>+D13+D12</f>
        <v>436127050.74932981</v>
      </c>
      <c r="E14" s="134">
        <f>+E13+E12</f>
        <v>475679695.96439993</v>
      </c>
      <c r="I14" s="102"/>
      <c r="J14" s="101" t="s">
        <v>289</v>
      </c>
      <c r="K14" s="169"/>
      <c r="L14" s="169"/>
      <c r="M14" s="169"/>
      <c r="N14" s="170">
        <v>834566921</v>
      </c>
      <c r="O14" s="170">
        <v>832698874</v>
      </c>
      <c r="P14" s="170">
        <v>823959566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211" t="s">
        <v>298</v>
      </c>
      <c r="J17" s="211"/>
      <c r="K17" s="211"/>
      <c r="L17" s="211"/>
      <c r="M17" s="211"/>
      <c r="N17" s="211"/>
      <c r="O17" s="211"/>
      <c r="P17" s="211"/>
    </row>
    <row r="18" spans="2:16" x14ac:dyDescent="0.2">
      <c r="B18" s="100" t="s">
        <v>272</v>
      </c>
      <c r="C18" s="164">
        <f>AVERAGE(C6,901194380)</f>
        <v>903353811.72000003</v>
      </c>
      <c r="D18" s="164">
        <f>AVERAGE(C6,D6)</f>
        <v>910841230.37</v>
      </c>
      <c r="E18" s="164">
        <f>AVERAGE(D6,E6)</f>
        <v>936417164.8499999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AVERAGE(C7,-408972760)</f>
        <v>-410108783.55000001</v>
      </c>
      <c r="D19" s="165">
        <f>AVERAGE(C7,D7)</f>
        <v>-412134358.21000004</v>
      </c>
      <c r="E19" s="165">
        <f>AVERAGE(D7,E7)</f>
        <v>-414096601.97000003</v>
      </c>
      <c r="I19" s="169"/>
      <c r="J19" s="101" t="s">
        <v>291</v>
      </c>
      <c r="K19" s="169"/>
      <c r="L19" s="169"/>
      <c r="M19" s="169"/>
      <c r="N19" s="170">
        <v>196389</v>
      </c>
      <c r="O19" s="170">
        <v>196954</v>
      </c>
      <c r="P19" s="170">
        <v>197405</v>
      </c>
    </row>
    <row r="20" spans="2:16" x14ac:dyDescent="0.2">
      <c r="B20" s="100" t="s">
        <v>274</v>
      </c>
      <c r="C20" s="164">
        <f>+C19+C18</f>
        <v>493245028.17000002</v>
      </c>
      <c r="D20" s="164">
        <f>+D19+D18</f>
        <v>498706872.15999997</v>
      </c>
      <c r="E20" s="164">
        <f>+E19+E18</f>
        <v>522320562.87999988</v>
      </c>
      <c r="I20" s="169"/>
      <c r="J20" s="101" t="s">
        <v>292</v>
      </c>
      <c r="K20" s="169"/>
      <c r="L20" s="169"/>
      <c r="M20" s="169"/>
      <c r="N20" s="170">
        <v>26789</v>
      </c>
      <c r="O20" s="170">
        <v>26886</v>
      </c>
      <c r="P20" s="170">
        <v>26982</v>
      </c>
    </row>
    <row r="21" spans="2:16" x14ac:dyDescent="0.2">
      <c r="B21" s="100" t="s">
        <v>275</v>
      </c>
      <c r="C21" s="164">
        <f>AVERAGE(C9,-3035374)</f>
        <v>-3034863.2050000001</v>
      </c>
      <c r="D21" s="164">
        <f>AVERAGE(C9,D9)</f>
        <v>-3033442.9800000004</v>
      </c>
      <c r="E21" s="164">
        <f>AVERAGE(D9,E9)</f>
        <v>-3032533.5500000003</v>
      </c>
      <c r="I21" s="169"/>
      <c r="J21" s="101" t="s">
        <v>293</v>
      </c>
      <c r="K21" s="169"/>
      <c r="L21" s="169"/>
      <c r="M21" s="169"/>
      <c r="N21" s="170">
        <v>503</v>
      </c>
      <c r="O21" s="170">
        <v>504</v>
      </c>
      <c r="P21" s="170">
        <v>506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7</v>
      </c>
      <c r="O22" s="170">
        <v>7</v>
      </c>
      <c r="P22" s="170">
        <v>7</v>
      </c>
    </row>
    <row r="23" spans="2:16" x14ac:dyDescent="0.2">
      <c r="B23" s="100" t="s">
        <v>277</v>
      </c>
      <c r="C23" s="165">
        <f>+C11</f>
        <v>-76953499.420000002</v>
      </c>
      <c r="D23" s="165">
        <f>+D11</f>
        <v>-76893899.370000094</v>
      </c>
      <c r="E23" s="165">
        <f>+E11</f>
        <v>-77533346.280000106</v>
      </c>
      <c r="I23" s="169"/>
      <c r="J23" s="101" t="s">
        <v>295</v>
      </c>
      <c r="K23" s="169"/>
      <c r="L23" s="169"/>
      <c r="M23" s="169"/>
      <c r="N23" s="170">
        <v>202</v>
      </c>
      <c r="O23" s="170">
        <v>204</v>
      </c>
      <c r="P23" s="170">
        <v>204</v>
      </c>
    </row>
    <row r="24" spans="2:16" x14ac:dyDescent="0.2">
      <c r="B24" s="100" t="s">
        <v>278</v>
      </c>
      <c r="C24" s="164">
        <f>SUM(C20:C23)</f>
        <v>413256665.54500002</v>
      </c>
      <c r="D24" s="164">
        <f>SUM(D20:D23)</f>
        <v>418779529.80999982</v>
      </c>
      <c r="E24" s="164">
        <f>SUM(E20:E23)</f>
        <v>441754683.04999977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AVERAGE(C13,11420477)</f>
        <v>11696592.946169499</v>
      </c>
      <c r="D25" s="165">
        <f>AVERAGE(C13,D13)</f>
        <v>12440442.290834498</v>
      </c>
      <c r="E25" s="165">
        <f>AVERAGE(D13,E13)</f>
        <v>13828966.851864997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424953258.49116951</v>
      </c>
      <c r="D26" s="134">
        <f>+D25+D24</f>
        <v>431219972.10083431</v>
      </c>
      <c r="E26" s="134">
        <f>+E25+E24</f>
        <v>455583649.90186477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881005748.19583321</v>
      </c>
      <c r="D30" s="167">
        <v>885717598.77458334</v>
      </c>
      <c r="E30" s="135">
        <v>891929190.75791657</v>
      </c>
      <c r="N30" s="1"/>
      <c r="O30" s="1"/>
      <c r="P30" s="1"/>
    </row>
    <row r="31" spans="2:16" x14ac:dyDescent="0.2">
      <c r="B31" s="100" t="s">
        <v>273</v>
      </c>
      <c r="C31" s="168">
        <v>-400920945.84125</v>
      </c>
      <c r="D31" s="168">
        <v>-402375974.86250001</v>
      </c>
      <c r="E31" s="165">
        <v>-403973528.56041664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480084802.3545832</v>
      </c>
      <c r="D32" s="135">
        <f>+D31+D30</f>
        <v>483341623.91208333</v>
      </c>
      <c r="E32" s="135">
        <f>+E31+E30</f>
        <v>487955662.19749993</v>
      </c>
    </row>
    <row r="33" spans="2:5" x14ac:dyDescent="0.2">
      <c r="B33" s="100" t="s">
        <v>275</v>
      </c>
      <c r="C33" s="167">
        <v>-3435171.2595833335</v>
      </c>
      <c r="D33" s="135">
        <v>-3377101.0458333329</v>
      </c>
      <c r="E33" s="167">
        <v>-3317763.3104166668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-77122428.990416676</v>
      </c>
      <c r="D35" s="165">
        <v>-77180730.850833356</v>
      </c>
      <c r="E35" s="168">
        <v>-77188638.140416682</v>
      </c>
    </row>
    <row r="36" spans="2:5" x14ac:dyDescent="0.2">
      <c r="B36" s="100" t="s">
        <v>278</v>
      </c>
      <c r="C36" s="135">
        <f>SUM(C32:C35)</f>
        <v>399527202.10458314</v>
      </c>
      <c r="D36" s="135">
        <f>SUM(D32:D35)</f>
        <v>402783792.01541662</v>
      </c>
      <c r="E36" s="135">
        <f>SUM(E32:E35)</f>
        <v>407449260.74666661</v>
      </c>
    </row>
    <row r="37" spans="2:5" x14ac:dyDescent="0.2">
      <c r="B37" s="100" t="s">
        <v>279</v>
      </c>
      <c r="C37" s="167">
        <v>11546336.140822452</v>
      </c>
      <c r="D37" s="165">
        <v>12284905.656470207</v>
      </c>
      <c r="E37" s="167">
        <v>13038376.343893332</v>
      </c>
    </row>
    <row r="38" spans="2:5" ht="13.5" thickBot="1" x14ac:dyDescent="0.25">
      <c r="B38" s="98" t="s">
        <v>284</v>
      </c>
      <c r="C38" s="134">
        <f>+C37+C36</f>
        <v>411073538.24540561</v>
      </c>
      <c r="D38" s="140">
        <f>+D37+D36</f>
        <v>415068697.6718868</v>
      </c>
      <c r="E38" s="140">
        <f>+E37+E36</f>
        <v>420487637.09055996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8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4E534BE2B63843B5B267D8D1B3C817" ma:contentTypeVersion="44" ma:contentTypeDescription="" ma:contentTypeScope="" ma:versionID="1de6a8f75acc8f58fc7d5bb378cf52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2021-02-12T08:00:00+00:00</OpenedDate>
    <SignificantOrder xmlns="dc463f71-b30c-4ab2-9473-d307f9d35888">false</SignificantOrder>
    <Date1 xmlns="dc463f71-b30c-4ab2-9473-d307f9d35888">2021-02-12T08:00:00+00:00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210097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95A4C23-BF8A-4DA4-8BD0-63AB2BEE3488}"/>
</file>

<file path=customXml/itemProps2.xml><?xml version="1.0" encoding="utf-8"?>
<ds:datastoreItem xmlns:ds="http://schemas.openxmlformats.org/officeDocument/2006/customXml" ds:itemID="{80F557CC-21CA-4536-A391-B8F0593DFC03}"/>
</file>

<file path=customXml/itemProps3.xml><?xml version="1.0" encoding="utf-8"?>
<ds:datastoreItem xmlns:ds="http://schemas.openxmlformats.org/officeDocument/2006/customXml" ds:itemID="{67F258EF-F668-4740-8B25-CAF96B28A445}"/>
</file>

<file path=customXml/itemProps4.xml><?xml version="1.0" encoding="utf-8"?>
<ds:datastoreItem xmlns:ds="http://schemas.openxmlformats.org/officeDocument/2006/customXml" ds:itemID="{E4C80BBE-173C-4AAB-967A-E5304E777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Myhrum, Isaac</cp:lastModifiedBy>
  <cp:lastPrinted>2018-02-09T22:46:05Z</cp:lastPrinted>
  <dcterms:created xsi:type="dcterms:W3CDTF">2004-02-03T00:32:55Z</dcterms:created>
  <dcterms:modified xsi:type="dcterms:W3CDTF">2021-02-09T22:25:49Z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0x0101006E56B4D1795A2E4DB2F0B01679ED314A005F4E534BE2B63843B5B267D8D1B3C817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