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0\Q3-2020\To File\"/>
    </mc:Choice>
  </mc:AlternateContent>
  <bookViews>
    <workbookView xWindow="0" yWindow="0" windowWidth="19200" windowHeight="6900" activeTab="3"/>
  </bookViews>
  <sheets>
    <sheet name="07-2020 SOE" sheetId="4" r:id="rId1"/>
    <sheet name="08-2020 SOE" sheetId="3" r:id="rId2"/>
    <sheet name="09-2020 SOE" sheetId="5" r:id="rId3"/>
    <sheet name="12ME 09-2020 SOE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6" l="1"/>
  <c r="H57" i="6" s="1"/>
  <c r="F56" i="6"/>
  <c r="H56" i="6" s="1"/>
  <c r="L14" i="6"/>
  <c r="F51" i="6"/>
  <c r="H51" i="6" s="1"/>
  <c r="F25" i="6"/>
  <c r="H25" i="6" s="1"/>
  <c r="F24" i="6"/>
  <c r="H24" i="6" s="1"/>
  <c r="D27" i="6"/>
  <c r="K19" i="6"/>
  <c r="H19" i="6"/>
  <c r="F19" i="6"/>
  <c r="K18" i="6"/>
  <c r="K15" i="6"/>
  <c r="H14" i="6"/>
  <c r="F14" i="6"/>
  <c r="K13" i="6"/>
  <c r="L12" i="6"/>
  <c r="F12" i="6"/>
  <c r="H12" i="6" s="1"/>
  <c r="K11" i="6"/>
  <c r="F53" i="5"/>
  <c r="J11" i="5"/>
  <c r="F25" i="5"/>
  <c r="F23" i="5"/>
  <c r="H23" i="5" s="1"/>
  <c r="F22" i="5"/>
  <c r="H22" i="5" s="1"/>
  <c r="F18" i="5"/>
  <c r="F14" i="5"/>
  <c r="J13" i="5"/>
  <c r="F13" i="5"/>
  <c r="F12" i="5"/>
  <c r="F11" i="5"/>
  <c r="J14" i="6" l="1"/>
  <c r="J19" i="6"/>
  <c r="L19" i="6"/>
  <c r="D55" i="6"/>
  <c r="D59" i="6" s="1"/>
  <c r="F52" i="6"/>
  <c r="H52" i="6" s="1"/>
  <c r="K11" i="5"/>
  <c r="K14" i="5"/>
  <c r="F47" i="5"/>
  <c r="H47" i="5" s="1"/>
  <c r="H53" i="5"/>
  <c r="K12" i="5"/>
  <c r="H13" i="5"/>
  <c r="F17" i="5"/>
  <c r="H17" i="5" s="1"/>
  <c r="F48" i="5"/>
  <c r="H48" i="5" s="1"/>
  <c r="H18" i="5"/>
  <c r="B16" i="5"/>
  <c r="B20" i="5" s="1"/>
  <c r="D16" i="5"/>
  <c r="D20" i="5" s="1"/>
  <c r="H11" i="5"/>
  <c r="B26" i="5"/>
  <c r="B28" i="5" s="1"/>
  <c r="D26" i="5"/>
  <c r="H12" i="5"/>
  <c r="H14" i="5"/>
  <c r="J18" i="5"/>
  <c r="H25" i="5"/>
  <c r="B52" i="5"/>
  <c r="J10" i="5"/>
  <c r="F49" i="5"/>
  <c r="H49" i="5" s="1"/>
  <c r="J14" i="5"/>
  <c r="B17" i="6"/>
  <c r="B21" i="6" s="1"/>
  <c r="F11" i="6"/>
  <c r="H11" i="6" s="1"/>
  <c r="J11" i="6"/>
  <c r="L13" i="6"/>
  <c r="K14" i="6"/>
  <c r="F23" i="6"/>
  <c r="B27" i="6"/>
  <c r="B29" i="6" s="1"/>
  <c r="K18" i="5"/>
  <c r="F13" i="6"/>
  <c r="H13" i="6" s="1"/>
  <c r="J13" i="6"/>
  <c r="L18" i="6"/>
  <c r="K17" i="5"/>
  <c r="K10" i="5"/>
  <c r="F24" i="5"/>
  <c r="F26" i="5" s="1"/>
  <c r="D52" i="5"/>
  <c r="F54" i="5"/>
  <c r="H54" i="5" s="1"/>
  <c r="F18" i="6"/>
  <c r="H18" i="6" s="1"/>
  <c r="J18" i="6"/>
  <c r="H23" i="6"/>
  <c r="F10" i="5"/>
  <c r="F16" i="5" s="1"/>
  <c r="F46" i="5"/>
  <c r="K13" i="5"/>
  <c r="F50" i="5"/>
  <c r="H50" i="5" s="1"/>
  <c r="D17" i="6"/>
  <c r="F15" i="6"/>
  <c r="H15" i="6" s="1"/>
  <c r="J15" i="6"/>
  <c r="J12" i="6"/>
  <c r="F50" i="6"/>
  <c r="H50" i="6" s="1"/>
  <c r="B55" i="6"/>
  <c r="L11" i="6"/>
  <c r="L15" i="6"/>
  <c r="F26" i="6"/>
  <c r="H26" i="6" s="1"/>
  <c r="F49" i="6"/>
  <c r="F53" i="6"/>
  <c r="H53" i="6" s="1"/>
  <c r="J12" i="5"/>
  <c r="J17" i="5"/>
  <c r="K12" i="6"/>
  <c r="F54" i="4"/>
  <c r="H54" i="4" s="1"/>
  <c r="F53" i="4"/>
  <c r="H53" i="4" s="1"/>
  <c r="D52" i="4"/>
  <c r="F49" i="4"/>
  <c r="H49" i="4" s="1"/>
  <c r="F48" i="4"/>
  <c r="H48" i="4" s="1"/>
  <c r="F25" i="4"/>
  <c r="H25" i="4" s="1"/>
  <c r="F24" i="4"/>
  <c r="H24" i="4" s="1"/>
  <c r="F18" i="4"/>
  <c r="J17" i="4"/>
  <c r="K17" i="4"/>
  <c r="F17" i="4"/>
  <c r="H17" i="4" s="1"/>
  <c r="D16" i="4"/>
  <c r="J14" i="4"/>
  <c r="F14" i="4"/>
  <c r="H14" i="4" s="1"/>
  <c r="K13" i="4"/>
  <c r="J12" i="4"/>
  <c r="K12" i="4"/>
  <c r="F12" i="4"/>
  <c r="H12" i="4" s="1"/>
  <c r="K11" i="4"/>
  <c r="J10" i="4"/>
  <c r="F10" i="4"/>
  <c r="H10" i="4" s="1"/>
  <c r="K18" i="3"/>
  <c r="F54" i="3"/>
  <c r="F53" i="3"/>
  <c r="H53" i="3" s="1"/>
  <c r="F50" i="3"/>
  <c r="H50" i="3"/>
  <c r="K13" i="3"/>
  <c r="F49" i="3"/>
  <c r="H49" i="3" s="1"/>
  <c r="F48" i="3"/>
  <c r="H48" i="3" s="1"/>
  <c r="J11" i="3"/>
  <c r="F46" i="3"/>
  <c r="H46" i="3"/>
  <c r="F25" i="3"/>
  <c r="H25" i="3" s="1"/>
  <c r="F24" i="3"/>
  <c r="H24" i="3" s="1"/>
  <c r="F22" i="3"/>
  <c r="H22" i="3"/>
  <c r="K17" i="3"/>
  <c r="F17" i="3"/>
  <c r="H17" i="3" s="1"/>
  <c r="K14" i="3"/>
  <c r="F14" i="3"/>
  <c r="H14" i="3" s="1"/>
  <c r="K12" i="3"/>
  <c r="F12" i="3"/>
  <c r="H12" i="3" s="1"/>
  <c r="K10" i="3"/>
  <c r="F10" i="3"/>
  <c r="F20" i="5" l="1"/>
  <c r="H24" i="5"/>
  <c r="F52" i="5"/>
  <c r="F56" i="5" s="1"/>
  <c r="F28" i="5"/>
  <c r="D21" i="6"/>
  <c r="F17" i="6"/>
  <c r="F21" i="6" s="1"/>
  <c r="H20" i="5"/>
  <c r="F55" i="6"/>
  <c r="K17" i="6"/>
  <c r="H46" i="5"/>
  <c r="H49" i="6"/>
  <c r="F27" i="6"/>
  <c r="B56" i="5"/>
  <c r="J16" i="5"/>
  <c r="L17" i="6"/>
  <c r="H16" i="5"/>
  <c r="J17" i="6"/>
  <c r="B59" i="6"/>
  <c r="H10" i="5"/>
  <c r="K16" i="5"/>
  <c r="H52" i="5"/>
  <c r="D56" i="5"/>
  <c r="D28" i="5"/>
  <c r="H26" i="5"/>
  <c r="F23" i="4"/>
  <c r="H23" i="4" s="1"/>
  <c r="D20" i="4"/>
  <c r="D56" i="4"/>
  <c r="H18" i="4"/>
  <c r="K18" i="4"/>
  <c r="F11" i="4"/>
  <c r="H11" i="4" s="1"/>
  <c r="B16" i="4"/>
  <c r="B20" i="4" s="1"/>
  <c r="F13" i="4"/>
  <c r="H13" i="4" s="1"/>
  <c r="K16" i="4"/>
  <c r="J11" i="4"/>
  <c r="F47" i="4"/>
  <c r="H47" i="4" s="1"/>
  <c r="B52" i="4"/>
  <c r="B26" i="4"/>
  <c r="D26" i="4"/>
  <c r="F22" i="4"/>
  <c r="F26" i="4" s="1"/>
  <c r="F46" i="4"/>
  <c r="H46" i="4" s="1"/>
  <c r="F50" i="4"/>
  <c r="H50" i="4" s="1"/>
  <c r="K10" i="4"/>
  <c r="J13" i="4"/>
  <c r="K14" i="4"/>
  <c r="J18" i="4"/>
  <c r="H10" i="3"/>
  <c r="B16" i="3"/>
  <c r="B20" i="3" s="1"/>
  <c r="D16" i="3"/>
  <c r="B52" i="3"/>
  <c r="D52" i="3"/>
  <c r="H54" i="3"/>
  <c r="J10" i="3"/>
  <c r="F11" i="3"/>
  <c r="F16" i="3" s="1"/>
  <c r="K11" i="3"/>
  <c r="J12" i="3"/>
  <c r="F13" i="3"/>
  <c r="H13" i="3" s="1"/>
  <c r="J14" i="3"/>
  <c r="J17" i="3"/>
  <c r="F18" i="3"/>
  <c r="H18" i="3" s="1"/>
  <c r="F23" i="3"/>
  <c r="H23" i="3" s="1"/>
  <c r="B26" i="3"/>
  <c r="D26" i="3"/>
  <c r="F47" i="3"/>
  <c r="H47" i="3" s="1"/>
  <c r="J13" i="3"/>
  <c r="J18" i="3"/>
  <c r="H28" i="5" l="1"/>
  <c r="H56" i="5"/>
  <c r="H17" i="6"/>
  <c r="F29" i="6"/>
  <c r="H27" i="6"/>
  <c r="F59" i="6"/>
  <c r="H59" i="6" s="1"/>
  <c r="H55" i="6"/>
  <c r="H21" i="6"/>
  <c r="D29" i="6"/>
  <c r="B28" i="4"/>
  <c r="B28" i="3"/>
  <c r="F20" i="3"/>
  <c r="H11" i="3"/>
  <c r="J16" i="4"/>
  <c r="B56" i="4"/>
  <c r="H26" i="4"/>
  <c r="D28" i="4"/>
  <c r="H22" i="4"/>
  <c r="F16" i="4"/>
  <c r="F52" i="4"/>
  <c r="F26" i="3"/>
  <c r="F28" i="3" s="1"/>
  <c r="H26" i="3"/>
  <c r="D20" i="3"/>
  <c r="H20" i="3" s="1"/>
  <c r="H16" i="3"/>
  <c r="J16" i="3"/>
  <c r="B56" i="3"/>
  <c r="H52" i="3"/>
  <c r="D56" i="3"/>
  <c r="K16" i="3"/>
  <c r="F52" i="3"/>
  <c r="F56" i="3" s="1"/>
  <c r="H29" i="6" l="1"/>
  <c r="F20" i="4"/>
  <c r="H16" i="4"/>
  <c r="F56" i="4"/>
  <c r="H56" i="4" s="1"/>
  <c r="H52" i="4"/>
  <c r="H56" i="3"/>
  <c r="D28" i="3"/>
  <c r="H28" i="3" s="1"/>
  <c r="F28" i="4" l="1"/>
  <c r="H28" i="4" s="1"/>
  <c r="H20" i="4"/>
</calcChain>
</file>

<file path=xl/sharedStrings.xml><?xml version="1.0" encoding="utf-8"?>
<sst xmlns="http://schemas.openxmlformats.org/spreadsheetml/2006/main" count="235" uniqueCount="45">
  <si>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</si>
  <si>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</si>
  <si>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</si>
  <si>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</si>
  <si>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</si>
  <si>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</si>
  <si>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</si>
  <si>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</si>
  <si>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</si>
  <si>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</si>
  <si>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</si>
  <si>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</si>
  <si>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</si>
  <si>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</si>
  <si>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</si>
  <si>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</si>
  <si>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</si>
  <si>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</si>
  <si>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</si>
  <si>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</si>
  <si>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</si>
  <si>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</si>
  <si>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</si>
  <si>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</si>
  <si>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</si>
  <si>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</si>
  <si>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</si>
  <si>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</si>
  <si>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</si>
  <si>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</si>
  <si>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</si>
  <si>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</si>
  <si>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</si>
  <si>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</si>
  <si>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</si>
  <si>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</si>
  <si>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</si>
  <si>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</si>
  <si>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MONTH OF JULY 2020</t>
  </si>
  <si>
    <t>VARIANCE FROM 2019</t>
  </si>
  <si>
    <t>MONTH OF AUGUST 2020</t>
  </si>
  <si>
    <t>TWELVE MONTHS ENDED SEPTEMBER 30, 2020</t>
  </si>
  <si>
    <t>MONTH OF SEPTEMBER 2020</t>
  </si>
  <si>
    <t>SCH. 133 (JPUD Gain on Sale Cr) in above</t>
  </si>
  <si>
    <t>SCH. 141 (Expedt in BillEngy)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</si>
</sst>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(* #,##0_);_(* \(#,##0\);_(* &quot;-&quot;??_);_(@_)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/>
    <xf numFmtId="39" fontId="4" fillId="0" borderId="0" xfId="0" applyNumberFormat="1" applyFont="1" applyFill="1" applyAlignment="1" applyProtection="1"/>
    <xf numFmtId="39" fontId="4" fillId="0" borderId="0" xfId="0" applyNumberFormat="1" applyFont="1" applyFill="1" applyProtection="1"/>
    <xf numFmtId="39" fontId="3" fillId="0" borderId="0" xfId="0" applyNumberFormat="1" applyFont="1" applyFill="1" applyProtection="1"/>
    <xf numFmtId="43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Border="1" applyProtection="1"/>
    <xf numFmtId="39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left"/>
    </xf>
    <xf numFmtId="39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center"/>
    </xf>
    <xf numFmtId="39" fontId="4" fillId="0" borderId="1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3" fontId="4" fillId="0" borderId="2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Protection="1"/>
    <xf numFmtId="44" fontId="5" fillId="0" borderId="0" xfId="0" applyNumberFormat="1" applyFont="1" applyFill="1" applyProtection="1"/>
    <xf numFmtId="44" fontId="6" fillId="0" borderId="0" xfId="0" applyNumberFormat="1" applyFont="1" applyFill="1" applyProtection="1"/>
    <xf numFmtId="44" fontId="4" fillId="0" borderId="0" xfId="0" applyNumberFormat="1" applyFont="1" applyFill="1" applyProtection="1"/>
    <xf numFmtId="43" fontId="4" fillId="0" borderId="0" xfId="0" applyNumberFormat="1" applyFont="1" applyFill="1" applyProtection="1"/>
    <xf numFmtId="44" fontId="4" fillId="0" borderId="1" xfId="0" applyNumberFormat="1" applyFont="1" applyFill="1" applyBorder="1" applyAlignment="1" applyProtection="1">
      <alignment horizontal="centerContinuous"/>
    </xf>
    <xf numFmtId="44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fill"/>
    </xf>
    <xf numFmtId="44" fontId="4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3" fontId="5" fillId="0" borderId="0" xfId="0" applyNumberFormat="1" applyFont="1" applyFill="1" applyAlignment="1" applyProtection="1">
      <alignment horizontal="fill"/>
    </xf>
    <xf numFmtId="169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0" fontId="5" fillId="0" borderId="0" xfId="0" applyNumberFormat="1" applyFont="1" applyFill="1" applyProtection="1"/>
    <xf numFmtId="169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69" fontId="4" fillId="0" borderId="2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right"/>
    </xf>
    <xf numFmtId="41" fontId="4" fillId="0" borderId="2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169" fontId="5" fillId="0" borderId="1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69" fontId="5" fillId="0" borderId="3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fill"/>
    </xf>
    <xf numFmtId="41" fontId="4" fillId="0" borderId="0" xfId="0" applyNumberFormat="1" applyFont="1" applyFill="1" applyProtection="1"/>
    <xf numFmtId="41" fontId="4" fillId="0" borderId="0" xfId="0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39" fontId="4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/>
    <xf numFmtId="0" fontId="0" fillId="0" borderId="0" xfId="0" applyAlignment="1"/>
    <xf numFmtId="43" fontId="4" fillId="0" borderId="1" xfId="0" applyNumberFormat="1" applyFont="1" applyFill="1" applyBorder="1" applyAlignment="1" applyProtection="1">
      <alignment horizontal="center"/>
    </xf>
    <xf numFmtId="171" fontId="0" fillId="0" borderId="0" xfId="0" applyNumberFormat="1" applyFont="1" applyFill="1" applyProtection="1"/>
    <xf numFmtId="9" fontId="0" fillId="0" borderId="0" xfId="0" applyNumberFormat="1" applyFont="1" applyFill="1" applyProtection="1"/>
    <xf numFmtId="165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A83" sqref="A83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71093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38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8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39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7" t="s">
        <v>6</v>
      </c>
      <c r="B8" s="18">
        <v>2020</v>
      </c>
      <c r="C8" s="8"/>
      <c r="D8" s="18">
        <v>2019</v>
      </c>
      <c r="E8" s="8"/>
      <c r="F8" s="19" t="s">
        <v>8</v>
      </c>
      <c r="G8" s="8"/>
      <c r="H8" s="19" t="s">
        <v>9</v>
      </c>
      <c r="I8" s="15"/>
      <c r="J8" s="18">
        <v>2020</v>
      </c>
      <c r="K8" s="18">
        <v>2019</v>
      </c>
    </row>
    <row r="9" spans="1:13" ht="6.6" customHeight="1" x14ac:dyDescent="0.2">
      <c r="A9" s="20"/>
      <c r="B9" s="21"/>
      <c r="C9" s="20"/>
      <c r="D9" s="21"/>
      <c r="E9" s="20"/>
      <c r="F9" s="21"/>
      <c r="G9" s="20"/>
      <c r="H9" s="21"/>
      <c r="I9" s="21"/>
      <c r="J9" s="21"/>
      <c r="K9" s="21"/>
    </row>
    <row r="10" spans="1:13" x14ac:dyDescent="0.2">
      <c r="A10" s="22" t="s">
        <v>10</v>
      </c>
      <c r="B10" s="23">
        <v>81609056.090000004</v>
      </c>
      <c r="C10" s="25"/>
      <c r="D10" s="23">
        <v>69775902.900000006</v>
      </c>
      <c r="E10" s="23"/>
      <c r="F10" s="23">
        <f>B10-D10</f>
        <v>11833153.189999998</v>
      </c>
      <c r="G10" s="25"/>
      <c r="H10" s="24">
        <f>IF(D10=0,"n/a",IF(AND(F10/D10&lt;1,F10/D10&gt;-1),F10/D10,"n/a"))</f>
        <v>0.16958796229349826</v>
      </c>
      <c r="I10" s="26"/>
      <c r="J10" s="27">
        <f>IF(B46=0,"n/a",B10/B46)</f>
        <v>0.10847210713457212</v>
      </c>
      <c r="K10" s="28">
        <f>IF(D46=0,"n/a",D10/D46)</f>
        <v>0.10506307585677528</v>
      </c>
      <c r="M10" s="91"/>
    </row>
    <row r="11" spans="1:13" x14ac:dyDescent="0.2">
      <c r="A11" s="22" t="s">
        <v>11</v>
      </c>
      <c r="B11" s="29">
        <v>64176088.859999999</v>
      </c>
      <c r="C11" s="29"/>
      <c r="D11" s="29">
        <v>64942534.670000002</v>
      </c>
      <c r="E11" s="29"/>
      <c r="F11" s="29">
        <f>B11-D11</f>
        <v>-766445.81000000238</v>
      </c>
      <c r="G11" s="29"/>
      <c r="H11" s="24">
        <f>IF(D11=0,"n/a",IF(AND(F11/D11&lt;1,F11/D11&gt;-1),F11/D11,"n/a"))</f>
        <v>-1.1801907854299682E-2</v>
      </c>
      <c r="I11" s="26"/>
      <c r="J11" s="30">
        <f>IF(B47=0,"n/a",B11/B47)</f>
        <v>9.5340298371779306E-2</v>
      </c>
      <c r="K11" s="31">
        <f>IF(D47=0,"n/a",D11/D47)</f>
        <v>9.1501692961283382E-2</v>
      </c>
    </row>
    <row r="12" spans="1:13" x14ac:dyDescent="0.2">
      <c r="A12" s="22" t="s">
        <v>12</v>
      </c>
      <c r="B12" s="29">
        <v>8671266.0199999996</v>
      </c>
      <c r="C12" s="29"/>
      <c r="D12" s="29">
        <v>8390075.8200000003</v>
      </c>
      <c r="E12" s="29"/>
      <c r="F12" s="29">
        <f>B12-D12</f>
        <v>281190.19999999925</v>
      </c>
      <c r="G12" s="29"/>
      <c r="H12" s="24">
        <f>IF(D12=0,"n/a",IF(AND(F12/D12&lt;1,F12/D12&gt;-1),F12/D12,"n/a"))</f>
        <v>3.3514619656917384E-2</v>
      </c>
      <c r="I12" s="26"/>
      <c r="J12" s="30">
        <f>IF(B48=0,"n/a",B12/B48)</f>
        <v>8.67496671742682E-2</v>
      </c>
      <c r="K12" s="31">
        <f>IF(D48=0,"n/a",D12/D48)</f>
        <v>8.3477297339173653E-2</v>
      </c>
    </row>
    <row r="13" spans="1:13" x14ac:dyDescent="0.2">
      <c r="A13" s="22" t="s">
        <v>13</v>
      </c>
      <c r="B13" s="29">
        <v>1420432.88</v>
      </c>
      <c r="C13" s="29"/>
      <c r="D13" s="29">
        <v>1463419.72</v>
      </c>
      <c r="E13" s="29"/>
      <c r="F13" s="29">
        <f>B13-D13</f>
        <v>-42986.840000000084</v>
      </c>
      <c r="G13" s="29"/>
      <c r="H13" s="24">
        <f>IF(D13=0,"n/a",IF(AND(F13/D13&lt;1,F13/D13&gt;-1),F13/D13,"n/a"))</f>
        <v>-2.9374238581396241E-2</v>
      </c>
      <c r="I13" s="26"/>
      <c r="J13" s="30">
        <f>IF(B49=0,"n/a",B13/B49)</f>
        <v>0.24770887542555775</v>
      </c>
      <c r="K13" s="31">
        <f>IF(D49=0,"n/a",D13/D49)</f>
        <v>0.23726895192463623</v>
      </c>
      <c r="L13" s="90"/>
    </row>
    <row r="14" spans="1:13" x14ac:dyDescent="0.2">
      <c r="A14" s="22" t="s">
        <v>14</v>
      </c>
      <c r="B14" s="29">
        <v>16106.02</v>
      </c>
      <c r="C14" s="32"/>
      <c r="D14" s="29">
        <v>16883.63</v>
      </c>
      <c r="E14" s="29"/>
      <c r="F14" s="29">
        <f>B14-D14</f>
        <v>-777.61000000000058</v>
      </c>
      <c r="G14" s="32"/>
      <c r="H14" s="24">
        <f>IF(D14=0,"n/a",IF(AND(F14/D14&lt;1,F14/D14&gt;-1),F14/D14,"n/a"))</f>
        <v>-4.6057038681847476E-2</v>
      </c>
      <c r="I14" s="33"/>
      <c r="J14" s="30">
        <f>IF(B50=0,"n/a",B14/B50)</f>
        <v>4.9553935142452772E-2</v>
      </c>
      <c r="K14" s="31">
        <f>IF(D50=0,"n/a",D14/D50)</f>
        <v>5.6538845355301057E-2</v>
      </c>
    </row>
    <row r="15" spans="1:13" ht="8.4499999999999993" customHeight="1" x14ac:dyDescent="0.2">
      <c r="A15" s="20"/>
      <c r="B15" s="34"/>
      <c r="C15" s="29"/>
      <c r="D15" s="34"/>
      <c r="E15" s="29"/>
      <c r="F15" s="34"/>
      <c r="G15" s="29"/>
      <c r="H15" s="35" t="s">
        <v>3</v>
      </c>
      <c r="I15" s="26"/>
      <c r="J15" s="36"/>
      <c r="K15" s="36" t="s">
        <v>15</v>
      </c>
    </row>
    <row r="16" spans="1:13" x14ac:dyDescent="0.2">
      <c r="A16" s="37" t="s">
        <v>16</v>
      </c>
      <c r="B16" s="38">
        <f>SUM(B10:B15)</f>
        <v>155892949.87</v>
      </c>
      <c r="C16" s="67"/>
      <c r="D16" s="38">
        <f>SUM(D10:D15)</f>
        <v>144588816.73999998</v>
      </c>
      <c r="E16" s="29"/>
      <c r="F16" s="38">
        <f>SUM(F10:F15)</f>
        <v>11304133.129999995</v>
      </c>
      <c r="G16" s="67"/>
      <c r="H16" s="39">
        <f>IF(D16=0,"n/a",IF(AND(F16/D16&lt;1,F16/D16&gt;-1),F16/D16,"n/a"))</f>
        <v>7.8181241017603181E-2</v>
      </c>
      <c r="I16" s="26"/>
      <c r="J16" s="40">
        <f>IF(B52=0,"n/a",B16/B52)</f>
        <v>0.10179143163336918</v>
      </c>
      <c r="K16" s="40">
        <f>IF(D52=0,"n/a",D16/D52)</f>
        <v>9.7639171607652897E-2</v>
      </c>
    </row>
    <row r="17" spans="1:13" x14ac:dyDescent="0.2">
      <c r="A17" s="22" t="s">
        <v>17</v>
      </c>
      <c r="B17" s="29">
        <v>1392160.91</v>
      </c>
      <c r="C17" s="29"/>
      <c r="D17" s="29">
        <v>1828932.44</v>
      </c>
      <c r="E17" s="29"/>
      <c r="F17" s="29">
        <f>B17-D17</f>
        <v>-436771.53</v>
      </c>
      <c r="G17" s="29"/>
      <c r="H17" s="24">
        <f>IF(D17=0,"n/a",IF(AND(F17/D17&lt;1,F17/D17&gt;-1),F17/D17,"n/a"))</f>
        <v>-0.2388122822076468</v>
      </c>
      <c r="I17" s="33"/>
      <c r="J17" s="31">
        <f>IF(B53=0,"n/a",B17/B53)</f>
        <v>1.1936329319991123E-2</v>
      </c>
      <c r="K17" s="31">
        <f>IF(D53=0,"n/a",D17/D53)</f>
        <v>9.1095828241987229E-3</v>
      </c>
    </row>
    <row r="18" spans="1:13" ht="12.75" customHeight="1" x14ac:dyDescent="0.2">
      <c r="A18" s="22" t="s">
        <v>18</v>
      </c>
      <c r="B18" s="29">
        <v>4443360.5</v>
      </c>
      <c r="C18" s="32"/>
      <c r="D18" s="29">
        <v>16396325.859999999</v>
      </c>
      <c r="E18" s="29"/>
      <c r="F18" s="29">
        <f>B18-D18</f>
        <v>-11952965.359999999</v>
      </c>
      <c r="G18" s="32"/>
      <c r="H18" s="24">
        <f>IF(D18=0,"n/a",IF(AND(F18/D18&lt;1,F18/D18&gt;-1),F18/D18,"n/a"))</f>
        <v>-0.72900267182174672</v>
      </c>
      <c r="I18" s="26"/>
      <c r="J18" s="40">
        <f>IF(B54=0,"n/a",B18/B54)</f>
        <v>1.6152182979447167E-2</v>
      </c>
      <c r="K18" s="40">
        <f>IF(D54=0,"n/a",D18/D54)</f>
        <v>2.5787332325415101E-2</v>
      </c>
    </row>
    <row r="19" spans="1:13" ht="6" customHeight="1" x14ac:dyDescent="0.2">
      <c r="A19" s="20"/>
      <c r="B19" s="42"/>
      <c r="C19" s="43"/>
      <c r="D19" s="42"/>
      <c r="E19" s="43"/>
      <c r="F19" s="42"/>
      <c r="G19" s="43"/>
      <c r="H19" s="42" t="s">
        <v>3</v>
      </c>
      <c r="I19" s="44"/>
      <c r="J19" s="44"/>
      <c r="K19" s="44"/>
    </row>
    <row r="20" spans="1:13" x14ac:dyDescent="0.2">
      <c r="A20" s="45" t="s">
        <v>19</v>
      </c>
      <c r="B20" s="29">
        <f>SUM(B16:B18)</f>
        <v>161728471.28</v>
      </c>
      <c r="C20" s="29"/>
      <c r="D20" s="29">
        <f>SUM(D16:D18)</f>
        <v>162814075.03999996</v>
      </c>
      <c r="E20" s="29"/>
      <c r="F20" s="29">
        <f>SUM(F16:F18)</f>
        <v>-1085603.7600000035</v>
      </c>
      <c r="G20" s="29"/>
      <c r="H20" s="41">
        <f>IF(D20=0,"n/a",IF(AND(F20/D20&lt;1,F20/D20&gt;-1),F20/D20,"n/a"))</f>
        <v>-6.6677512968906019E-3</v>
      </c>
      <c r="I20" s="26"/>
      <c r="J20" s="25"/>
      <c r="K20" s="25"/>
    </row>
    <row r="21" spans="1:13" ht="6.6" customHeight="1" x14ac:dyDescent="0.2">
      <c r="A21" s="46"/>
      <c r="B21" s="32"/>
      <c r="C21" s="32"/>
      <c r="D21" s="32"/>
      <c r="E21" s="32"/>
      <c r="F21" s="32"/>
      <c r="G21" s="32"/>
      <c r="H21" s="47" t="s">
        <v>3</v>
      </c>
      <c r="I21" s="33"/>
      <c r="J21" s="47"/>
      <c r="K21" s="47"/>
    </row>
    <row r="22" spans="1:13" x14ac:dyDescent="0.2">
      <c r="A22" s="22" t="s">
        <v>20</v>
      </c>
      <c r="B22" s="29">
        <v>-1075861.5</v>
      </c>
      <c r="C22" s="29"/>
      <c r="D22" s="29">
        <v>37072.300000000003</v>
      </c>
      <c r="E22" s="29"/>
      <c r="F22" s="29">
        <f>B22-D22</f>
        <v>-1112933.8</v>
      </c>
      <c r="G22" s="29"/>
      <c r="H22" s="24" t="str">
        <f>IF(D22=0,"n/a",IF(AND(F22/D22&lt;1,F22/D22&gt;-1),F22/D22,"n/a"))</f>
        <v>n/a</v>
      </c>
      <c r="I22" s="33"/>
      <c r="J22" s="47"/>
      <c r="K22" s="47"/>
    </row>
    <row r="23" spans="1:13" x14ac:dyDescent="0.2">
      <c r="A23" s="22" t="s">
        <v>21</v>
      </c>
      <c r="B23" s="29">
        <v>1410380.2</v>
      </c>
      <c r="C23" s="29"/>
      <c r="D23" s="29">
        <v>1386232.6</v>
      </c>
      <c r="E23" s="29"/>
      <c r="F23" s="29">
        <f>B23-D23</f>
        <v>24147.59999999986</v>
      </c>
      <c r="G23" s="29"/>
      <c r="H23" s="24">
        <f>IF(D23=0,"n/a",IF(AND(F23/D23&lt;1,F23/D23&gt;-1),F23/D23,"n/a"))</f>
        <v>1.741958744874407E-2</v>
      </c>
      <c r="I23" s="33"/>
      <c r="J23" s="47"/>
      <c r="K23" s="47"/>
    </row>
    <row r="24" spans="1:13" x14ac:dyDescent="0.2">
      <c r="A24" s="22" t="s">
        <v>22</v>
      </c>
      <c r="B24" s="29">
        <v>-864368.88</v>
      </c>
      <c r="C24" s="29"/>
      <c r="D24" s="29">
        <v>2213474.0699999998</v>
      </c>
      <c r="E24" s="29"/>
      <c r="F24" s="29">
        <f>B24-D24</f>
        <v>-3077842.9499999997</v>
      </c>
      <c r="G24" s="29"/>
      <c r="H24" s="24" t="str">
        <f>IF(D24=0,"n/a",IF(AND(F24/D24&lt;1,F24/D24&gt;-1),F24/D24,"n/a"))</f>
        <v>n/a</v>
      </c>
      <c r="I24" s="33"/>
      <c r="J24" s="47"/>
      <c r="K24" s="47"/>
    </row>
    <row r="25" spans="1:13" x14ac:dyDescent="0.2">
      <c r="A25" s="22" t="s">
        <v>23</v>
      </c>
      <c r="B25" s="38">
        <v>7132291.5899999999</v>
      </c>
      <c r="C25" s="32"/>
      <c r="D25" s="38">
        <v>647130.12</v>
      </c>
      <c r="E25" s="29"/>
      <c r="F25" s="38">
        <f>B25-D25</f>
        <v>6485161.4699999997</v>
      </c>
      <c r="G25" s="32"/>
      <c r="H25" s="39" t="str">
        <f>IF(D25=0,"n/a",IF(AND(F25/D25&lt;1,F25/D25&gt;-1),F25/D25,"n/a"))</f>
        <v>n/a</v>
      </c>
      <c r="I25" s="33"/>
      <c r="J25" s="47"/>
      <c r="K25" s="47"/>
    </row>
    <row r="26" spans="1:13" ht="12.75" customHeight="1" x14ac:dyDescent="0.2">
      <c r="A26" s="22" t="s">
        <v>24</v>
      </c>
      <c r="B26" s="38">
        <f>SUM(B22:B25)</f>
        <v>6602441.4100000001</v>
      </c>
      <c r="C26" s="29"/>
      <c r="D26" s="38">
        <f>SUM(D22:D25)</f>
        <v>4283909.09</v>
      </c>
      <c r="E26" s="29"/>
      <c r="F26" s="38">
        <f>SUM(F22:F25)</f>
        <v>2318532.3199999998</v>
      </c>
      <c r="G26" s="29"/>
      <c r="H26" s="39">
        <f>IF(D26=0,"n/a",IF(AND(F26/D26&lt;1,F26/D26&gt;-1),F26/D26,"n/a"))</f>
        <v>0.54121884271825194</v>
      </c>
      <c r="I26" s="26"/>
      <c r="J26" s="25"/>
      <c r="K26" s="25"/>
    </row>
    <row r="27" spans="1:13" ht="6.6" customHeight="1" x14ac:dyDescent="0.2">
      <c r="A27" s="46"/>
      <c r="B27" s="48"/>
      <c r="C27" s="32"/>
      <c r="D27" s="48"/>
      <c r="E27" s="48"/>
      <c r="F27" s="48"/>
      <c r="G27" s="32"/>
      <c r="H27" s="47" t="s">
        <v>3</v>
      </c>
      <c r="I27" s="33"/>
      <c r="J27" s="47"/>
      <c r="K27" s="47"/>
    </row>
    <row r="28" spans="1:13" ht="13.5" thickBot="1" x14ac:dyDescent="0.25">
      <c r="A28" s="37" t="s">
        <v>25</v>
      </c>
      <c r="B28" s="49">
        <f>+B26+B20</f>
        <v>168330912.69</v>
      </c>
      <c r="C28" s="29"/>
      <c r="D28" s="49">
        <f>+D26+D20</f>
        <v>167097984.12999997</v>
      </c>
      <c r="E28" s="23"/>
      <c r="F28" s="49">
        <f>+F26+F20</f>
        <v>1232928.5599999963</v>
      </c>
      <c r="G28" s="29"/>
      <c r="H28" s="50">
        <f>IF(D28=0,"n/a",IF(AND(F28/D28&lt;1,F28/D28&gt;-1),F28/D28,"n/a"))</f>
        <v>7.3784765652277085E-3</v>
      </c>
      <c r="I28" s="26"/>
      <c r="J28" s="25"/>
      <c r="K28" s="25"/>
    </row>
    <row r="29" spans="1:13" ht="4.1500000000000004" customHeight="1" thickTop="1" x14ac:dyDescent="0.2">
      <c r="A29" s="22"/>
      <c r="B29" s="48"/>
      <c r="C29" s="29"/>
      <c r="D29" s="48"/>
      <c r="E29" s="23"/>
      <c r="F29" s="48"/>
      <c r="G29" s="29"/>
      <c r="H29" s="51"/>
      <c r="I29" s="26"/>
      <c r="J29" s="25"/>
      <c r="K29" s="25"/>
    </row>
    <row r="30" spans="1:13" ht="12.75" customHeight="1" x14ac:dyDescent="0.2">
      <c r="A30" s="20"/>
      <c r="B30" s="52"/>
      <c r="C30" s="53"/>
      <c r="D30" s="52"/>
      <c r="E30" s="52"/>
      <c r="F30" s="52"/>
      <c r="G30" s="53"/>
      <c r="H30" s="29"/>
      <c r="I30" s="54"/>
      <c r="J30" s="44"/>
      <c r="K30" s="44"/>
    </row>
    <row r="31" spans="1:13" x14ac:dyDescent="0.2">
      <c r="A31" s="22" t="s">
        <v>29</v>
      </c>
      <c r="B31" s="23">
        <v>5834067.4199999999</v>
      </c>
      <c r="C31" s="29"/>
      <c r="D31" s="23">
        <v>5833327.0300000003</v>
      </c>
      <c r="E31" s="23"/>
      <c r="F31" s="23"/>
      <c r="G31" s="29"/>
      <c r="H31" s="29"/>
      <c r="I31" s="25"/>
      <c r="J31" s="25"/>
      <c r="K31" s="25"/>
    </row>
    <row r="32" spans="1:13" x14ac:dyDescent="0.2">
      <c r="A32" s="22" t="s">
        <v>30</v>
      </c>
      <c r="B32" s="29">
        <v>-5813977.6600000001</v>
      </c>
      <c r="C32" s="29"/>
      <c r="D32" s="29">
        <v>-5202442.63</v>
      </c>
      <c r="E32" s="23"/>
      <c r="F32" s="23"/>
      <c r="G32" s="29"/>
      <c r="H32" s="29"/>
      <c r="I32" s="26"/>
      <c r="J32" s="25"/>
      <c r="K32" s="25"/>
      <c r="M32" s="89"/>
    </row>
    <row r="33" spans="1:13" x14ac:dyDescent="0.2">
      <c r="A33" s="22" t="s">
        <v>31</v>
      </c>
      <c r="B33" s="29">
        <v>7027589.2300000004</v>
      </c>
      <c r="C33" s="55"/>
      <c r="D33" s="29">
        <v>5523545.6200000001</v>
      </c>
      <c r="E33" s="56"/>
      <c r="F33" s="23"/>
      <c r="G33" s="55"/>
      <c r="H33" s="55"/>
      <c r="I33" s="20"/>
      <c r="J33" s="20"/>
      <c r="K33" s="20"/>
      <c r="M33" s="89"/>
    </row>
    <row r="34" spans="1:13" x14ac:dyDescent="0.2">
      <c r="A34" s="22" t="s">
        <v>32</v>
      </c>
      <c r="B34" s="29">
        <v>-2750813.61</v>
      </c>
      <c r="C34" s="29"/>
      <c r="D34" s="29">
        <v>-2568763.6669999999</v>
      </c>
      <c r="E34" s="23"/>
      <c r="F34" s="23"/>
      <c r="G34" s="29"/>
      <c r="H34" s="29"/>
      <c r="I34" s="25"/>
      <c r="J34" s="25"/>
      <c r="K34" s="25"/>
      <c r="M34" s="83"/>
    </row>
    <row r="35" spans="1:13" x14ac:dyDescent="0.2">
      <c r="A35" s="22" t="s">
        <v>33</v>
      </c>
      <c r="B35" s="29">
        <v>1526250.25</v>
      </c>
      <c r="C35" s="29"/>
      <c r="D35" s="29">
        <v>1242900.2</v>
      </c>
      <c r="E35" s="23"/>
      <c r="F35" s="23"/>
      <c r="G35" s="29"/>
      <c r="H35" s="29"/>
      <c r="I35" s="25"/>
      <c r="J35" s="25"/>
      <c r="K35" s="25"/>
      <c r="M35" s="83"/>
    </row>
    <row r="36" spans="1:13" x14ac:dyDescent="0.2">
      <c r="A36" s="22" t="s">
        <v>34</v>
      </c>
      <c r="B36" s="29">
        <v>0</v>
      </c>
      <c r="C36" s="29"/>
      <c r="D36" s="29">
        <v>-914.86</v>
      </c>
      <c r="E36" s="23"/>
      <c r="F36" s="23"/>
      <c r="G36" s="29"/>
      <c r="H36" s="29"/>
      <c r="I36" s="25"/>
      <c r="J36" s="25"/>
      <c r="K36" s="25"/>
    </row>
    <row r="37" spans="1:13" x14ac:dyDescent="0.2">
      <c r="A37" s="22" t="s">
        <v>35</v>
      </c>
      <c r="B37" s="29">
        <v>-119069.63</v>
      </c>
      <c r="C37" s="29"/>
      <c r="D37" s="29">
        <v>-98071.02</v>
      </c>
      <c r="E37" s="23"/>
      <c r="F37" s="23"/>
      <c r="G37" s="29"/>
      <c r="H37" s="29"/>
      <c r="I37" s="25"/>
      <c r="J37" s="25"/>
      <c r="K37" s="25"/>
    </row>
    <row r="38" spans="1:13" x14ac:dyDescent="0.2">
      <c r="A38" s="22" t="s">
        <v>36</v>
      </c>
      <c r="B38" s="29">
        <v>4311347.05</v>
      </c>
      <c r="C38" s="29"/>
      <c r="D38" s="29">
        <v>4217776.5599999996</v>
      </c>
      <c r="E38" s="23"/>
      <c r="F38" s="23"/>
      <c r="G38" s="29"/>
      <c r="H38" s="29"/>
      <c r="I38" s="25"/>
      <c r="J38" s="25"/>
      <c r="K38" s="25"/>
    </row>
    <row r="39" spans="1:13" x14ac:dyDescent="0.2">
      <c r="A39" s="22" t="s">
        <v>37</v>
      </c>
      <c r="B39" s="29">
        <v>-2338.4299999999998</v>
      </c>
      <c r="C39" s="29"/>
      <c r="D39" s="29">
        <v>-1570552.06</v>
      </c>
      <c r="E39" s="23"/>
      <c r="F39" s="23"/>
      <c r="G39" s="29"/>
      <c r="H39" s="29"/>
      <c r="I39" s="25"/>
      <c r="J39" s="25"/>
      <c r="K39" s="25"/>
    </row>
    <row r="40" spans="1:13" x14ac:dyDescent="0.2">
      <c r="A40" s="22"/>
      <c r="B40" s="29"/>
      <c r="C40" s="59"/>
      <c r="D40" s="29"/>
      <c r="E40" s="58"/>
      <c r="F40" s="58"/>
      <c r="G40" s="59"/>
      <c r="H40" s="59"/>
      <c r="I40" s="8"/>
      <c r="J40" s="8"/>
      <c r="K40" s="8"/>
    </row>
    <row r="41" spans="1:13" x14ac:dyDescent="0.2">
      <c r="A41" s="22"/>
      <c r="B41" s="23"/>
      <c r="C41" s="59"/>
      <c r="D41" s="23"/>
      <c r="E41" s="58"/>
      <c r="F41" s="58"/>
      <c r="G41" s="59"/>
      <c r="H41" s="59"/>
      <c r="I41" s="8"/>
      <c r="J41" s="8"/>
      <c r="K41" s="8"/>
    </row>
    <row r="42" spans="1:13" ht="12.75" customHeight="1" x14ac:dyDescent="0.2">
      <c r="A42" s="13"/>
      <c r="B42" s="58"/>
      <c r="C42" s="8"/>
      <c r="D42" s="58"/>
      <c r="E42" s="58"/>
      <c r="F42" s="60" t="s">
        <v>39</v>
      </c>
      <c r="G42" s="10"/>
      <c r="H42" s="10"/>
      <c r="I42" s="8"/>
      <c r="J42" s="8"/>
      <c r="K42" s="8"/>
    </row>
    <row r="43" spans="1:13" x14ac:dyDescent="0.2">
      <c r="A43" s="8"/>
      <c r="B43" s="61" t="s">
        <v>5</v>
      </c>
      <c r="C43" s="8"/>
      <c r="D43" s="61" t="s">
        <v>5</v>
      </c>
      <c r="E43" s="58"/>
      <c r="F43" s="58"/>
      <c r="G43" s="8"/>
      <c r="H43" s="8"/>
      <c r="I43" s="62"/>
      <c r="J43" s="8"/>
      <c r="K43" s="8"/>
    </row>
    <row r="44" spans="1:13" x14ac:dyDescent="0.2">
      <c r="A44" s="17" t="s">
        <v>26</v>
      </c>
      <c r="B44" s="18">
        <v>2020</v>
      </c>
      <c r="C44" s="8"/>
      <c r="D44" s="18">
        <v>2019</v>
      </c>
      <c r="E44" s="59"/>
      <c r="F44" s="88" t="s">
        <v>8</v>
      </c>
      <c r="G44" s="8"/>
      <c r="H44" s="19" t="s">
        <v>9</v>
      </c>
      <c r="I44" s="14"/>
      <c r="J44" s="8"/>
      <c r="K44" s="8"/>
    </row>
    <row r="45" spans="1:13" ht="6" customHeight="1" x14ac:dyDescent="0.2">
      <c r="A45" s="20"/>
      <c r="B45" s="64"/>
      <c r="C45" s="55"/>
      <c r="D45" s="65"/>
      <c r="E45" s="55"/>
      <c r="F45" s="65"/>
      <c r="G45" s="55"/>
      <c r="H45" s="65"/>
      <c r="I45" s="21"/>
      <c r="J45" s="20"/>
      <c r="K45" s="20"/>
    </row>
    <row r="46" spans="1:13" ht="12.75" customHeight="1" x14ac:dyDescent="0.2">
      <c r="A46" s="22" t="s">
        <v>10</v>
      </c>
      <c r="B46" s="66">
        <v>752350611.10000002</v>
      </c>
      <c r="C46" s="67"/>
      <c r="D46" s="66">
        <v>664133448.70200002</v>
      </c>
      <c r="E46" s="66"/>
      <c r="F46" s="66">
        <f>+B46-D46</f>
        <v>88217162.398000002</v>
      </c>
      <c r="G46" s="67"/>
      <c r="H46" s="41">
        <f>IF(D46=0,"n/a",IF(AND(F46/D46&lt;1,F46/D46&gt;-1),F46/D46,"n/a"))</f>
        <v>0.13283047642068618</v>
      </c>
      <c r="I46" s="68"/>
      <c r="J46" s="20"/>
      <c r="K46" s="20"/>
    </row>
    <row r="47" spans="1:13" x14ac:dyDescent="0.2">
      <c r="A47" s="22" t="s">
        <v>11</v>
      </c>
      <c r="B47" s="66">
        <v>673126578.75</v>
      </c>
      <c r="C47" s="67"/>
      <c r="D47" s="66">
        <v>709741345.41400003</v>
      </c>
      <c r="E47" s="66"/>
      <c r="F47" s="66">
        <f>+B47-D47</f>
        <v>-36614766.664000034</v>
      </c>
      <c r="G47" s="67"/>
      <c r="H47" s="41">
        <f>IF(D47=0,"n/a",IF(AND(F47/D47&lt;1,F47/D47&gt;-1),F47/D47,"n/a"))</f>
        <v>-5.1588887840037324E-2</v>
      </c>
      <c r="I47" s="68"/>
      <c r="J47" s="20"/>
      <c r="K47" s="20"/>
    </row>
    <row r="48" spans="1:13" ht="12.75" customHeight="1" x14ac:dyDescent="0.2">
      <c r="A48" s="22" t="s">
        <v>12</v>
      </c>
      <c r="B48" s="66">
        <v>99957340.5</v>
      </c>
      <c r="C48" s="67"/>
      <c r="D48" s="66">
        <v>100507276.678</v>
      </c>
      <c r="E48" s="66"/>
      <c r="F48" s="66">
        <f>+B48-D48</f>
        <v>-549936.1780000031</v>
      </c>
      <c r="G48" s="67"/>
      <c r="H48" s="41">
        <f>IF(D48=0,"n/a",IF(AND(F48/D48&lt;1,F48/D48&gt;-1),F48/D48,"n/a"))</f>
        <v>-5.4716056008746522E-3</v>
      </c>
      <c r="I48" s="68"/>
      <c r="J48" s="20"/>
      <c r="K48" s="20"/>
    </row>
    <row r="49" spans="1:11" x14ac:dyDescent="0.2">
      <c r="A49" s="22" t="s">
        <v>13</v>
      </c>
      <c r="B49" s="66">
        <v>5734283.3499999996</v>
      </c>
      <c r="C49" s="67"/>
      <c r="D49" s="66">
        <v>6167767.4560000002</v>
      </c>
      <c r="E49" s="66"/>
      <c r="F49" s="66">
        <f>+B49-D49</f>
        <v>-433484.10600000061</v>
      </c>
      <c r="G49" s="67"/>
      <c r="H49" s="41">
        <f>IF(D49=0,"n/a",IF(AND(F49/D49&lt;1,F49/D49&gt;-1),F49/D49,"n/a"))</f>
        <v>-7.0282174075533208E-2</v>
      </c>
      <c r="I49" s="68"/>
      <c r="J49" s="69"/>
      <c r="K49" s="20"/>
    </row>
    <row r="50" spans="1:11" x14ac:dyDescent="0.2">
      <c r="A50" s="22" t="s">
        <v>14</v>
      </c>
      <c r="B50" s="66">
        <v>325020</v>
      </c>
      <c r="C50" s="71"/>
      <c r="D50" s="66">
        <v>298620</v>
      </c>
      <c r="E50" s="70"/>
      <c r="F50" s="66">
        <f>+B50-D50</f>
        <v>26400</v>
      </c>
      <c r="G50" s="71"/>
      <c r="H50" s="41">
        <f>IF(D50=0,"n/a",IF(AND(F50/D50&lt;1,F50/D50&gt;-1),F50/D50,"n/a"))</f>
        <v>8.8406670685151692E-2</v>
      </c>
      <c r="I50" s="68"/>
      <c r="J50" s="20"/>
      <c r="K50" s="20"/>
    </row>
    <row r="51" spans="1:11" ht="6" customHeight="1" x14ac:dyDescent="0.2">
      <c r="A51" s="20"/>
      <c r="B51" s="72"/>
      <c r="C51" s="75"/>
      <c r="D51" s="72"/>
      <c r="E51" s="73"/>
      <c r="F51" s="72"/>
      <c r="G51" s="75"/>
      <c r="H51" s="74"/>
      <c r="I51" s="8"/>
      <c r="J51" s="8"/>
      <c r="K51" s="8"/>
    </row>
    <row r="52" spans="1:11" ht="12.75" customHeight="1" x14ac:dyDescent="0.2">
      <c r="A52" s="37" t="s">
        <v>16</v>
      </c>
      <c r="B52" s="76">
        <f>SUM(B46:B51)</f>
        <v>1531493833.6999998</v>
      </c>
      <c r="C52" s="67"/>
      <c r="D52" s="76">
        <f>SUM(D46:D51)</f>
        <v>1480848458.2500002</v>
      </c>
      <c r="E52" s="66"/>
      <c r="F52" s="76">
        <f>SUM(F46:F51)</f>
        <v>50645375.449999966</v>
      </c>
      <c r="G52" s="67"/>
      <c r="H52" s="39">
        <f>IF(D52=0,"n/a",IF(AND(F52/D52&lt;1,F52/D52&gt;-1),F52/D52,"n/a"))</f>
        <v>3.420024187339897E-2</v>
      </c>
      <c r="I52" s="68"/>
      <c r="J52" s="20"/>
      <c r="K52" s="20"/>
    </row>
    <row r="53" spans="1:11" ht="12.75" customHeight="1" x14ac:dyDescent="0.2">
      <c r="A53" s="22" t="s">
        <v>17</v>
      </c>
      <c r="B53" s="66">
        <v>116632247.04000001</v>
      </c>
      <c r="C53" s="71"/>
      <c r="D53" s="66">
        <v>200770164.26499999</v>
      </c>
      <c r="E53" s="70"/>
      <c r="F53" s="66">
        <f>+B53-D53</f>
        <v>-84137917.224999979</v>
      </c>
      <c r="G53" s="71"/>
      <c r="H53" s="41">
        <f>IF(D53=0,"n/a",IF(AND(F53/D53&lt;1,F53/D53&gt;-1),F53/D53,"n/a"))</f>
        <v>-0.4190758000971942</v>
      </c>
      <c r="I53" s="68"/>
      <c r="J53" s="20"/>
      <c r="K53" s="20"/>
    </row>
    <row r="54" spans="1:11" x14ac:dyDescent="0.2">
      <c r="A54" s="22" t="s">
        <v>18</v>
      </c>
      <c r="B54" s="66">
        <v>275093497</v>
      </c>
      <c r="C54" s="71"/>
      <c r="D54" s="66">
        <v>635828695</v>
      </c>
      <c r="E54" s="70"/>
      <c r="F54" s="66">
        <f>+B54-D54</f>
        <v>-360735198</v>
      </c>
      <c r="G54" s="71"/>
      <c r="H54" s="41">
        <f>IF(D54=0,"n/a",IF(AND(F54/D54&lt;1,F54/D54&gt;-1),F54/D54,"n/a"))</f>
        <v>-0.56734652090528881</v>
      </c>
      <c r="I54" s="68"/>
      <c r="J54" s="20"/>
      <c r="K54" s="20"/>
    </row>
    <row r="55" spans="1:11" ht="6" customHeight="1" x14ac:dyDescent="0.2">
      <c r="A55" s="8"/>
      <c r="B55" s="77"/>
      <c r="C55" s="67"/>
      <c r="D55" s="77"/>
      <c r="E55" s="66"/>
      <c r="F55" s="77"/>
      <c r="G55" s="67"/>
      <c r="H55" s="78"/>
      <c r="I55" s="8"/>
      <c r="J55" s="8"/>
      <c r="K55" s="8"/>
    </row>
    <row r="56" spans="1:11" ht="13.5" thickBot="1" x14ac:dyDescent="0.25">
      <c r="A56" s="37" t="s">
        <v>27</v>
      </c>
      <c r="B56" s="79">
        <f>SUM(B52:B54)</f>
        <v>1923219577.7399998</v>
      </c>
      <c r="C56" s="67"/>
      <c r="D56" s="79">
        <f>SUM(D52:D54)</f>
        <v>2317447317.5150003</v>
      </c>
      <c r="E56" s="66"/>
      <c r="F56" s="79">
        <f>SUM(F52:F54)</f>
        <v>-394227739.77500004</v>
      </c>
      <c r="G56" s="67"/>
      <c r="H56" s="50">
        <f>IF(D56=0,"n/a",IF(AND(F56/D56&lt;1,F56/D56&gt;-1),F56/D56,"n/a"))</f>
        <v>-0.1701129241624921</v>
      </c>
      <c r="I56" s="68"/>
      <c r="J56" s="20"/>
      <c r="K56" s="20"/>
    </row>
    <row r="57" spans="1:11" ht="12.75" customHeight="1" thickTop="1" x14ac:dyDescent="0.2">
      <c r="A57" s="8"/>
      <c r="B57" s="82"/>
      <c r="C57" s="81"/>
      <c r="D57" s="82"/>
      <c r="E57" s="81"/>
      <c r="F57" s="82"/>
      <c r="G57" s="81"/>
      <c r="H57" s="82"/>
      <c r="I57" s="62"/>
      <c r="J57" s="8"/>
      <c r="K57" s="8"/>
    </row>
    <row r="58" spans="1:11" x14ac:dyDescent="0.2">
      <c r="A58" s="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x14ac:dyDescent="0.2">
      <c r="A59" s="7" t="s">
        <v>28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x14ac:dyDescent="0.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A47" sqref="A47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39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7" t="s">
        <v>6</v>
      </c>
      <c r="B8" s="18">
        <v>2020</v>
      </c>
      <c r="C8" s="8"/>
      <c r="D8" s="18">
        <v>2019</v>
      </c>
      <c r="E8" s="8"/>
      <c r="F8" s="19" t="s">
        <v>8</v>
      </c>
      <c r="G8" s="8"/>
      <c r="H8" s="19" t="s">
        <v>9</v>
      </c>
      <c r="I8" s="15"/>
      <c r="J8" s="18">
        <v>2020</v>
      </c>
      <c r="K8" s="18">
        <v>2019</v>
      </c>
    </row>
    <row r="9" spans="1:13" ht="6.6" customHeight="1" x14ac:dyDescent="0.2">
      <c r="A9" s="20"/>
      <c r="B9" s="21"/>
      <c r="C9" s="20"/>
      <c r="D9" s="21"/>
      <c r="E9" s="20"/>
      <c r="F9" s="21"/>
      <c r="G9" s="20"/>
      <c r="H9" s="21"/>
      <c r="I9" s="21"/>
      <c r="J9" s="21"/>
      <c r="K9" s="21"/>
    </row>
    <row r="10" spans="1:13" x14ac:dyDescent="0.2">
      <c r="A10" s="22" t="s">
        <v>10</v>
      </c>
      <c r="B10" s="23">
        <v>80514450.790000007</v>
      </c>
      <c r="C10" s="23"/>
      <c r="D10" s="23">
        <v>76719494.650000006</v>
      </c>
      <c r="E10" s="23"/>
      <c r="F10" s="23">
        <f>B10-D10</f>
        <v>3794956.1400000006</v>
      </c>
      <c r="G10" s="25"/>
      <c r="H10" s="24">
        <f>IF(D10=0,"n/a",IF(AND(F10/D10&lt;1,F10/D10&gt;-1),F10/D10,"n/a"))</f>
        <v>4.9465343291335145E-2</v>
      </c>
      <c r="I10" s="26"/>
      <c r="J10" s="27">
        <f>IF(B46=0,"n/a",B10/B46)</f>
        <v>0.10884356072538766</v>
      </c>
      <c r="K10" s="28">
        <f>IF(D46=0,"n/a",D10/D46)</f>
        <v>0.10538180433368678</v>
      </c>
      <c r="M10" s="91"/>
    </row>
    <row r="11" spans="1:13" x14ac:dyDescent="0.2">
      <c r="A11" s="22" t="s">
        <v>11</v>
      </c>
      <c r="B11" s="29">
        <v>65370496.490000002</v>
      </c>
      <c r="C11" s="29"/>
      <c r="D11" s="29">
        <v>71598640.150000006</v>
      </c>
      <c r="E11" s="29"/>
      <c r="F11" s="29">
        <f>B11-D11</f>
        <v>-6228143.6600000039</v>
      </c>
      <c r="G11" s="29"/>
      <c r="H11" s="24">
        <f>IF(D11=0,"n/a",IF(AND(F11/D11&lt;1,F11/D11&gt;-1),F11/D11,"n/a"))</f>
        <v>-8.6986898730925175E-2</v>
      </c>
      <c r="I11" s="26"/>
      <c r="J11" s="30">
        <f>IF(B47=0,"n/a",B11/B47)</f>
        <v>9.5087233512431799E-2</v>
      </c>
      <c r="K11" s="31">
        <f>IF(D47=0,"n/a",D11/D47)</f>
        <v>8.9091069893887681E-2</v>
      </c>
    </row>
    <row r="12" spans="1:13" x14ac:dyDescent="0.2">
      <c r="A12" s="22" t="s">
        <v>12</v>
      </c>
      <c r="B12" s="29">
        <v>8587184.2599999998</v>
      </c>
      <c r="C12" s="29"/>
      <c r="D12" s="29">
        <v>8387154.0499999998</v>
      </c>
      <c r="E12" s="29"/>
      <c r="F12" s="29">
        <f>B12-D12</f>
        <v>200030.20999999996</v>
      </c>
      <c r="G12" s="29"/>
      <c r="H12" s="24">
        <f>IF(D12=0,"n/a",IF(AND(F12/D12&lt;1,F12/D12&gt;-1),F12/D12,"n/a"))</f>
        <v>2.384959293790484E-2</v>
      </c>
      <c r="I12" s="26"/>
      <c r="J12" s="30">
        <f>IF(B48=0,"n/a",B12/B48)</f>
        <v>8.7176079514506913E-2</v>
      </c>
      <c r="K12" s="31">
        <f>IF(D48=0,"n/a",D12/D48)</f>
        <v>8.5018529373628263E-2</v>
      </c>
    </row>
    <row r="13" spans="1:13" x14ac:dyDescent="0.2">
      <c r="A13" s="22" t="s">
        <v>13</v>
      </c>
      <c r="B13" s="29">
        <v>1520863.72</v>
      </c>
      <c r="C13" s="29"/>
      <c r="D13" s="29">
        <v>1433882.18</v>
      </c>
      <c r="E13" s="29"/>
      <c r="F13" s="29">
        <f>B13-D13</f>
        <v>86981.540000000037</v>
      </c>
      <c r="G13" s="29"/>
      <c r="H13" s="24">
        <f>IF(D13=0,"n/a",IF(AND(F13/D13&lt;1,F13/D13&gt;-1),F13/D13,"n/a"))</f>
        <v>6.0661567047300947E-2</v>
      </c>
      <c r="I13" s="26"/>
      <c r="J13" s="30">
        <f>IF(B49=0,"n/a",B13/B49)</f>
        <v>0.24765971577708037</v>
      </c>
      <c r="K13" s="31">
        <f>IF(D49=0,"n/a",D13/D49)</f>
        <v>0.24109575533169955</v>
      </c>
      <c r="L13" s="90"/>
    </row>
    <row r="14" spans="1:13" x14ac:dyDescent="0.2">
      <c r="A14" s="22" t="s">
        <v>14</v>
      </c>
      <c r="B14" s="29">
        <v>14967.15</v>
      </c>
      <c r="C14" s="32"/>
      <c r="D14" s="29">
        <v>13640.85</v>
      </c>
      <c r="E14" s="29"/>
      <c r="F14" s="29">
        <f>B14-D14</f>
        <v>1326.2999999999993</v>
      </c>
      <c r="G14" s="32"/>
      <c r="H14" s="24">
        <f>IF(D14=0,"n/a",IF(AND(F14/D14&lt;1,F14/D14&gt;-1),F14/D14,"n/a"))</f>
        <v>9.7230011326273597E-2</v>
      </c>
      <c r="I14" s="33"/>
      <c r="J14" s="30">
        <f>IF(B50=0,"n/a",B14/B50)</f>
        <v>4.943569163694015E-2</v>
      </c>
      <c r="K14" s="31">
        <f>IF(D50=0,"n/a",D14/D50)</f>
        <v>5.0156165683877887E-2</v>
      </c>
    </row>
    <row r="15" spans="1:13" ht="8.4499999999999993" customHeight="1" x14ac:dyDescent="0.2">
      <c r="A15" s="20"/>
      <c r="B15" s="34"/>
      <c r="C15" s="29"/>
      <c r="D15" s="34"/>
      <c r="E15" s="29"/>
      <c r="F15" s="34"/>
      <c r="G15" s="29"/>
      <c r="H15" s="35" t="s">
        <v>3</v>
      </c>
      <c r="I15" s="26"/>
      <c r="J15" s="36"/>
      <c r="K15" s="36" t="s">
        <v>15</v>
      </c>
    </row>
    <row r="16" spans="1:13" x14ac:dyDescent="0.2">
      <c r="A16" s="37" t="s">
        <v>16</v>
      </c>
      <c r="B16" s="38">
        <f>SUM(B10:B15)</f>
        <v>156007962.41</v>
      </c>
      <c r="C16" s="29"/>
      <c r="D16" s="38">
        <f>SUM(D10:D15)</f>
        <v>158152811.88000003</v>
      </c>
      <c r="E16" s="29"/>
      <c r="F16" s="38">
        <f>SUM(F10:F15)</f>
        <v>-2144849.4700000035</v>
      </c>
      <c r="G16" s="67"/>
      <c r="H16" s="39">
        <f>IF(D16=0,"n/a",IF(AND(F16/D16&lt;1,F16/D16&gt;-1),F16/D16,"n/a"))</f>
        <v>-1.3561880086124732E-2</v>
      </c>
      <c r="I16" s="26"/>
      <c r="J16" s="40">
        <f>IF(B52=0,"n/a",B16/B52)</f>
        <v>0.10182269285261776</v>
      </c>
      <c r="K16" s="40">
        <f>IF(D52=0,"n/a",D16/D52)</f>
        <v>9.6638430764355604E-2</v>
      </c>
    </row>
    <row r="17" spans="1:13" x14ac:dyDescent="0.2">
      <c r="A17" s="22" t="s">
        <v>17</v>
      </c>
      <c r="B17" s="29">
        <v>1963931.18</v>
      </c>
      <c r="C17" s="29"/>
      <c r="D17" s="29">
        <v>1767123.39</v>
      </c>
      <c r="E17" s="29"/>
      <c r="F17" s="29">
        <f>B17-D17</f>
        <v>196807.79000000004</v>
      </c>
      <c r="G17" s="29"/>
      <c r="H17" s="24">
        <f>IF(D17=0,"n/a",IF(AND(F17/D17&lt;1,F17/D17&gt;-1),F17/D17,"n/a"))</f>
        <v>0.11137184370583203</v>
      </c>
      <c r="I17" s="33"/>
      <c r="J17" s="31">
        <f>IF(B53=0,"n/a",B17/B53)</f>
        <v>7.6035533491576272E-3</v>
      </c>
      <c r="K17" s="31">
        <f>IF(D53=0,"n/a",D17/D53)</f>
        <v>8.5467036168534478E-3</v>
      </c>
    </row>
    <row r="18" spans="1:13" ht="12.75" customHeight="1" x14ac:dyDescent="0.2">
      <c r="A18" s="22" t="s">
        <v>18</v>
      </c>
      <c r="B18" s="29">
        <v>8051101.7599999998</v>
      </c>
      <c r="C18" s="32"/>
      <c r="D18" s="29">
        <v>16748194.199999999</v>
      </c>
      <c r="E18" s="29"/>
      <c r="F18" s="29">
        <f>B18-D18</f>
        <v>-8697092.4399999995</v>
      </c>
      <c r="G18" s="32"/>
      <c r="H18" s="24">
        <f>IF(D18=0,"n/a",IF(AND(F18/D18&lt;1,F18/D18&gt;-1),F18/D18,"n/a"))</f>
        <v>-0.5192853830175912</v>
      </c>
      <c r="I18" s="26"/>
      <c r="J18" s="40">
        <f>IF(B54=0,"n/a",B18/B54)</f>
        <v>2.816131596883276E-2</v>
      </c>
      <c r="K18" s="40">
        <f>IF(D54=0,"n/a",D18/D54)</f>
        <v>2.6265913878746237E-2</v>
      </c>
    </row>
    <row r="19" spans="1:13" ht="6" customHeight="1" x14ac:dyDescent="0.2">
      <c r="A19" s="20"/>
      <c r="B19" s="42"/>
      <c r="C19" s="43"/>
      <c r="D19" s="42"/>
      <c r="E19" s="43"/>
      <c r="F19" s="42"/>
      <c r="G19" s="43"/>
      <c r="H19" s="42" t="s">
        <v>3</v>
      </c>
      <c r="I19" s="44"/>
      <c r="J19" s="44"/>
      <c r="K19" s="44"/>
    </row>
    <row r="20" spans="1:13" x14ac:dyDescent="0.2">
      <c r="A20" s="45" t="s">
        <v>19</v>
      </c>
      <c r="B20" s="29">
        <f>SUM(B16:B18)</f>
        <v>166022995.34999999</v>
      </c>
      <c r="C20" s="29"/>
      <c r="D20" s="29">
        <f>SUM(D16:D18)</f>
        <v>176668129.47</v>
      </c>
      <c r="E20" s="29"/>
      <c r="F20" s="29">
        <f>SUM(F16:F18)</f>
        <v>-10645134.120000003</v>
      </c>
      <c r="G20" s="29"/>
      <c r="H20" s="41">
        <f>IF(D20=0,"n/a",IF(AND(F20/D20&lt;1,F20/D20&gt;-1),F20/D20,"n/a"))</f>
        <v>-6.0254977238594992E-2</v>
      </c>
      <c r="I20" s="26"/>
      <c r="J20" s="25"/>
      <c r="K20" s="25"/>
    </row>
    <row r="21" spans="1:13" ht="6.6" customHeight="1" x14ac:dyDescent="0.2">
      <c r="A21" s="46"/>
      <c r="B21" s="32"/>
      <c r="C21" s="32"/>
      <c r="D21" s="32"/>
      <c r="E21" s="32"/>
      <c r="F21" s="32"/>
      <c r="G21" s="32"/>
      <c r="H21" s="47" t="s">
        <v>3</v>
      </c>
      <c r="I21" s="33"/>
      <c r="J21" s="47"/>
      <c r="K21" s="47"/>
    </row>
    <row r="22" spans="1:13" x14ac:dyDescent="0.2">
      <c r="A22" s="22" t="s">
        <v>20</v>
      </c>
      <c r="B22" s="29">
        <v>705578.99</v>
      </c>
      <c r="C22" s="29"/>
      <c r="D22" s="29">
        <v>-200197.73</v>
      </c>
      <c r="E22" s="29"/>
      <c r="F22" s="29">
        <f>B22-D22</f>
        <v>905776.72</v>
      </c>
      <c r="G22" s="29"/>
      <c r="H22" s="24" t="str">
        <f>IF(D22=0,"n/a",IF(AND(F22/D22&lt;1,F22/D22&gt;-1),F22/D22,"n/a"))</f>
        <v>n/a</v>
      </c>
      <c r="I22" s="33"/>
      <c r="J22" s="47"/>
      <c r="K22" s="47"/>
    </row>
    <row r="23" spans="1:13" x14ac:dyDescent="0.2">
      <c r="A23" s="22" t="s">
        <v>21</v>
      </c>
      <c r="B23" s="29">
        <v>1640788.89</v>
      </c>
      <c r="C23" s="29"/>
      <c r="D23" s="29">
        <v>1401160.22</v>
      </c>
      <c r="E23" s="29"/>
      <c r="F23" s="29">
        <f>B23-D23</f>
        <v>239628.66999999993</v>
      </c>
      <c r="G23" s="29"/>
      <c r="H23" s="24">
        <f>IF(D23=0,"n/a",IF(AND(F23/D23&lt;1,F23/D23&gt;-1),F23/D23,"n/a"))</f>
        <v>0.17102160522370521</v>
      </c>
      <c r="I23" s="33"/>
      <c r="J23" s="47"/>
      <c r="K23" s="47"/>
    </row>
    <row r="24" spans="1:13" x14ac:dyDescent="0.2">
      <c r="A24" s="22" t="s">
        <v>22</v>
      </c>
      <c r="B24" s="29">
        <v>2882478.76</v>
      </c>
      <c r="C24" s="29"/>
      <c r="D24" s="29">
        <v>-1192013.75</v>
      </c>
      <c r="E24" s="29"/>
      <c r="F24" s="29">
        <f>B24-D24</f>
        <v>4074492.51</v>
      </c>
      <c r="G24" s="29"/>
      <c r="H24" s="24" t="str">
        <f>IF(D24=0,"n/a",IF(AND(F24/D24&lt;1,F24/D24&gt;-1),F24/D24,"n/a"))</f>
        <v>n/a</v>
      </c>
      <c r="I24" s="33"/>
      <c r="J24" s="47"/>
      <c r="K24" s="47"/>
    </row>
    <row r="25" spans="1:13" x14ac:dyDescent="0.2">
      <c r="A25" s="22" t="s">
        <v>23</v>
      </c>
      <c r="B25" s="38">
        <v>3663756.67</v>
      </c>
      <c r="C25" s="32"/>
      <c r="D25" s="38">
        <v>5193917.8600000003</v>
      </c>
      <c r="E25" s="29"/>
      <c r="F25" s="38">
        <f>B25-D25</f>
        <v>-1530161.1900000004</v>
      </c>
      <c r="G25" s="32"/>
      <c r="H25" s="39">
        <f>IF(D25=0,"n/a",IF(AND(F25/D25&lt;1,F25/D25&gt;-1),F25/D25,"n/a"))</f>
        <v>-0.29460635136035829</v>
      </c>
      <c r="I25" s="33"/>
      <c r="J25" s="47"/>
      <c r="K25" s="47"/>
    </row>
    <row r="26" spans="1:13" ht="12.75" customHeight="1" x14ac:dyDescent="0.2">
      <c r="A26" s="22" t="s">
        <v>24</v>
      </c>
      <c r="B26" s="38">
        <f>SUM(B22:B25)</f>
        <v>8892603.3099999987</v>
      </c>
      <c r="C26" s="29"/>
      <c r="D26" s="38">
        <f>SUM(D22:D25)</f>
        <v>5202866.6000000006</v>
      </c>
      <c r="E26" s="29"/>
      <c r="F26" s="38">
        <f>SUM(F22:F25)</f>
        <v>3689736.709999999</v>
      </c>
      <c r="G26" s="29"/>
      <c r="H26" s="39">
        <f>IF(D26=0,"n/a",IF(AND(F26/D26&lt;1,F26/D26&gt;-1),F26/D26,"n/a"))</f>
        <v>0.7091738062244376</v>
      </c>
      <c r="I26" s="26"/>
      <c r="J26" s="25"/>
      <c r="K26" s="25"/>
    </row>
    <row r="27" spans="1:13" ht="6.6" customHeight="1" x14ac:dyDescent="0.2">
      <c r="A27" s="46"/>
      <c r="B27" s="48"/>
      <c r="C27" s="48"/>
      <c r="D27" s="48"/>
      <c r="E27" s="48"/>
      <c r="F27" s="48"/>
      <c r="G27" s="32"/>
      <c r="H27" s="47" t="s">
        <v>3</v>
      </c>
      <c r="I27" s="33"/>
      <c r="J27" s="47"/>
      <c r="K27" s="47"/>
    </row>
    <row r="28" spans="1:13" ht="13.5" thickBot="1" x14ac:dyDescent="0.25">
      <c r="A28" s="37" t="s">
        <v>25</v>
      </c>
      <c r="B28" s="49">
        <f>+B26+B20</f>
        <v>174915598.66</v>
      </c>
      <c r="C28" s="23"/>
      <c r="D28" s="49">
        <f>+D26+D20</f>
        <v>181870996.06999999</v>
      </c>
      <c r="E28" s="23"/>
      <c r="F28" s="49">
        <f>+F26+F20</f>
        <v>-6955397.4100000039</v>
      </c>
      <c r="G28" s="29"/>
      <c r="H28" s="50">
        <f>IF(D28=0,"n/a",IF(AND(F28/D28&lt;1,F28/D28&gt;-1),F28/D28,"n/a"))</f>
        <v>-3.824357682256798E-2</v>
      </c>
      <c r="I28" s="26"/>
      <c r="J28" s="25"/>
      <c r="K28" s="25"/>
    </row>
    <row r="29" spans="1:13" ht="4.1500000000000004" customHeight="1" thickTop="1" x14ac:dyDescent="0.2">
      <c r="A29" s="22"/>
      <c r="B29" s="48"/>
      <c r="C29" s="23"/>
      <c r="D29" s="48"/>
      <c r="E29" s="23"/>
      <c r="F29" s="48"/>
      <c r="G29" s="29"/>
      <c r="H29" s="51"/>
      <c r="I29" s="26"/>
      <c r="J29" s="25"/>
      <c r="K29" s="25"/>
    </row>
    <row r="30" spans="1:13" ht="12.75" customHeight="1" x14ac:dyDescent="0.2">
      <c r="A30" s="20"/>
      <c r="B30" s="52"/>
      <c r="C30" s="52"/>
      <c r="D30" s="52"/>
      <c r="E30" s="52"/>
      <c r="F30" s="52"/>
      <c r="G30" s="53"/>
      <c r="H30" s="29"/>
      <c r="I30" s="54"/>
      <c r="J30" s="44"/>
      <c r="K30" s="44"/>
    </row>
    <row r="31" spans="1:13" x14ac:dyDescent="0.2">
      <c r="A31" s="22" t="s">
        <v>29</v>
      </c>
      <c r="B31" s="23">
        <v>6176476.8799999999</v>
      </c>
      <c r="C31" s="23"/>
      <c r="D31" s="23">
        <v>5901098.3700000001</v>
      </c>
      <c r="E31" s="23"/>
      <c r="F31" s="23"/>
      <c r="G31" s="29"/>
      <c r="H31" s="29"/>
      <c r="I31" s="25"/>
      <c r="J31" s="25"/>
      <c r="K31" s="25"/>
    </row>
    <row r="32" spans="1:13" x14ac:dyDescent="0.2">
      <c r="A32" s="22" t="s">
        <v>30</v>
      </c>
      <c r="B32" s="29">
        <v>-5730110.5099999998</v>
      </c>
      <c r="C32" s="29"/>
      <c r="D32" s="29">
        <v>-5680150.7199999997</v>
      </c>
      <c r="E32" s="23"/>
      <c r="F32" s="23"/>
      <c r="G32" s="29"/>
      <c r="H32" s="29"/>
      <c r="I32" s="26"/>
      <c r="J32" s="25"/>
      <c r="K32" s="25"/>
      <c r="M32" s="89"/>
    </row>
    <row r="33" spans="1:13" x14ac:dyDescent="0.2">
      <c r="A33" s="22" t="s">
        <v>31</v>
      </c>
      <c r="B33" s="29">
        <v>7009480.6600000001</v>
      </c>
      <c r="C33" s="29"/>
      <c r="D33" s="29">
        <v>6081692.3600000003</v>
      </c>
      <c r="E33" s="56"/>
      <c r="F33" s="23"/>
      <c r="G33" s="55"/>
      <c r="H33" s="55"/>
      <c r="I33" s="20"/>
      <c r="J33" s="20"/>
      <c r="K33" s="20"/>
      <c r="M33" s="89"/>
    </row>
    <row r="34" spans="1:13" x14ac:dyDescent="0.2">
      <c r="A34" s="22" t="s">
        <v>32</v>
      </c>
      <c r="B34" s="29">
        <v>-2747681.89</v>
      </c>
      <c r="C34" s="29"/>
      <c r="D34" s="29">
        <v>-2840489.47</v>
      </c>
      <c r="E34" s="23"/>
      <c r="F34" s="23"/>
      <c r="G34" s="29"/>
      <c r="H34" s="29"/>
      <c r="I34" s="25"/>
      <c r="J34" s="25"/>
      <c r="K34" s="25"/>
      <c r="M34" s="83"/>
    </row>
    <row r="35" spans="1:13" x14ac:dyDescent="0.2">
      <c r="A35" s="22" t="s">
        <v>33</v>
      </c>
      <c r="B35" s="29">
        <v>1525486.66</v>
      </c>
      <c r="C35" s="29"/>
      <c r="D35" s="29">
        <v>1372582.77</v>
      </c>
      <c r="E35" s="23"/>
      <c r="F35" s="23"/>
      <c r="G35" s="29"/>
      <c r="H35" s="29"/>
      <c r="I35" s="25"/>
      <c r="J35" s="25"/>
      <c r="K35" s="25"/>
      <c r="M35" s="83"/>
    </row>
    <row r="36" spans="1:13" x14ac:dyDescent="0.2">
      <c r="A36" s="22" t="s">
        <v>34</v>
      </c>
      <c r="B36" s="29">
        <v>0</v>
      </c>
      <c r="C36" s="29"/>
      <c r="D36" s="29">
        <v>-211.19</v>
      </c>
      <c r="E36" s="23"/>
      <c r="F36" s="23"/>
      <c r="G36" s="29"/>
      <c r="H36" s="29"/>
      <c r="I36" s="25"/>
      <c r="J36" s="25"/>
      <c r="K36" s="25"/>
    </row>
    <row r="37" spans="1:13" x14ac:dyDescent="0.2">
      <c r="A37" s="22" t="s">
        <v>35</v>
      </c>
      <c r="B37" s="29">
        <v>-118938.9</v>
      </c>
      <c r="C37" s="29"/>
      <c r="D37" s="29">
        <v>-108468.01</v>
      </c>
      <c r="E37" s="23"/>
      <c r="F37" s="23"/>
      <c r="G37" s="29"/>
      <c r="H37" s="29"/>
      <c r="I37" s="25"/>
      <c r="J37" s="25"/>
      <c r="K37" s="25"/>
    </row>
    <row r="38" spans="1:13" x14ac:dyDescent="0.2">
      <c r="A38" s="22" t="s">
        <v>36</v>
      </c>
      <c r="B38" s="29">
        <v>4294555.3</v>
      </c>
      <c r="C38" s="29"/>
      <c r="D38" s="29">
        <v>4629575.45</v>
      </c>
      <c r="E38" s="23"/>
      <c r="F38" s="23"/>
      <c r="G38" s="29"/>
      <c r="H38" s="29"/>
      <c r="I38" s="25"/>
      <c r="J38" s="25"/>
      <c r="K38" s="25"/>
    </row>
    <row r="39" spans="1:13" x14ac:dyDescent="0.2">
      <c r="A39" s="22" t="s">
        <v>37</v>
      </c>
      <c r="B39" s="29">
        <v>2729.99</v>
      </c>
      <c r="C39" s="29"/>
      <c r="D39" s="29">
        <v>-1746194.18</v>
      </c>
      <c r="E39" s="23"/>
      <c r="F39" s="23"/>
      <c r="G39" s="29"/>
      <c r="H39" s="29"/>
      <c r="I39" s="25"/>
      <c r="J39" s="25"/>
      <c r="K39" s="25"/>
    </row>
    <row r="40" spans="1:13" x14ac:dyDescent="0.2">
      <c r="A40" s="22"/>
      <c r="B40" s="29"/>
      <c r="C40" s="57"/>
      <c r="D40" s="29"/>
      <c r="E40" s="58"/>
      <c r="F40" s="58"/>
      <c r="G40" s="59"/>
      <c r="H40" s="59"/>
      <c r="I40" s="8"/>
      <c r="J40" s="8"/>
      <c r="K40" s="8"/>
    </row>
    <row r="41" spans="1:13" x14ac:dyDescent="0.2">
      <c r="A41" s="22"/>
      <c r="B41" s="23"/>
      <c r="C41" s="57"/>
      <c r="D41" s="23"/>
      <c r="E41" s="58"/>
      <c r="F41" s="58"/>
      <c r="G41" s="59"/>
      <c r="H41" s="59"/>
      <c r="I41" s="8"/>
      <c r="J41" s="8"/>
      <c r="K41" s="8"/>
    </row>
    <row r="42" spans="1:13" ht="12.75" customHeight="1" x14ac:dyDescent="0.2">
      <c r="A42" s="13"/>
      <c r="B42" s="58"/>
      <c r="C42" s="58"/>
      <c r="D42" s="58"/>
      <c r="E42" s="58"/>
      <c r="F42" s="60" t="s">
        <v>39</v>
      </c>
      <c r="G42" s="10"/>
      <c r="H42" s="10"/>
      <c r="I42" s="8"/>
      <c r="J42" s="8"/>
      <c r="K42" s="8"/>
    </row>
    <row r="43" spans="1:13" x14ac:dyDescent="0.2">
      <c r="A43" s="8"/>
      <c r="B43" s="61" t="s">
        <v>5</v>
      </c>
      <c r="C43" s="58"/>
      <c r="D43" s="61" t="s">
        <v>5</v>
      </c>
      <c r="E43" s="58"/>
      <c r="F43" s="58"/>
      <c r="G43" s="8"/>
      <c r="H43" s="8"/>
      <c r="I43" s="62"/>
      <c r="J43" s="8"/>
      <c r="K43" s="8"/>
    </row>
    <row r="44" spans="1:13" x14ac:dyDescent="0.2">
      <c r="A44" s="17" t="s">
        <v>26</v>
      </c>
      <c r="B44" s="18">
        <v>2020</v>
      </c>
      <c r="C44" s="58"/>
      <c r="D44" s="18">
        <v>2019</v>
      </c>
      <c r="E44" s="59"/>
      <c r="F44" s="88" t="s">
        <v>8</v>
      </c>
      <c r="G44" s="8"/>
      <c r="H44" s="19" t="s">
        <v>9</v>
      </c>
      <c r="I44" s="14"/>
      <c r="J44" s="8"/>
      <c r="K44" s="8"/>
    </row>
    <row r="45" spans="1:13" ht="6" customHeight="1" x14ac:dyDescent="0.2">
      <c r="A45" s="20"/>
      <c r="B45" s="64"/>
      <c r="C45" s="56"/>
      <c r="D45" s="65"/>
      <c r="E45" s="55"/>
      <c r="F45" s="65"/>
      <c r="G45" s="55"/>
      <c r="H45" s="65"/>
      <c r="I45" s="21"/>
      <c r="J45" s="20"/>
      <c r="K45" s="20"/>
    </row>
    <row r="46" spans="1:13" ht="12.75" customHeight="1" x14ac:dyDescent="0.2">
      <c r="A46" s="22" t="s">
        <v>10</v>
      </c>
      <c r="B46" s="66">
        <v>739726358.21000004</v>
      </c>
      <c r="C46" s="66"/>
      <c r="D46" s="66">
        <v>728014623.91999996</v>
      </c>
      <c r="E46" s="66"/>
      <c r="F46" s="66">
        <f>+B46-D46</f>
        <v>11711734.290000081</v>
      </c>
      <c r="G46" s="67"/>
      <c r="H46" s="41">
        <f>IF(D46=0,"n/a",IF(AND(F46/D46&lt;1,F46/D46&gt;-1),F46/D46,"n/a"))</f>
        <v>1.6087223944675953E-2</v>
      </c>
      <c r="I46" s="68"/>
      <c r="J46" s="20"/>
      <c r="K46" s="20"/>
    </row>
    <row r="47" spans="1:13" x14ac:dyDescent="0.2">
      <c r="A47" s="22" t="s">
        <v>11</v>
      </c>
      <c r="B47" s="66">
        <v>687479213.29999995</v>
      </c>
      <c r="C47" s="66"/>
      <c r="D47" s="66">
        <v>803656755.22000003</v>
      </c>
      <c r="E47" s="66"/>
      <c r="F47" s="66">
        <f>+B47-D47</f>
        <v>-116177541.92000008</v>
      </c>
      <c r="G47" s="67"/>
      <c r="H47" s="41">
        <f>IF(D47=0,"n/a",IF(AND(F47/D47&lt;1,F47/D47&gt;-1),F47/D47,"n/a"))</f>
        <v>-0.144561146491199</v>
      </c>
      <c r="I47" s="68"/>
      <c r="J47" s="20"/>
      <c r="K47" s="20"/>
    </row>
    <row r="48" spans="1:13" ht="12.75" customHeight="1" x14ac:dyDescent="0.2">
      <c r="A48" s="22" t="s">
        <v>12</v>
      </c>
      <c r="B48" s="66">
        <v>98503905.060000002</v>
      </c>
      <c r="C48" s="66"/>
      <c r="D48" s="66">
        <v>98650895.420000002</v>
      </c>
      <c r="E48" s="66"/>
      <c r="F48" s="66">
        <f>+B48-D48</f>
        <v>-146990.3599999994</v>
      </c>
      <c r="G48" s="67"/>
      <c r="H48" s="41">
        <f>IF(D48=0,"n/a",IF(AND(F48/D48&lt;1,F48/D48&gt;-1),F48/D48,"n/a"))</f>
        <v>-1.4900053301513095E-3</v>
      </c>
      <c r="I48" s="68"/>
      <c r="J48" s="20"/>
      <c r="K48" s="20"/>
    </row>
    <row r="49" spans="1:11" x14ac:dyDescent="0.2">
      <c r="A49" s="22" t="s">
        <v>13</v>
      </c>
      <c r="B49" s="66">
        <v>6140941.0700000003</v>
      </c>
      <c r="C49" s="66"/>
      <c r="D49" s="66">
        <v>5947355.5559999999</v>
      </c>
      <c r="E49" s="66"/>
      <c r="F49" s="66">
        <f>+B49-D49</f>
        <v>193585.51400000043</v>
      </c>
      <c r="G49" s="67"/>
      <c r="H49" s="41">
        <f>IF(D49=0,"n/a",IF(AND(F49/D49&lt;1,F49/D49&gt;-1),F49/D49,"n/a"))</f>
        <v>3.254984710048172E-2</v>
      </c>
      <c r="I49" s="68"/>
      <c r="J49" s="69"/>
      <c r="K49" s="20"/>
    </row>
    <row r="50" spans="1:11" x14ac:dyDescent="0.2">
      <c r="A50" s="22" t="s">
        <v>14</v>
      </c>
      <c r="B50" s="66">
        <v>302760</v>
      </c>
      <c r="C50" s="70"/>
      <c r="D50" s="66">
        <v>271967.56</v>
      </c>
      <c r="E50" s="70"/>
      <c r="F50" s="66">
        <f>+B50-D50</f>
        <v>30792.440000000002</v>
      </c>
      <c r="G50" s="71"/>
      <c r="H50" s="41">
        <f>IF(D50=0,"n/a",IF(AND(F50/D50&lt;1,F50/D50&gt;-1),F50/D50,"n/a"))</f>
        <v>0.11322100326965467</v>
      </c>
      <c r="I50" s="68"/>
      <c r="J50" s="20"/>
      <c r="K50" s="20"/>
    </row>
    <row r="51" spans="1:11" ht="6" customHeight="1" x14ac:dyDescent="0.2">
      <c r="A51" s="20"/>
      <c r="B51" s="72"/>
      <c r="C51" s="73"/>
      <c r="D51" s="72"/>
      <c r="E51" s="73"/>
      <c r="F51" s="72"/>
      <c r="G51" s="75"/>
      <c r="H51" s="74"/>
      <c r="I51" s="8"/>
      <c r="J51" s="8"/>
      <c r="K51" s="8"/>
    </row>
    <row r="52" spans="1:11" ht="12.75" customHeight="1" x14ac:dyDescent="0.2">
      <c r="A52" s="37" t="s">
        <v>16</v>
      </c>
      <c r="B52" s="76">
        <f>SUM(B46:B51)</f>
        <v>1532153177.6399999</v>
      </c>
      <c r="C52" s="66"/>
      <c r="D52" s="76">
        <f>SUM(D46:D51)</f>
        <v>1636541597.6759999</v>
      </c>
      <c r="E52" s="66"/>
      <c r="F52" s="76">
        <f>SUM(F46:F51)</f>
        <v>-104388420.036</v>
      </c>
      <c r="G52" s="67"/>
      <c r="H52" s="39">
        <f>IF(D52=0,"n/a",IF(AND(F52/D52&lt;1,F52/D52&gt;-1),F52/D52,"n/a"))</f>
        <v>-6.3785986365539768E-2</v>
      </c>
      <c r="I52" s="68"/>
      <c r="J52" s="20"/>
      <c r="K52" s="20"/>
    </row>
    <row r="53" spans="1:11" ht="12.75" customHeight="1" x14ac:dyDescent="0.2">
      <c r="A53" s="22" t="s">
        <v>17</v>
      </c>
      <c r="B53" s="66">
        <v>258291234.34999999</v>
      </c>
      <c r="C53" s="70"/>
      <c r="D53" s="66">
        <v>206760813.19999999</v>
      </c>
      <c r="E53" s="70"/>
      <c r="F53" s="66">
        <f>+B53-D53</f>
        <v>51530421.150000006</v>
      </c>
      <c r="G53" s="71"/>
      <c r="H53" s="41">
        <f>IF(D53=0,"n/a",IF(AND(F53/D53&lt;1,F53/D53&gt;-1),F53/D53,"n/a"))</f>
        <v>0.24922721260606848</v>
      </c>
      <c r="I53" s="68"/>
      <c r="J53" s="20"/>
      <c r="K53" s="20"/>
    </row>
    <row r="54" spans="1:11" x14ac:dyDescent="0.2">
      <c r="A54" s="22" t="s">
        <v>18</v>
      </c>
      <c r="B54" s="66">
        <v>285892242</v>
      </c>
      <c r="C54" s="70"/>
      <c r="D54" s="66">
        <v>637639881</v>
      </c>
      <c r="E54" s="70"/>
      <c r="F54" s="66">
        <f>+B54-D54</f>
        <v>-351747639</v>
      </c>
      <c r="G54" s="71"/>
      <c r="H54" s="41">
        <f>IF(D54=0,"n/a",IF(AND(F54/D54&lt;1,F54/D54&gt;-1),F54/D54,"n/a"))</f>
        <v>-0.55163996086374023</v>
      </c>
      <c r="I54" s="68"/>
      <c r="J54" s="20"/>
      <c r="K54" s="20"/>
    </row>
    <row r="55" spans="1:11" ht="6" customHeight="1" x14ac:dyDescent="0.2">
      <c r="A55" s="8"/>
      <c r="B55" s="77"/>
      <c r="C55" s="66"/>
      <c r="D55" s="77"/>
      <c r="E55" s="66"/>
      <c r="F55" s="77"/>
      <c r="G55" s="67"/>
      <c r="H55" s="78"/>
      <c r="I55" s="8"/>
      <c r="J55" s="8"/>
      <c r="K55" s="8"/>
    </row>
    <row r="56" spans="1:11" ht="13.5" thickBot="1" x14ac:dyDescent="0.25">
      <c r="A56" s="37" t="s">
        <v>27</v>
      </c>
      <c r="B56" s="79">
        <f>SUM(B52:B54)</f>
        <v>2076336653.9899998</v>
      </c>
      <c r="C56" s="66"/>
      <c r="D56" s="79">
        <f>SUM(D52:D54)</f>
        <v>2480942291.8759999</v>
      </c>
      <c r="E56" s="66"/>
      <c r="F56" s="79">
        <f>SUM(F52:F54)</f>
        <v>-404605637.88599998</v>
      </c>
      <c r="G56" s="67"/>
      <c r="H56" s="50">
        <f>IF(D56=0,"n/a",IF(AND(F56/D56&lt;1,F56/D56&gt;-1),F56/D56,"n/a"))</f>
        <v>-0.16308546926339493</v>
      </c>
      <c r="I56" s="68"/>
      <c r="J56" s="20"/>
      <c r="K56" s="20"/>
    </row>
    <row r="57" spans="1:11" ht="12.75" customHeight="1" thickTop="1" x14ac:dyDescent="0.2">
      <c r="A57" s="8"/>
      <c r="B57" s="82"/>
      <c r="C57" s="81"/>
      <c r="D57" s="82"/>
      <c r="E57" s="81"/>
      <c r="F57" s="82"/>
      <c r="G57" s="81"/>
      <c r="H57" s="82"/>
      <c r="I57" s="62"/>
      <c r="J57" s="8"/>
      <c r="K57" s="8"/>
    </row>
    <row r="58" spans="1:11" s="86" customFormat="1" x14ac:dyDescent="0.2">
      <c r="A58" s="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s="86" customFormat="1" ht="12.75" customHeight="1" x14ac:dyDescent="0.2">
      <c r="A59" s="7" t="s">
        <v>28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s="86" customFormat="1" x14ac:dyDescent="0.2"/>
    <row r="61" spans="1:11" s="86" customFormat="1" x14ac:dyDescent="0.2"/>
    <row r="62" spans="1:11" s="86" customFormat="1" x14ac:dyDescent="0.2"/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9" topLeftCell="B13" activePane="bottomRight" state="frozen"/>
      <selection activeCell="J36" sqref="J36"/>
      <selection pane="topRight" activeCell="J36" sqref="J36"/>
      <selection pane="bottomLeft" activeCell="J36" sqref="J36"/>
      <selection pane="bottomRight" activeCell="M18" sqref="M18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39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7" t="s">
        <v>6</v>
      </c>
      <c r="B8" s="18">
        <v>2020</v>
      </c>
      <c r="C8" s="8"/>
      <c r="D8" s="18">
        <v>2019</v>
      </c>
      <c r="E8" s="8"/>
      <c r="F8" s="19" t="s">
        <v>8</v>
      </c>
      <c r="G8" s="8"/>
      <c r="H8" s="19" t="s">
        <v>9</v>
      </c>
      <c r="I8" s="15"/>
      <c r="J8" s="18">
        <v>2020</v>
      </c>
      <c r="K8" s="18">
        <v>2019</v>
      </c>
    </row>
    <row r="9" spans="1:13" ht="6.6" customHeight="1" x14ac:dyDescent="0.2">
      <c r="A9" s="20"/>
      <c r="B9" s="21"/>
      <c r="C9" s="20"/>
      <c r="D9" s="21"/>
      <c r="E9" s="20"/>
      <c r="F9" s="21"/>
      <c r="G9" s="20"/>
      <c r="H9" s="21"/>
      <c r="I9" s="21"/>
      <c r="J9" s="21"/>
      <c r="K9" s="21"/>
    </row>
    <row r="10" spans="1:13" x14ac:dyDescent="0.2">
      <c r="A10" s="22" t="s">
        <v>10</v>
      </c>
      <c r="B10" s="23">
        <v>76666465.560000002</v>
      </c>
      <c r="C10" s="23"/>
      <c r="D10" s="23">
        <v>70131278.689999998</v>
      </c>
      <c r="E10" s="23"/>
      <c r="F10" s="23">
        <f>B10-D10</f>
        <v>6535186.8700000048</v>
      </c>
      <c r="G10" s="25"/>
      <c r="H10" s="24">
        <f>IF(D10=0,"n/a",IF(AND(F10/D10&lt;1,F10/D10&gt;-1),F10/D10,"n/a"))</f>
        <v>9.3185052263019055E-2</v>
      </c>
      <c r="I10" s="26"/>
      <c r="J10" s="27">
        <f>IF(B46=0,"n/a",B10/B46)</f>
        <v>0.10986816884889704</v>
      </c>
      <c r="K10" s="28">
        <f>IF(D46=0,"n/a",D10/D46)</f>
        <v>0.10588928731419522</v>
      </c>
      <c r="M10" s="91"/>
    </row>
    <row r="11" spans="1:13" x14ac:dyDescent="0.2">
      <c r="A11" s="22" t="s">
        <v>11</v>
      </c>
      <c r="B11" s="29">
        <v>60696092.609999999</v>
      </c>
      <c r="C11" s="29"/>
      <c r="D11" s="29">
        <v>62618930.090000004</v>
      </c>
      <c r="E11" s="29"/>
      <c r="F11" s="29">
        <f>B11-D11</f>
        <v>-1922837.4800000042</v>
      </c>
      <c r="G11" s="29"/>
      <c r="H11" s="24">
        <f>IF(D11=0,"n/a",IF(AND(F11/D11&lt;1,F11/D11&gt;-1),F11/D11,"n/a"))</f>
        <v>-3.0706967960589186E-2</v>
      </c>
      <c r="I11" s="26"/>
      <c r="J11" s="30">
        <f>IF(B47=0,"n/a",B11/B47)</f>
        <v>9.7020885956043551E-2</v>
      </c>
      <c r="K11" s="31">
        <f>IF(D47=0,"n/a",D11/D47)</f>
        <v>9.2907318176381468E-2</v>
      </c>
    </row>
    <row r="12" spans="1:13" x14ac:dyDescent="0.2">
      <c r="A12" s="22" t="s">
        <v>12</v>
      </c>
      <c r="B12" s="29">
        <v>7826142.5099999998</v>
      </c>
      <c r="C12" s="29"/>
      <c r="D12" s="29">
        <v>8277865.54</v>
      </c>
      <c r="E12" s="29"/>
      <c r="F12" s="29">
        <f>B12-D12</f>
        <v>-451723.03000000026</v>
      </c>
      <c r="G12" s="29"/>
      <c r="H12" s="24">
        <f>IF(D12=0,"n/a",IF(AND(F12/D12&lt;1,F12/D12&gt;-1),F12/D12,"n/a"))</f>
        <v>-5.4569988823471548E-2</v>
      </c>
      <c r="I12" s="26"/>
      <c r="J12" s="30">
        <f>IF(B48=0,"n/a",B12/B48)</f>
        <v>8.8611775790079741E-2</v>
      </c>
      <c r="K12" s="31">
        <f>IF(D48=0,"n/a",D12/D48)</f>
        <v>8.4093279353524758E-2</v>
      </c>
    </row>
    <row r="13" spans="1:13" x14ac:dyDescent="0.2">
      <c r="A13" s="22" t="s">
        <v>13</v>
      </c>
      <c r="B13" s="29">
        <v>1387485.59</v>
      </c>
      <c r="C13" s="29"/>
      <c r="D13" s="29">
        <v>1450223.09</v>
      </c>
      <c r="E13" s="29"/>
      <c r="F13" s="29">
        <f>B13-D13</f>
        <v>-62737.5</v>
      </c>
      <c r="G13" s="29"/>
      <c r="H13" s="24">
        <f>IF(D13=0,"n/a",IF(AND(F13/D13&lt;1,F13/D13&gt;-1),F13/D13,"n/a"))</f>
        <v>-4.3260585514467292E-2</v>
      </c>
      <c r="I13" s="26"/>
      <c r="J13" s="30">
        <f>IF(B49=0,"n/a",B13/B49)</f>
        <v>0.23529063615738061</v>
      </c>
      <c r="K13" s="31">
        <f>IF(D49=0,"n/a",D13/D49)</f>
        <v>0.2367758185032616</v>
      </c>
      <c r="L13" s="90"/>
    </row>
    <row r="14" spans="1:13" x14ac:dyDescent="0.2">
      <c r="A14" s="22" t="s">
        <v>14</v>
      </c>
      <c r="B14" s="29">
        <v>16170.27</v>
      </c>
      <c r="C14" s="32"/>
      <c r="D14" s="29">
        <v>17400.48</v>
      </c>
      <c r="E14" s="29"/>
      <c r="F14" s="29">
        <f>B14-D14</f>
        <v>-1230.2099999999991</v>
      </c>
      <c r="G14" s="32"/>
      <c r="H14" s="24">
        <f>IF(D14=0,"n/a",IF(AND(F14/D14&lt;1,F14/D14&gt;-1),F14/D14,"n/a"))</f>
        <v>-7.0699773799343418E-2</v>
      </c>
      <c r="I14" s="33"/>
      <c r="J14" s="30">
        <f>IF(B50=0,"n/a",B14/B50)</f>
        <v>5.0475309027344241E-2</v>
      </c>
      <c r="K14" s="31">
        <f>IF(D50=0,"n/a",D14/D50)</f>
        <v>5.1390633529797648E-2</v>
      </c>
    </row>
    <row r="15" spans="1:13" ht="8.4499999999999993" customHeight="1" x14ac:dyDescent="0.2">
      <c r="A15" s="20"/>
      <c r="B15" s="34"/>
      <c r="C15" s="29"/>
      <c r="D15" s="34"/>
      <c r="E15" s="29"/>
      <c r="F15" s="34"/>
      <c r="G15" s="29"/>
      <c r="H15" s="35" t="s">
        <v>3</v>
      </c>
      <c r="I15" s="26"/>
      <c r="J15" s="36"/>
      <c r="K15" s="36" t="s">
        <v>15</v>
      </c>
    </row>
    <row r="16" spans="1:13" x14ac:dyDescent="0.2">
      <c r="A16" s="37" t="s">
        <v>16</v>
      </c>
      <c r="B16" s="38">
        <f>SUM(B10:B15)</f>
        <v>146592356.54000002</v>
      </c>
      <c r="C16" s="29"/>
      <c r="D16" s="38">
        <f>SUM(D10:D15)</f>
        <v>142495697.88999999</v>
      </c>
      <c r="E16" s="29"/>
      <c r="F16" s="38">
        <f>SUM(F10:F15)</f>
        <v>4096658.6500000004</v>
      </c>
      <c r="G16" s="67"/>
      <c r="H16" s="39">
        <f>IF(D16=0,"n/a",IF(AND(F16/D16&lt;1,F16/D16&gt;-1),F16/D16,"n/a"))</f>
        <v>2.8749349704314787E-2</v>
      </c>
      <c r="I16" s="26"/>
      <c r="J16" s="40">
        <f>IF(B52=0,"n/a",B16/B52)</f>
        <v>0.10338410100467169</v>
      </c>
      <c r="K16" s="40">
        <f>IF(D52=0,"n/a",D16/D52)</f>
        <v>9.8872863484453635E-2</v>
      </c>
    </row>
    <row r="17" spans="1:13" x14ac:dyDescent="0.2">
      <c r="A17" s="22" t="s">
        <v>17</v>
      </c>
      <c r="B17" s="29">
        <v>1781200.24</v>
      </c>
      <c r="C17" s="29"/>
      <c r="D17" s="29">
        <v>1879284.89</v>
      </c>
      <c r="E17" s="29"/>
      <c r="F17" s="29">
        <f>B17-D17</f>
        <v>-98084.649999999907</v>
      </c>
      <c r="G17" s="29"/>
      <c r="H17" s="24">
        <f>IF(D17=0,"n/a",IF(AND(F17/D17&lt;1,F17/D17&gt;-1),F17/D17,"n/a"))</f>
        <v>-5.219253904606231E-2</v>
      </c>
      <c r="I17" s="33"/>
      <c r="J17" s="31">
        <f>IF(B53=0,"n/a",B17/B53)</f>
        <v>9.5368937281214254E-3</v>
      </c>
      <c r="K17" s="31">
        <f>IF(D53=0,"n/a",D17/D53)</f>
        <v>8.9618300044166134E-3</v>
      </c>
    </row>
    <row r="18" spans="1:13" ht="12.75" customHeight="1" x14ac:dyDescent="0.2">
      <c r="A18" s="22" t="s">
        <v>18</v>
      </c>
      <c r="B18" s="29">
        <v>7762358.4699999997</v>
      </c>
      <c r="C18" s="32"/>
      <c r="D18" s="29">
        <v>15358534.390000001</v>
      </c>
      <c r="E18" s="29"/>
      <c r="F18" s="29">
        <f>B18-D18</f>
        <v>-7596175.9200000009</v>
      </c>
      <c r="G18" s="32"/>
      <c r="H18" s="24">
        <f>IF(D18=0,"n/a",IF(AND(F18/D18&lt;1,F18/D18&gt;-1),F18/D18,"n/a"))</f>
        <v>-0.49458989556620059</v>
      </c>
      <c r="I18" s="26"/>
      <c r="J18" s="40">
        <f>IF(B54=0,"n/a",B18/B54)</f>
        <v>2.7997685691647456E-2</v>
      </c>
      <c r="K18" s="40">
        <f>IF(D54=0,"n/a",D18/D54)</f>
        <v>2.6793338382056803E-2</v>
      </c>
    </row>
    <row r="19" spans="1:13" ht="6" customHeight="1" x14ac:dyDescent="0.2">
      <c r="A19" s="20"/>
      <c r="B19" s="42"/>
      <c r="C19" s="43"/>
      <c r="D19" s="42"/>
      <c r="E19" s="43"/>
      <c r="F19" s="42"/>
      <c r="G19" s="43"/>
      <c r="H19" s="42" t="s">
        <v>3</v>
      </c>
      <c r="I19" s="44"/>
      <c r="J19" s="44"/>
      <c r="K19" s="44"/>
    </row>
    <row r="20" spans="1:13" x14ac:dyDescent="0.2">
      <c r="A20" s="45" t="s">
        <v>19</v>
      </c>
      <c r="B20" s="29">
        <f>SUM(B16:B18)</f>
        <v>156135915.25000003</v>
      </c>
      <c r="C20" s="29"/>
      <c r="D20" s="29">
        <f>SUM(D16:D18)</f>
        <v>159733517.16999996</v>
      </c>
      <c r="E20" s="29"/>
      <c r="F20" s="29">
        <f>SUM(F16:F18)</f>
        <v>-3597601.9200000004</v>
      </c>
      <c r="G20" s="29"/>
      <c r="H20" s="41">
        <f>IF(D20=0,"n/a",IF(AND(F20/D20&lt;1,F20/D20&gt;-1),F20/D20,"n/a"))</f>
        <v>-2.2522523661525417E-2</v>
      </c>
      <c r="I20" s="26"/>
      <c r="J20" s="25"/>
      <c r="K20" s="25"/>
    </row>
    <row r="21" spans="1:13" ht="6.6" customHeight="1" x14ac:dyDescent="0.2">
      <c r="A21" s="46"/>
      <c r="B21" s="32"/>
      <c r="C21" s="32"/>
      <c r="D21" s="32"/>
      <c r="E21" s="32"/>
      <c r="F21" s="32"/>
      <c r="G21" s="32"/>
      <c r="H21" s="47" t="s">
        <v>3</v>
      </c>
      <c r="I21" s="33"/>
      <c r="J21" s="47"/>
      <c r="K21" s="47"/>
    </row>
    <row r="22" spans="1:13" x14ac:dyDescent="0.2">
      <c r="A22" s="22" t="s">
        <v>20</v>
      </c>
      <c r="B22" s="29">
        <v>864706.88</v>
      </c>
      <c r="C22" s="29"/>
      <c r="D22" s="29">
        <v>973418.74</v>
      </c>
      <c r="E22" s="29"/>
      <c r="F22" s="29">
        <f>B22-D22</f>
        <v>-108711.85999999999</v>
      </c>
      <c r="G22" s="29"/>
      <c r="H22" s="24">
        <f>IF(D22=0,"n/a",IF(AND(F22/D22&lt;1,F22/D22&gt;-1),F22/D22,"n/a"))</f>
        <v>-0.11168046754472796</v>
      </c>
      <c r="I22" s="33"/>
      <c r="J22" s="47"/>
      <c r="K22" s="47"/>
    </row>
    <row r="23" spans="1:13" x14ac:dyDescent="0.2">
      <c r="A23" s="22" t="s">
        <v>21</v>
      </c>
      <c r="B23" s="29">
        <v>1285965.54</v>
      </c>
      <c r="C23" s="29"/>
      <c r="D23" s="29">
        <v>1406659.27</v>
      </c>
      <c r="E23" s="29"/>
      <c r="F23" s="29">
        <f>B23-D23</f>
        <v>-120693.72999999998</v>
      </c>
      <c r="G23" s="29"/>
      <c r="H23" s="24">
        <f>IF(D23=0,"n/a",IF(AND(F23/D23&lt;1,F23/D23&gt;-1),F23/D23,"n/a"))</f>
        <v>-8.5801681028270613E-2</v>
      </c>
      <c r="I23" s="33"/>
      <c r="J23" s="47"/>
      <c r="K23" s="47"/>
    </row>
    <row r="24" spans="1:13" x14ac:dyDescent="0.2">
      <c r="A24" s="22" t="s">
        <v>22</v>
      </c>
      <c r="B24" s="29">
        <v>-753.41</v>
      </c>
      <c r="C24" s="29"/>
      <c r="D24" s="29">
        <v>702356.21</v>
      </c>
      <c r="E24" s="29"/>
      <c r="F24" s="29">
        <f>B24-D24</f>
        <v>-703109.62</v>
      </c>
      <c r="G24" s="29"/>
      <c r="H24" s="24" t="str">
        <f>IF(D24=0,"n/a",IF(AND(F24/D24&lt;1,F24/D24&gt;-1),F24/D24,"n/a"))</f>
        <v>n/a</v>
      </c>
      <c r="I24" s="33"/>
      <c r="J24" s="47"/>
      <c r="K24" s="47"/>
    </row>
    <row r="25" spans="1:13" x14ac:dyDescent="0.2">
      <c r="A25" s="22" t="s">
        <v>23</v>
      </c>
      <c r="B25" s="38">
        <v>-556276.79</v>
      </c>
      <c r="C25" s="32"/>
      <c r="D25" s="38">
        <v>2141459.2000000002</v>
      </c>
      <c r="E25" s="29"/>
      <c r="F25" s="38">
        <f>B25-D25</f>
        <v>-2697735.99</v>
      </c>
      <c r="G25" s="32"/>
      <c r="H25" s="39" t="str">
        <f>IF(D25=0,"n/a",IF(AND(F25/D25&lt;1,F25/D25&gt;-1),F25/D25,"n/a"))</f>
        <v>n/a</v>
      </c>
      <c r="I25" s="33"/>
      <c r="J25" s="47"/>
      <c r="K25" s="47"/>
    </row>
    <row r="26" spans="1:13" ht="12.75" customHeight="1" x14ac:dyDescent="0.2">
      <c r="A26" s="22" t="s">
        <v>24</v>
      </c>
      <c r="B26" s="38">
        <f>SUM(B22:B25)</f>
        <v>1593642.2199999997</v>
      </c>
      <c r="C26" s="29"/>
      <c r="D26" s="38">
        <f>SUM(D22:D25)</f>
        <v>5223893.42</v>
      </c>
      <c r="E26" s="29"/>
      <c r="F26" s="38">
        <f>SUM(F22:F25)</f>
        <v>-3630251.2</v>
      </c>
      <c r="G26" s="29"/>
      <c r="H26" s="39">
        <f>IF(D26=0,"n/a",IF(AND(F26/D26&lt;1,F26/D26&gt;-1),F26/D26,"n/a"))</f>
        <v>-0.6949320953029704</v>
      </c>
      <c r="I26" s="26"/>
      <c r="J26" s="25"/>
      <c r="K26" s="25"/>
    </row>
    <row r="27" spans="1:13" ht="6.6" customHeight="1" x14ac:dyDescent="0.2">
      <c r="A27" s="46"/>
      <c r="B27" s="48"/>
      <c r="C27" s="48"/>
      <c r="D27" s="48"/>
      <c r="E27" s="48"/>
      <c r="F27" s="48"/>
      <c r="G27" s="32"/>
      <c r="H27" s="47" t="s">
        <v>3</v>
      </c>
      <c r="I27" s="33"/>
      <c r="J27" s="47"/>
      <c r="K27" s="47"/>
    </row>
    <row r="28" spans="1:13" ht="13.5" thickBot="1" x14ac:dyDescent="0.25">
      <c r="A28" s="37" t="s">
        <v>25</v>
      </c>
      <c r="B28" s="49">
        <f>+B26+B20</f>
        <v>157729557.47000003</v>
      </c>
      <c r="C28" s="23"/>
      <c r="D28" s="49">
        <f>+D26+D20</f>
        <v>164957410.58999994</v>
      </c>
      <c r="E28" s="23"/>
      <c r="F28" s="49">
        <f>+F26+F20</f>
        <v>-7227853.120000001</v>
      </c>
      <c r="G28" s="29"/>
      <c r="H28" s="50">
        <f>IF(D28=0,"n/a",IF(AND(F28/D28&lt;1,F28/D28&gt;-1),F28/D28,"n/a"))</f>
        <v>-4.3816480230553331E-2</v>
      </c>
      <c r="I28" s="26"/>
      <c r="J28" s="25"/>
      <c r="K28" s="25"/>
    </row>
    <row r="29" spans="1:13" ht="4.1500000000000004" customHeight="1" thickTop="1" x14ac:dyDescent="0.2">
      <c r="A29" s="22"/>
      <c r="B29" s="48"/>
      <c r="C29" s="23"/>
      <c r="D29" s="48"/>
      <c r="E29" s="23"/>
      <c r="F29" s="48"/>
      <c r="G29" s="29"/>
      <c r="H29" s="51"/>
      <c r="I29" s="26"/>
      <c r="J29" s="25"/>
      <c r="K29" s="25"/>
    </row>
    <row r="30" spans="1:13" ht="12.75" customHeight="1" x14ac:dyDescent="0.2">
      <c r="A30" s="20"/>
      <c r="B30" s="52"/>
      <c r="C30" s="52"/>
      <c r="D30" s="52"/>
      <c r="E30" s="52"/>
      <c r="F30" s="52"/>
      <c r="G30" s="53"/>
      <c r="H30" s="29"/>
      <c r="I30" s="54"/>
      <c r="J30" s="44"/>
      <c r="K30" s="44"/>
    </row>
    <row r="31" spans="1:13" x14ac:dyDescent="0.2">
      <c r="A31" s="22" t="s">
        <v>29</v>
      </c>
      <c r="B31" s="23">
        <v>6183602.0300000003</v>
      </c>
      <c r="C31" s="23"/>
      <c r="D31" s="23">
        <v>5998754.4000000004</v>
      </c>
      <c r="E31" s="23"/>
      <c r="F31" s="23"/>
      <c r="G31" s="29"/>
      <c r="H31" s="29"/>
      <c r="I31" s="25"/>
      <c r="J31" s="25"/>
      <c r="K31" s="25"/>
    </row>
    <row r="32" spans="1:13" x14ac:dyDescent="0.2">
      <c r="A32" s="22" t="s">
        <v>30</v>
      </c>
      <c r="B32" s="29">
        <v>-5382859.3200000003</v>
      </c>
      <c r="C32" s="29"/>
      <c r="D32" s="29">
        <v>-5143549.01</v>
      </c>
      <c r="E32" s="23"/>
      <c r="F32" s="23"/>
      <c r="G32" s="29"/>
      <c r="H32" s="29"/>
      <c r="I32" s="26"/>
      <c r="J32" s="25"/>
      <c r="K32" s="25"/>
      <c r="M32" s="89"/>
    </row>
    <row r="33" spans="1:13" x14ac:dyDescent="0.2">
      <c r="A33" s="22" t="s">
        <v>31</v>
      </c>
      <c r="B33" s="29">
        <v>6531745.3799999999</v>
      </c>
      <c r="C33" s="29"/>
      <c r="D33" s="29">
        <v>5393033.8200000003</v>
      </c>
      <c r="E33" s="56"/>
      <c r="F33" s="23"/>
      <c r="G33" s="55"/>
      <c r="H33" s="55"/>
      <c r="I33" s="20"/>
      <c r="J33" s="20"/>
      <c r="K33" s="20"/>
      <c r="M33" s="89"/>
    </row>
    <row r="34" spans="1:13" x14ac:dyDescent="0.2">
      <c r="A34" s="22" t="s">
        <v>32</v>
      </c>
      <c r="B34" s="29">
        <v>-2548357.5</v>
      </c>
      <c r="C34" s="29"/>
      <c r="D34" s="29">
        <v>-2506899.08</v>
      </c>
      <c r="E34" s="23"/>
      <c r="F34" s="23"/>
      <c r="G34" s="29"/>
      <c r="H34" s="29"/>
      <c r="I34" s="25"/>
      <c r="J34" s="25"/>
      <c r="K34" s="25"/>
      <c r="M34" s="83"/>
    </row>
    <row r="35" spans="1:13" x14ac:dyDescent="0.2">
      <c r="A35" s="22" t="s">
        <v>33</v>
      </c>
      <c r="B35" s="29">
        <v>1419307.34</v>
      </c>
      <c r="C35" s="29"/>
      <c r="D35" s="29">
        <v>1219369.51</v>
      </c>
      <c r="E35" s="23"/>
      <c r="F35" s="23"/>
      <c r="G35" s="29"/>
      <c r="H35" s="29"/>
      <c r="I35" s="25"/>
      <c r="J35" s="25"/>
      <c r="K35" s="25"/>
      <c r="M35" s="83"/>
    </row>
    <row r="36" spans="1:13" x14ac:dyDescent="0.2">
      <c r="A36" s="22" t="s">
        <v>34</v>
      </c>
      <c r="B36" s="29">
        <v>0</v>
      </c>
      <c r="C36" s="29"/>
      <c r="D36" s="29">
        <v>-64.650000000000006</v>
      </c>
      <c r="E36" s="23"/>
      <c r="F36" s="23"/>
      <c r="G36" s="29"/>
      <c r="H36" s="29"/>
      <c r="I36" s="25"/>
      <c r="J36" s="25"/>
      <c r="K36" s="25"/>
    </row>
    <row r="37" spans="1:13" x14ac:dyDescent="0.2">
      <c r="A37" s="22" t="s">
        <v>35</v>
      </c>
      <c r="B37" s="29">
        <v>-110334.61</v>
      </c>
      <c r="C37" s="29"/>
      <c r="D37" s="29">
        <v>-95736.78</v>
      </c>
      <c r="E37" s="23"/>
      <c r="F37" s="23"/>
      <c r="G37" s="29"/>
      <c r="H37" s="29"/>
      <c r="I37" s="25"/>
      <c r="J37" s="25"/>
      <c r="K37" s="25"/>
    </row>
    <row r="38" spans="1:13" x14ac:dyDescent="0.2">
      <c r="A38" s="22" t="s">
        <v>36</v>
      </c>
      <c r="B38" s="29">
        <v>3998664.94</v>
      </c>
      <c r="C38" s="29"/>
      <c r="D38" s="29">
        <v>4157858.52</v>
      </c>
      <c r="E38" s="23"/>
      <c r="F38" s="23"/>
      <c r="G38" s="29"/>
      <c r="H38" s="29"/>
      <c r="I38" s="25"/>
      <c r="J38" s="25"/>
      <c r="K38" s="25"/>
    </row>
    <row r="39" spans="1:13" x14ac:dyDescent="0.2">
      <c r="A39" s="22" t="s">
        <v>37</v>
      </c>
      <c r="B39" s="29">
        <v>-80239.39</v>
      </c>
      <c r="C39" s="29"/>
      <c r="D39" s="29">
        <v>-1555242.67</v>
      </c>
      <c r="E39" s="23"/>
      <c r="F39" s="23"/>
      <c r="G39" s="29"/>
      <c r="H39" s="29"/>
      <c r="I39" s="25"/>
      <c r="J39" s="25"/>
      <c r="K39" s="25"/>
    </row>
    <row r="40" spans="1:13" x14ac:dyDescent="0.2">
      <c r="A40" s="22"/>
      <c r="B40" s="29"/>
      <c r="C40" s="57"/>
      <c r="D40" s="29"/>
      <c r="E40" s="58"/>
      <c r="F40" s="58"/>
      <c r="G40" s="59"/>
      <c r="H40" s="59"/>
      <c r="I40" s="8"/>
      <c r="J40" s="8"/>
      <c r="K40" s="8"/>
    </row>
    <row r="41" spans="1:13" x14ac:dyDescent="0.2">
      <c r="A41" s="22"/>
      <c r="B41" s="23"/>
      <c r="C41" s="57"/>
      <c r="D41" s="23"/>
      <c r="E41" s="58"/>
      <c r="F41" s="58"/>
      <c r="G41" s="59"/>
      <c r="H41" s="59"/>
      <c r="I41" s="8"/>
      <c r="J41" s="8"/>
      <c r="K41" s="8"/>
    </row>
    <row r="42" spans="1:13" ht="12.75" customHeight="1" x14ac:dyDescent="0.2">
      <c r="A42" s="13"/>
      <c r="B42" s="58"/>
      <c r="C42" s="58"/>
      <c r="D42" s="58"/>
      <c r="E42" s="58"/>
      <c r="F42" s="60" t="s">
        <v>39</v>
      </c>
      <c r="G42" s="10"/>
      <c r="H42" s="10"/>
      <c r="I42" s="8"/>
      <c r="J42" s="8"/>
      <c r="K42" s="8"/>
    </row>
    <row r="43" spans="1:13" x14ac:dyDescent="0.2">
      <c r="A43" s="8"/>
      <c r="B43" s="61" t="s">
        <v>5</v>
      </c>
      <c r="C43" s="58"/>
      <c r="D43" s="61" t="s">
        <v>5</v>
      </c>
      <c r="E43" s="58"/>
      <c r="F43" s="58"/>
      <c r="G43" s="8"/>
      <c r="H43" s="8"/>
      <c r="I43" s="62"/>
      <c r="J43" s="8"/>
      <c r="K43" s="8"/>
    </row>
    <row r="44" spans="1:13" x14ac:dyDescent="0.2">
      <c r="A44" s="17" t="s">
        <v>26</v>
      </c>
      <c r="B44" s="18">
        <v>2020</v>
      </c>
      <c r="C44" s="58"/>
      <c r="D44" s="18">
        <v>2019</v>
      </c>
      <c r="E44" s="59"/>
      <c r="F44" s="88" t="s">
        <v>8</v>
      </c>
      <c r="G44" s="8"/>
      <c r="H44" s="19" t="s">
        <v>9</v>
      </c>
      <c r="I44" s="14"/>
      <c r="J44" s="8"/>
      <c r="K44" s="8"/>
    </row>
    <row r="45" spans="1:13" ht="6" customHeight="1" x14ac:dyDescent="0.2">
      <c r="A45" s="20"/>
      <c r="B45" s="64"/>
      <c r="C45" s="56"/>
      <c r="D45" s="65"/>
      <c r="E45" s="55"/>
      <c r="F45" s="65"/>
      <c r="G45" s="55"/>
      <c r="H45" s="65"/>
      <c r="I45" s="21"/>
      <c r="J45" s="20"/>
      <c r="K45" s="20"/>
    </row>
    <row r="46" spans="1:13" ht="12.75" customHeight="1" x14ac:dyDescent="0.2">
      <c r="A46" s="22" t="s">
        <v>10</v>
      </c>
      <c r="B46" s="66">
        <v>697804162.60000002</v>
      </c>
      <c r="C46" s="66"/>
      <c r="D46" s="66">
        <v>662307590.01999998</v>
      </c>
      <c r="E46" s="66"/>
      <c r="F46" s="66">
        <f>+B46-D46</f>
        <v>35496572.580000043</v>
      </c>
      <c r="G46" s="67"/>
      <c r="H46" s="41">
        <f>IF(D46=0,"n/a",IF(AND(F46/D46&lt;1,F46/D46&gt;-1),F46/D46,"n/a"))</f>
        <v>5.3595297887086175E-2</v>
      </c>
      <c r="I46" s="68"/>
      <c r="J46" s="20"/>
      <c r="K46" s="20"/>
    </row>
    <row r="47" spans="1:13" x14ac:dyDescent="0.2">
      <c r="A47" s="22" t="s">
        <v>11</v>
      </c>
      <c r="B47" s="66">
        <v>625598210.24000001</v>
      </c>
      <c r="C47" s="66"/>
      <c r="D47" s="66">
        <v>673993516.53999996</v>
      </c>
      <c r="E47" s="66"/>
      <c r="F47" s="66">
        <f>+B47-D47</f>
        <v>-48395306.299999952</v>
      </c>
      <c r="G47" s="67"/>
      <c r="H47" s="41">
        <f>IF(D47=0,"n/a",IF(AND(F47/D47&lt;1,F47/D47&gt;-1),F47/D47,"n/a"))</f>
        <v>-7.180381578214752E-2</v>
      </c>
      <c r="I47" s="68"/>
      <c r="J47" s="20"/>
      <c r="K47" s="20"/>
    </row>
    <row r="48" spans="1:13" ht="12.75" customHeight="1" x14ac:dyDescent="0.2">
      <c r="A48" s="22" t="s">
        <v>12</v>
      </c>
      <c r="B48" s="66">
        <v>88319441.069999993</v>
      </c>
      <c r="C48" s="66"/>
      <c r="D48" s="66">
        <v>98436707.471000001</v>
      </c>
      <c r="E48" s="66"/>
      <c r="F48" s="66">
        <f>+B48-D48</f>
        <v>-10117266.401000008</v>
      </c>
      <c r="G48" s="67"/>
      <c r="H48" s="41">
        <f>IF(D48=0,"n/a",IF(AND(F48/D48&lt;1,F48/D48&gt;-1),F48/D48,"n/a"))</f>
        <v>-0.10277940679782094</v>
      </c>
      <c r="I48" s="68"/>
      <c r="J48" s="20"/>
      <c r="K48" s="20"/>
    </row>
    <row r="49" spans="1:11" x14ac:dyDescent="0.2">
      <c r="A49" s="22" t="s">
        <v>13</v>
      </c>
      <c r="B49" s="66">
        <v>5896901.0099999998</v>
      </c>
      <c r="C49" s="66"/>
      <c r="D49" s="66">
        <v>6124878.3729999997</v>
      </c>
      <c r="E49" s="66"/>
      <c r="F49" s="66">
        <f>+B49-D49</f>
        <v>-227977.3629999999</v>
      </c>
      <c r="G49" s="67"/>
      <c r="H49" s="41">
        <f>IF(D49=0,"n/a",IF(AND(F49/D49&lt;1,F49/D49&gt;-1),F49/D49,"n/a"))</f>
        <v>-3.7221533084637451E-2</v>
      </c>
      <c r="I49" s="68"/>
      <c r="J49" s="69"/>
      <c r="K49" s="20"/>
    </row>
    <row r="50" spans="1:11" x14ac:dyDescent="0.2">
      <c r="A50" s="22" t="s">
        <v>14</v>
      </c>
      <c r="B50" s="66">
        <v>320360</v>
      </c>
      <c r="C50" s="70"/>
      <c r="D50" s="66">
        <v>338592.44</v>
      </c>
      <c r="E50" s="70"/>
      <c r="F50" s="66">
        <f>+B50-D50</f>
        <v>-18232.440000000002</v>
      </c>
      <c r="G50" s="71"/>
      <c r="H50" s="41">
        <f>IF(D50=0,"n/a",IF(AND(F50/D50&lt;1,F50/D50&gt;-1),F50/D50,"n/a"))</f>
        <v>-5.3847746866409661E-2</v>
      </c>
      <c r="I50" s="68"/>
      <c r="J50" s="20"/>
      <c r="K50" s="20"/>
    </row>
    <row r="51" spans="1:11" ht="6" customHeight="1" x14ac:dyDescent="0.2">
      <c r="A51" s="20"/>
      <c r="B51" s="72"/>
      <c r="C51" s="73"/>
      <c r="D51" s="72"/>
      <c r="E51" s="73"/>
      <c r="F51" s="72"/>
      <c r="G51" s="75"/>
      <c r="H51" s="74"/>
      <c r="I51" s="8"/>
      <c r="J51" s="8"/>
      <c r="K51" s="8"/>
    </row>
    <row r="52" spans="1:11" ht="12.75" customHeight="1" x14ac:dyDescent="0.2">
      <c r="A52" s="37" t="s">
        <v>16</v>
      </c>
      <c r="B52" s="76">
        <f>SUM(B46:B51)</f>
        <v>1417939074.9200001</v>
      </c>
      <c r="C52" s="66"/>
      <c r="D52" s="76">
        <f>SUM(D46:D51)</f>
        <v>1441201284.8439999</v>
      </c>
      <c r="E52" s="66"/>
      <c r="F52" s="76">
        <f>SUM(F46:F51)</f>
        <v>-23262209.923999917</v>
      </c>
      <c r="G52" s="67"/>
      <c r="H52" s="39">
        <f>IF(D52=0,"n/a",IF(AND(F52/D52&lt;1,F52/D52&gt;-1),F52/D52,"n/a"))</f>
        <v>-1.6140847339390134E-2</v>
      </c>
      <c r="I52" s="68"/>
      <c r="J52" s="20"/>
      <c r="K52" s="20"/>
    </row>
    <row r="53" spans="1:11" ht="12.75" customHeight="1" x14ac:dyDescent="0.2">
      <c r="A53" s="22" t="s">
        <v>17</v>
      </c>
      <c r="B53" s="66">
        <v>186769433.61000001</v>
      </c>
      <c r="C53" s="70"/>
      <c r="D53" s="66">
        <v>209698787.979</v>
      </c>
      <c r="E53" s="70"/>
      <c r="F53" s="66">
        <f>+B53-D53</f>
        <v>-22929354.368999988</v>
      </c>
      <c r="G53" s="71"/>
      <c r="H53" s="41">
        <f>IF(D53=0,"n/a",IF(AND(F53/D53&lt;1,F53/D53&gt;-1),F53/D53,"n/a"))</f>
        <v>-0.10934423889610757</v>
      </c>
      <c r="I53" s="68"/>
      <c r="J53" s="20"/>
      <c r="K53" s="20"/>
    </row>
    <row r="54" spans="1:11" x14ac:dyDescent="0.2">
      <c r="A54" s="22" t="s">
        <v>18</v>
      </c>
      <c r="B54" s="66">
        <v>277250004</v>
      </c>
      <c r="C54" s="70"/>
      <c r="D54" s="66">
        <v>573222126</v>
      </c>
      <c r="E54" s="70"/>
      <c r="F54" s="66">
        <f>+B54-D54</f>
        <v>-295972122</v>
      </c>
      <c r="G54" s="71"/>
      <c r="H54" s="41">
        <f>IF(D54=0,"n/a",IF(AND(F54/D54&lt;1,F54/D54&gt;-1),F54/D54,"n/a"))</f>
        <v>-0.51633059607332743</v>
      </c>
      <c r="I54" s="68"/>
      <c r="J54" s="20"/>
      <c r="K54" s="20"/>
    </row>
    <row r="55" spans="1:11" ht="6" customHeight="1" x14ac:dyDescent="0.2">
      <c r="A55" s="8"/>
      <c r="B55" s="77"/>
      <c r="C55" s="66"/>
      <c r="D55" s="77"/>
      <c r="E55" s="66"/>
      <c r="F55" s="77"/>
      <c r="G55" s="67"/>
      <c r="H55" s="78"/>
      <c r="I55" s="8"/>
      <c r="J55" s="8"/>
      <c r="K55" s="8"/>
    </row>
    <row r="56" spans="1:11" ht="13.5" thickBot="1" x14ac:dyDescent="0.25">
      <c r="A56" s="37" t="s">
        <v>27</v>
      </c>
      <c r="B56" s="79">
        <f>SUM(B52:B54)</f>
        <v>1881958512.5300002</v>
      </c>
      <c r="C56" s="66"/>
      <c r="D56" s="79">
        <f>SUM(D52:D54)</f>
        <v>2224122198.823</v>
      </c>
      <c r="E56" s="66"/>
      <c r="F56" s="79">
        <f>SUM(F52:F54)</f>
        <v>-342163686.29299992</v>
      </c>
      <c r="G56" s="67"/>
      <c r="H56" s="50">
        <f>IF(D56=0,"n/a",IF(AND(F56/D56&lt;1,F56/D56&gt;-1),F56/D56,"n/a"))</f>
        <v>-0.1538421254345072</v>
      </c>
      <c r="I56" s="68"/>
      <c r="J56" s="20"/>
      <c r="K56" s="20"/>
    </row>
    <row r="57" spans="1:11" ht="12.75" customHeight="1" thickTop="1" x14ac:dyDescent="0.2">
      <c r="A57" s="8"/>
      <c r="B57" s="82"/>
      <c r="C57" s="81"/>
      <c r="D57" s="82"/>
      <c r="E57" s="81"/>
      <c r="F57" s="82"/>
      <c r="G57" s="81"/>
      <c r="H57" s="82"/>
      <c r="I57" s="62"/>
      <c r="J57" s="8"/>
      <c r="K57" s="8"/>
    </row>
    <row r="58" spans="1:11" s="86" customFormat="1" x14ac:dyDescent="0.2">
      <c r="A58" s="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s="86" customFormat="1" ht="12.75" customHeight="1" x14ac:dyDescent="0.2">
      <c r="A59" s="7" t="s">
        <v>28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Normal="100" workbookViewId="0">
      <pane ySplit="9" topLeftCell="A10" activePane="bottomLeft" state="frozen"/>
      <selection activeCell="J36" sqref="J36"/>
      <selection pane="bottomLeft" activeCell="J32" sqref="J32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41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8"/>
      <c r="C6" s="8"/>
      <c r="D6" s="8"/>
      <c r="E6" s="8"/>
      <c r="F6" s="10" t="s">
        <v>39</v>
      </c>
      <c r="G6" s="10"/>
      <c r="H6" s="10"/>
      <c r="I6" s="11"/>
      <c r="J6" s="12" t="s">
        <v>4</v>
      </c>
      <c r="K6" s="12"/>
      <c r="L6" s="12"/>
    </row>
    <row r="7" spans="1:12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">
      <c r="A8" s="13"/>
      <c r="B8" s="13"/>
      <c r="C8" s="8"/>
      <c r="D8" s="13"/>
      <c r="E8" s="11"/>
      <c r="F8" s="16"/>
      <c r="G8" s="11"/>
      <c r="H8" s="11"/>
      <c r="I8" s="11"/>
      <c r="J8" s="16"/>
      <c r="K8" s="15"/>
      <c r="L8" s="11"/>
    </row>
    <row r="9" spans="1:12" ht="12.75" customHeight="1" x14ac:dyDescent="0.2">
      <c r="A9" s="17" t="s">
        <v>6</v>
      </c>
      <c r="B9" s="18">
        <v>2020</v>
      </c>
      <c r="C9" s="8"/>
      <c r="D9" s="18">
        <v>2019</v>
      </c>
      <c r="E9" s="8"/>
      <c r="F9" s="19" t="s">
        <v>8</v>
      </c>
      <c r="G9" s="8"/>
      <c r="H9" s="19" t="s">
        <v>9</v>
      </c>
      <c r="I9" s="15"/>
      <c r="J9" s="18">
        <v>2020</v>
      </c>
      <c r="K9" s="19" t="s">
        <v>7</v>
      </c>
      <c r="L9" s="18">
        <v>2019</v>
      </c>
    </row>
    <row r="10" spans="1:12" ht="6.6" customHeight="1" x14ac:dyDescent="0.2">
      <c r="A10" s="20"/>
      <c r="B10" s="21"/>
      <c r="C10" s="20"/>
      <c r="D10" s="21"/>
      <c r="E10" s="20"/>
      <c r="F10" s="21"/>
      <c r="G10" s="20"/>
      <c r="H10" s="21"/>
      <c r="I10" s="21"/>
      <c r="J10" s="21"/>
      <c r="K10" s="21"/>
      <c r="L10" s="21"/>
    </row>
    <row r="11" spans="1:12" x14ac:dyDescent="0.2">
      <c r="A11" s="22" t="s">
        <v>10</v>
      </c>
      <c r="B11" s="23">
        <v>1155888515.01</v>
      </c>
      <c r="C11" s="23"/>
      <c r="D11" s="23">
        <v>1129025963.5</v>
      </c>
      <c r="E11" s="23"/>
      <c r="F11" s="23">
        <f>B11-D11</f>
        <v>26862551.50999999</v>
      </c>
      <c r="G11" s="25"/>
      <c r="H11" s="24">
        <f>IF(D11=0,"n/a",IF(AND(F11/D11&lt;1,F11/D11&gt;-1),F11/D11,"n/a"))</f>
        <v>2.3792678271742855E-2</v>
      </c>
      <c r="I11" s="26"/>
      <c r="J11" s="27">
        <f>IF(B49=0,"n/a",B11/B49)</f>
        <v>0.10616918698936306</v>
      </c>
      <c r="K11" s="28" t="e">
        <f>IF(#REF!=0,"n/a",#REF!/#REF!)</f>
        <v>#REF!</v>
      </c>
      <c r="L11" s="28">
        <f>IF(D49=0,"n/a",D11/D49)</f>
        <v>0.10613680068862101</v>
      </c>
    </row>
    <row r="12" spans="1:12" x14ac:dyDescent="0.2">
      <c r="A12" s="22" t="s">
        <v>11</v>
      </c>
      <c r="B12" s="29">
        <v>791953839</v>
      </c>
      <c r="C12" s="29"/>
      <c r="D12" s="29">
        <v>862828698.51999998</v>
      </c>
      <c r="E12" s="29"/>
      <c r="F12" s="29">
        <f>B12-D12</f>
        <v>-70874859.519999981</v>
      </c>
      <c r="G12" s="29"/>
      <c r="H12" s="24">
        <f>IF(D12=0,"n/a",IF(AND(F12/D12&lt;1,F12/D12&gt;-1),F12/D12,"n/a"))</f>
        <v>-8.2142445703962799E-2</v>
      </c>
      <c r="I12" s="26"/>
      <c r="J12" s="30">
        <f>IF(B50=0,"n/a",B12/B50)</f>
        <v>9.7950765540517779E-2</v>
      </c>
      <c r="K12" s="31" t="e">
        <f>IF(#REF!=0,"n/a",#REF!/#REF!)</f>
        <v>#REF!</v>
      </c>
      <c r="L12" s="31">
        <f>IF(D50=0,"n/a",D12/D50)</f>
        <v>9.7354672424826968E-2</v>
      </c>
    </row>
    <row r="13" spans="1:12" x14ac:dyDescent="0.2">
      <c r="A13" s="22" t="s">
        <v>12</v>
      </c>
      <c r="B13" s="29">
        <v>100708367</v>
      </c>
      <c r="C13" s="29"/>
      <c r="D13" s="29">
        <v>106918224.97</v>
      </c>
      <c r="E13" s="29"/>
      <c r="F13" s="29">
        <f>B13-D13</f>
        <v>-6209857.9699999988</v>
      </c>
      <c r="G13" s="29"/>
      <c r="H13" s="24">
        <f>IF(D13=0,"n/a",IF(AND(F13/D13&lt;1,F13/D13&gt;-1),F13/D13,"n/a"))</f>
        <v>-5.80804439256489E-2</v>
      </c>
      <c r="I13" s="26"/>
      <c r="J13" s="30">
        <f>IF(B51=0,"n/a",B13/B51)</f>
        <v>9.1035501217955839E-2</v>
      </c>
      <c r="K13" s="31" t="e">
        <f>IF(#REF!=0,"n/a",#REF!/#REF!)</f>
        <v>#REF!</v>
      </c>
      <c r="L13" s="31">
        <f>IF(D51=0,"n/a",D13/D51)</f>
        <v>9.1084907111826249E-2</v>
      </c>
    </row>
    <row r="14" spans="1:12" x14ac:dyDescent="0.2">
      <c r="A14" s="22" t="s">
        <v>13</v>
      </c>
      <c r="B14" s="29">
        <v>17657743.07</v>
      </c>
      <c r="C14" s="29"/>
      <c r="D14" s="29">
        <v>17831827.59</v>
      </c>
      <c r="E14" s="29"/>
      <c r="F14" s="29">
        <f>B14-D14</f>
        <v>-174084.51999999955</v>
      </c>
      <c r="G14" s="29"/>
      <c r="H14" s="24">
        <f>IF(D14=0,"n/a",IF(AND(F14/D14&lt;1,F14/D14&gt;-1),F14/D14,"n/a"))</f>
        <v>-9.7625730801494115E-3</v>
      </c>
      <c r="I14" s="26"/>
      <c r="J14" s="30">
        <f>IF(B52=0,"n/a",B14/B52)</f>
        <v>0.23709314451311492</v>
      </c>
      <c r="K14" s="31" t="e">
        <f>IF(#REF!=0,"n/a",#REF!/#REF!)</f>
        <v>#REF!</v>
      </c>
      <c r="L14" s="31">
        <f>IF(D52=0,"n/a",D14/D52)</f>
        <v>0.23209706264284777</v>
      </c>
    </row>
    <row r="15" spans="1:12" x14ac:dyDescent="0.2">
      <c r="A15" s="22" t="s">
        <v>14</v>
      </c>
      <c r="B15" s="29">
        <v>350532.93</v>
      </c>
      <c r="C15" s="32"/>
      <c r="D15" s="29">
        <v>347518.92</v>
      </c>
      <c r="E15" s="29"/>
      <c r="F15" s="29">
        <f>B15-D15</f>
        <v>3014.0100000000093</v>
      </c>
      <c r="G15" s="32"/>
      <c r="H15" s="24">
        <f>IF(D15=0,"n/a",IF(AND(F15/D15&lt;1,F15/D15&gt;-1),F15/D15,"n/a"))</f>
        <v>8.6729378647931159E-3</v>
      </c>
      <c r="I15" s="33"/>
      <c r="J15" s="30">
        <f>IF(B53=0,"n/a",B15/B53)</f>
        <v>4.7820768771128515E-2</v>
      </c>
      <c r="K15" s="31" t="e">
        <f>IF(#REF!=0,"n/a",#REF!/#REF!)</f>
        <v>#REF!</v>
      </c>
      <c r="L15" s="31">
        <f>IF(D53=0,"n/a",D15/D53)</f>
        <v>4.8406492106340834E-2</v>
      </c>
    </row>
    <row r="16" spans="1:12" ht="8.4499999999999993" customHeight="1" x14ac:dyDescent="0.2">
      <c r="A16" s="20"/>
      <c r="B16" s="34"/>
      <c r="C16" s="29"/>
      <c r="D16" s="34"/>
      <c r="E16" s="29"/>
      <c r="F16" s="34"/>
      <c r="G16" s="29"/>
      <c r="H16" s="35" t="s">
        <v>3</v>
      </c>
      <c r="I16" s="26"/>
      <c r="J16" s="36"/>
      <c r="K16" s="36" t="s">
        <v>15</v>
      </c>
      <c r="L16" s="36" t="s">
        <v>15</v>
      </c>
    </row>
    <row r="17" spans="1:12" x14ac:dyDescent="0.2">
      <c r="A17" s="37" t="s">
        <v>16</v>
      </c>
      <c r="B17" s="38">
        <f>SUM(B11:B16)</f>
        <v>2066558997.01</v>
      </c>
      <c r="C17" s="29"/>
      <c r="D17" s="38">
        <f>SUM(D11:D16)</f>
        <v>2116952233.5</v>
      </c>
      <c r="E17" s="29"/>
      <c r="F17" s="38">
        <f>SUM(F11:F16)</f>
        <v>-50393236.489999987</v>
      </c>
      <c r="G17" s="29"/>
      <c r="H17" s="39">
        <f>IF(D17=0,"n/a",IF(AND(F17/D17&lt;1,F17/D17&gt;-1),F17/D17,"n/a"))</f>
        <v>-2.3804616699680477E-2</v>
      </c>
      <c r="I17" s="26"/>
      <c r="J17" s="40">
        <f>IF(B55=0,"n/a",B17/B55)</f>
        <v>0.10250526844418054</v>
      </c>
      <c r="K17" s="31" t="e">
        <f>IF(#REF!=0,"n/a",#REF!/#REF!)</f>
        <v>#REF!</v>
      </c>
      <c r="L17" s="40">
        <f>IF(D55=0,"n/a",D17/D55)</f>
        <v>0.10198230897824011</v>
      </c>
    </row>
    <row r="18" spans="1:12" x14ac:dyDescent="0.2">
      <c r="A18" s="22" t="s">
        <v>17</v>
      </c>
      <c r="B18" s="29">
        <v>20296777.530000001</v>
      </c>
      <c r="C18" s="29"/>
      <c r="D18" s="29">
        <v>17927190.149999999</v>
      </c>
      <c r="E18" s="29"/>
      <c r="F18" s="29">
        <f>B18-D18</f>
        <v>2369587.3800000027</v>
      </c>
      <c r="G18" s="29"/>
      <c r="H18" s="41">
        <f>IF(D18=0,"n/a",IF(AND(F18/D18&lt;1,F18/D18&gt;-1),F18/D18,"n/a"))</f>
        <v>0.13217840387552329</v>
      </c>
      <c r="I18" s="33"/>
      <c r="J18" s="31">
        <f>IF(B56=0,"n/a",B18/B56)</f>
        <v>9.0497493558185736E-3</v>
      </c>
      <c r="K18" s="31" t="e">
        <f>IF(#REF!=0,"n/a",#REF!/#REF!)</f>
        <v>#REF!</v>
      </c>
      <c r="L18" s="31">
        <f>IF(D56=0,"n/a",D18/D56)</f>
        <v>7.99549800788606E-3</v>
      </c>
    </row>
    <row r="19" spans="1:12" x14ac:dyDescent="0.2">
      <c r="A19" s="22" t="s">
        <v>18</v>
      </c>
      <c r="B19" s="29">
        <v>73014575.140000001</v>
      </c>
      <c r="C19" s="29"/>
      <c r="D19" s="29">
        <v>112468887.64</v>
      </c>
      <c r="E19" s="29"/>
      <c r="F19" s="29">
        <f>B19-D19</f>
        <v>-39454312.5</v>
      </c>
      <c r="G19" s="29"/>
      <c r="H19" s="41">
        <f>IF(D19=0,"n/a",IF(AND(F19/D19&lt;1,F19/D19&gt;-1),F19/D19,"n/a"))</f>
        <v>-0.35080201580981868</v>
      </c>
      <c r="I19" s="26"/>
      <c r="J19" s="40">
        <f>IF(B57=0,"n/a",B19/B57)</f>
        <v>2.2629670276904986E-2</v>
      </c>
      <c r="K19" s="40" t="e">
        <f>IF(#REF!=0,"n/a",#REF!/#REF!)</f>
        <v>#REF!</v>
      </c>
      <c r="L19" s="40">
        <f>IF(D57=0,"n/a",D19/D57)</f>
        <v>3.076314763268773E-2</v>
      </c>
    </row>
    <row r="20" spans="1:12" ht="6" customHeight="1" x14ac:dyDescent="0.2">
      <c r="A20" s="20"/>
      <c r="B20" s="42"/>
      <c r="C20" s="43"/>
      <c r="D20" s="42"/>
      <c r="E20" s="43"/>
      <c r="F20" s="42"/>
      <c r="G20" s="43"/>
      <c r="H20" s="42" t="s">
        <v>3</v>
      </c>
      <c r="I20" s="44"/>
      <c r="J20" s="44"/>
      <c r="K20" s="44"/>
      <c r="L20" s="44"/>
    </row>
    <row r="21" spans="1:12" x14ac:dyDescent="0.2">
      <c r="A21" s="45" t="s">
        <v>19</v>
      </c>
      <c r="B21" s="29">
        <f>SUM(B17:B19)</f>
        <v>2159870349.6799998</v>
      </c>
      <c r="C21" s="29"/>
      <c r="D21" s="29">
        <f>SUM(D17:D19)</f>
        <v>2247348311.29</v>
      </c>
      <c r="E21" s="29"/>
      <c r="F21" s="29">
        <f>SUM(F17:F19)</f>
        <v>-87477961.609999985</v>
      </c>
      <c r="G21" s="29"/>
      <c r="H21" s="41">
        <f>IF(D21=0,"n/a",IF(AND(F21/D21&lt;1,F21/D21&gt;-1),F21/D21,"n/a"))</f>
        <v>-3.892496822612547E-2</v>
      </c>
      <c r="I21" s="26"/>
      <c r="J21" s="25"/>
      <c r="K21" s="25"/>
      <c r="L21" s="25"/>
    </row>
    <row r="22" spans="1:12" ht="6.6" customHeight="1" x14ac:dyDescent="0.2">
      <c r="A22" s="46"/>
      <c r="B22" s="32"/>
      <c r="C22" s="32"/>
      <c r="D22" s="32"/>
      <c r="E22" s="32"/>
      <c r="F22" s="32"/>
      <c r="G22" s="32"/>
      <c r="H22" s="47" t="s">
        <v>3</v>
      </c>
      <c r="I22" s="33"/>
      <c r="J22" s="47"/>
      <c r="K22" s="47"/>
      <c r="L22" s="47"/>
    </row>
    <row r="23" spans="1:12" x14ac:dyDescent="0.2">
      <c r="A23" s="22" t="s">
        <v>20</v>
      </c>
      <c r="B23" s="29">
        <v>9204948.4499999993</v>
      </c>
      <c r="C23" s="32"/>
      <c r="D23" s="29">
        <v>153884192.55000001</v>
      </c>
      <c r="E23" s="32"/>
      <c r="F23" s="29">
        <f>B23-D23</f>
        <v>-144679244.10000002</v>
      </c>
      <c r="G23" s="32"/>
      <c r="H23" s="41">
        <f>IF(D23=0,"n/a",IF(AND(F23/D23&lt;1,F23/D23&gt;-1),F23/D23,"n/a"))</f>
        <v>-0.94018262501517746</v>
      </c>
      <c r="I23" s="33"/>
      <c r="J23" s="47"/>
      <c r="K23" s="47"/>
      <c r="L23" s="47"/>
    </row>
    <row r="24" spans="1:12" x14ac:dyDescent="0.2">
      <c r="A24" s="22" t="s">
        <v>21</v>
      </c>
      <c r="B24" s="29">
        <v>17996745.890000001</v>
      </c>
      <c r="C24" s="32"/>
      <c r="D24" s="29">
        <v>18517551.170000002</v>
      </c>
      <c r="E24" s="32"/>
      <c r="F24" s="29">
        <f>B24-D24</f>
        <v>-520805.28000000119</v>
      </c>
      <c r="G24" s="32"/>
      <c r="H24" s="41">
        <f>IF(D24=0,"n/a",IF(AND(F24/D24&lt;1,F24/D24&gt;-1),F24/D24,"n/a"))</f>
        <v>-2.81249542781742E-2</v>
      </c>
      <c r="I24" s="33"/>
      <c r="J24" s="47"/>
      <c r="K24" s="47"/>
      <c r="L24" s="47"/>
    </row>
    <row r="25" spans="1:12" x14ac:dyDescent="0.2">
      <c r="A25" s="22" t="s">
        <v>22</v>
      </c>
      <c r="B25" s="29">
        <v>27371360.440000001</v>
      </c>
      <c r="C25" s="32"/>
      <c r="D25" s="29">
        <v>18331999.039999999</v>
      </c>
      <c r="E25" s="32"/>
      <c r="F25" s="29">
        <f>B25-D25</f>
        <v>9039361.4000000022</v>
      </c>
      <c r="G25" s="32"/>
      <c r="H25" s="41">
        <f>IF(D25=0,"n/a",IF(AND(F25/D25&lt;1,F25/D25&gt;-1),F25/D25,"n/a"))</f>
        <v>0.49309196341742784</v>
      </c>
      <c r="I25" s="33"/>
      <c r="J25" s="47"/>
      <c r="K25" s="47"/>
      <c r="L25" s="47"/>
    </row>
    <row r="26" spans="1:12" x14ac:dyDescent="0.2">
      <c r="A26" s="22" t="s">
        <v>23</v>
      </c>
      <c r="B26" s="38">
        <v>97433569.510000005</v>
      </c>
      <c r="C26" s="32"/>
      <c r="D26" s="38">
        <v>107832044.94</v>
      </c>
      <c r="E26" s="32"/>
      <c r="F26" s="38">
        <f>B26-D26</f>
        <v>-10398475.429999992</v>
      </c>
      <c r="G26" s="32"/>
      <c r="H26" s="39">
        <f>IF(D26=0,"n/a",IF(AND(F26/D26&lt;1,F26/D26&gt;-1),F26/D26,"n/a"))</f>
        <v>-9.6432145340338504E-2</v>
      </c>
      <c r="I26" s="33"/>
      <c r="J26" s="47"/>
      <c r="K26" s="47"/>
      <c r="L26" s="47"/>
    </row>
    <row r="27" spans="1:12" x14ac:dyDescent="0.2">
      <c r="A27" s="22" t="s">
        <v>24</v>
      </c>
      <c r="B27" s="38">
        <f>SUM(B23:B26)</f>
        <v>152006624.29000002</v>
      </c>
      <c r="C27" s="29"/>
      <c r="D27" s="38">
        <f>SUM(D23:D26)</f>
        <v>298565787.70000005</v>
      </c>
      <c r="E27" s="29"/>
      <c r="F27" s="38">
        <f>SUM(F23:F26)</f>
        <v>-146559163.41000003</v>
      </c>
      <c r="G27" s="29"/>
      <c r="H27" s="39">
        <f>IF(D27=0,"n/a",IF(AND(F27/D27&lt;1,F27/D27&gt;-1),F27/D27,"n/a"))</f>
        <v>-0.49087728550219284</v>
      </c>
      <c r="I27" s="26"/>
      <c r="J27" s="25"/>
      <c r="K27" s="25"/>
      <c r="L27" s="25"/>
    </row>
    <row r="28" spans="1:12" ht="6.6" customHeight="1" x14ac:dyDescent="0.2">
      <c r="A28" s="46"/>
      <c r="B28" s="48"/>
      <c r="C28" s="48"/>
      <c r="D28" s="48"/>
      <c r="E28" s="48"/>
      <c r="F28" s="48"/>
      <c r="G28" s="32"/>
      <c r="H28" s="47" t="s">
        <v>3</v>
      </c>
      <c r="I28" s="33"/>
      <c r="J28" s="47"/>
      <c r="K28" s="47"/>
      <c r="L28" s="47"/>
    </row>
    <row r="29" spans="1:12" ht="13.5" thickBot="1" x14ac:dyDescent="0.25">
      <c r="A29" s="37" t="s">
        <v>25</v>
      </c>
      <c r="B29" s="49">
        <f>+B27+B21</f>
        <v>2311876973.9699998</v>
      </c>
      <c r="C29" s="23"/>
      <c r="D29" s="49">
        <f>+D27+D21</f>
        <v>2545914098.9899998</v>
      </c>
      <c r="E29" s="23"/>
      <c r="F29" s="49">
        <f>+F27+F21</f>
        <v>-234037125.02000001</v>
      </c>
      <c r="G29" s="29"/>
      <c r="H29" s="50">
        <f>IF(D29=0,"n/a",IF(AND(F29/D29&lt;1,F29/D29&gt;-1),F29/D29,"n/a"))</f>
        <v>-9.192655993886277E-2</v>
      </c>
      <c r="I29" s="26"/>
      <c r="J29" s="25"/>
      <c r="K29" s="25"/>
      <c r="L29" s="25"/>
    </row>
    <row r="30" spans="1:12" ht="4.1500000000000004" customHeight="1" thickTop="1" x14ac:dyDescent="0.2">
      <c r="A30" s="22"/>
      <c r="B30" s="48"/>
      <c r="C30" s="23"/>
      <c r="D30" s="48"/>
      <c r="E30" s="23"/>
      <c r="F30" s="48"/>
      <c r="G30" s="29"/>
      <c r="H30" s="51"/>
      <c r="I30" s="26"/>
      <c r="J30" s="25"/>
      <c r="K30" s="25"/>
      <c r="L30" s="25"/>
    </row>
    <row r="31" spans="1:12" ht="13.15" customHeight="1" x14ac:dyDescent="0.2">
      <c r="A31" s="20"/>
      <c r="B31" s="52"/>
      <c r="C31" s="52"/>
      <c r="D31" s="52"/>
      <c r="E31" s="52"/>
      <c r="F31" s="52"/>
      <c r="G31" s="53"/>
      <c r="H31" s="29"/>
      <c r="I31" s="54"/>
      <c r="J31" s="44"/>
      <c r="K31" s="44"/>
      <c r="L31" s="44"/>
    </row>
    <row r="32" spans="1:12" x14ac:dyDescent="0.2">
      <c r="A32" s="22" t="s">
        <v>29</v>
      </c>
      <c r="B32" s="23">
        <v>81694538.650000006</v>
      </c>
      <c r="C32" s="23"/>
      <c r="D32" s="23">
        <v>82570506.230000004</v>
      </c>
      <c r="E32" s="23"/>
      <c r="F32" s="23"/>
      <c r="G32" s="29"/>
      <c r="H32" s="29"/>
      <c r="I32" s="25"/>
      <c r="J32" s="25"/>
      <c r="K32" s="25"/>
      <c r="L32" s="25"/>
    </row>
    <row r="33" spans="1:12" x14ac:dyDescent="0.2">
      <c r="A33" s="22" t="s">
        <v>30</v>
      </c>
      <c r="B33" s="29">
        <v>-83671561.25</v>
      </c>
      <c r="C33" s="29"/>
      <c r="D33" s="29">
        <v>-82197615.828999996</v>
      </c>
      <c r="E33" s="23"/>
      <c r="F33" s="23"/>
      <c r="G33" s="29"/>
      <c r="H33" s="29"/>
      <c r="I33" s="26"/>
      <c r="J33" s="25"/>
      <c r="K33" s="25"/>
      <c r="L33" s="25"/>
    </row>
    <row r="34" spans="1:12" ht="12" customHeight="1" x14ac:dyDescent="0.2">
      <c r="A34" s="22" t="s">
        <v>31</v>
      </c>
      <c r="B34" s="29">
        <v>81907675.709999993</v>
      </c>
      <c r="C34" s="55"/>
      <c r="D34" s="29">
        <v>89284743.709999993</v>
      </c>
      <c r="E34" s="56"/>
      <c r="F34" s="56"/>
      <c r="G34" s="55"/>
      <c r="H34" s="55"/>
      <c r="I34" s="20"/>
      <c r="J34" s="20"/>
      <c r="K34" s="20"/>
      <c r="L34" s="20"/>
    </row>
    <row r="35" spans="1:12" x14ac:dyDescent="0.2">
      <c r="A35" s="22" t="s">
        <v>32</v>
      </c>
      <c r="B35" s="29">
        <v>-36183491.100000001</v>
      </c>
      <c r="C35" s="29"/>
      <c r="D35" s="29">
        <v>-37199447.263999999</v>
      </c>
      <c r="E35" s="23"/>
      <c r="F35" s="23"/>
      <c r="G35" s="29"/>
      <c r="H35" s="29"/>
      <c r="I35" s="25"/>
      <c r="J35" s="25"/>
      <c r="K35" s="25"/>
      <c r="L35" s="25"/>
    </row>
    <row r="36" spans="1:12" x14ac:dyDescent="0.2">
      <c r="A36" s="22" t="s">
        <v>33</v>
      </c>
      <c r="B36" s="29">
        <v>20230000.140000001</v>
      </c>
      <c r="C36" s="29"/>
      <c r="D36" s="29">
        <v>17534095.557999998</v>
      </c>
      <c r="E36" s="23"/>
      <c r="F36" s="23"/>
      <c r="G36" s="29"/>
      <c r="H36" s="29"/>
      <c r="I36" s="25"/>
      <c r="J36" s="25"/>
      <c r="K36" s="25"/>
      <c r="L36" s="25"/>
    </row>
    <row r="37" spans="1:12" x14ac:dyDescent="0.2">
      <c r="A37" s="22" t="s">
        <v>34</v>
      </c>
      <c r="B37" s="29">
        <v>-133.19999999999999</v>
      </c>
      <c r="C37" s="29"/>
      <c r="D37" s="29">
        <v>-1624821.7420000001</v>
      </c>
      <c r="E37" s="23"/>
      <c r="F37" s="23"/>
      <c r="G37" s="29"/>
      <c r="H37" s="29"/>
      <c r="I37" s="25"/>
      <c r="J37" s="25"/>
      <c r="K37" s="25"/>
      <c r="L37" s="25"/>
    </row>
    <row r="38" spans="1:12" x14ac:dyDescent="0.2">
      <c r="A38" s="22" t="s">
        <v>43</v>
      </c>
      <c r="B38" s="29">
        <v>-12.52</v>
      </c>
      <c r="C38" s="29"/>
      <c r="D38" s="29">
        <v>-506.83</v>
      </c>
      <c r="E38" s="23"/>
      <c r="F38" s="23"/>
      <c r="G38" s="29"/>
      <c r="H38" s="29"/>
      <c r="I38" s="25"/>
      <c r="J38" s="25"/>
      <c r="K38" s="25"/>
      <c r="L38" s="25"/>
    </row>
    <row r="39" spans="1:12" x14ac:dyDescent="0.2">
      <c r="A39" s="22" t="s">
        <v>35</v>
      </c>
      <c r="B39" s="29">
        <v>-1517810.96</v>
      </c>
      <c r="C39" s="29"/>
      <c r="D39" s="29">
        <v>-1195893.3589999999</v>
      </c>
      <c r="E39" s="23"/>
      <c r="F39" s="23"/>
      <c r="G39" s="29"/>
      <c r="H39" s="29"/>
      <c r="I39" s="25"/>
      <c r="J39" s="25"/>
      <c r="K39" s="25"/>
      <c r="L39" s="25"/>
    </row>
    <row r="40" spans="1:12" x14ac:dyDescent="0.2">
      <c r="A40" s="22" t="s">
        <v>36</v>
      </c>
      <c r="B40" s="29">
        <v>57790339.109999999</v>
      </c>
      <c r="C40" s="29"/>
      <c r="D40" s="29">
        <v>61176087.219999999</v>
      </c>
      <c r="E40" s="23"/>
      <c r="F40" s="23"/>
      <c r="G40" s="29"/>
      <c r="H40" s="29"/>
      <c r="I40" s="25"/>
      <c r="J40" s="25"/>
      <c r="K40" s="25"/>
      <c r="L40" s="25"/>
    </row>
    <row r="41" spans="1:12" x14ac:dyDescent="0.2">
      <c r="A41" s="22" t="s">
        <v>44</v>
      </c>
      <c r="B41" s="29">
        <v>57.03</v>
      </c>
      <c r="C41" s="29"/>
      <c r="D41" s="29">
        <v>866.06</v>
      </c>
      <c r="E41" s="23"/>
      <c r="F41" s="23"/>
      <c r="G41" s="29"/>
      <c r="H41" s="29"/>
      <c r="I41" s="25"/>
      <c r="J41" s="25"/>
      <c r="K41" s="25"/>
      <c r="L41" s="25"/>
    </row>
    <row r="42" spans="1:12" x14ac:dyDescent="0.2">
      <c r="A42" s="22" t="s">
        <v>37</v>
      </c>
      <c r="B42" s="29">
        <v>-14823336.539999999</v>
      </c>
      <c r="C42" s="29"/>
      <c r="D42" s="29">
        <v>-8159292.0599999996</v>
      </c>
      <c r="E42" s="23"/>
      <c r="F42" s="23"/>
      <c r="G42" s="29"/>
      <c r="H42" s="29"/>
      <c r="I42" s="25"/>
      <c r="J42" s="25"/>
      <c r="K42" s="25"/>
      <c r="L42" s="25"/>
    </row>
    <row r="43" spans="1:12" ht="12.75" customHeight="1" x14ac:dyDescent="0.2">
      <c r="A43" s="22"/>
      <c r="B43" s="29"/>
      <c r="C43" s="57"/>
      <c r="D43" s="29"/>
      <c r="E43" s="58"/>
      <c r="F43" s="58"/>
      <c r="G43" s="59"/>
      <c r="H43" s="59"/>
      <c r="I43" s="8"/>
      <c r="J43" s="8"/>
      <c r="K43" s="8"/>
      <c r="L43" s="8"/>
    </row>
    <row r="44" spans="1:12" ht="12.75" customHeight="1" x14ac:dyDescent="0.2">
      <c r="A44" s="22"/>
      <c r="B44" s="29"/>
      <c r="C44" s="57"/>
      <c r="D44" s="29"/>
      <c r="E44" s="58"/>
      <c r="F44" s="58"/>
      <c r="G44" s="59"/>
      <c r="H44" s="59"/>
      <c r="I44" s="8"/>
      <c r="J44" s="8"/>
      <c r="K44" s="8"/>
      <c r="L44" s="8"/>
    </row>
    <row r="45" spans="1:12" ht="13.15" customHeight="1" x14ac:dyDescent="0.2">
      <c r="A45" s="13"/>
      <c r="B45" s="58"/>
      <c r="C45" s="58"/>
      <c r="D45" s="58"/>
      <c r="E45" s="58"/>
      <c r="F45" s="60" t="s">
        <v>39</v>
      </c>
      <c r="G45" s="10"/>
      <c r="H45" s="10"/>
      <c r="I45" s="8"/>
      <c r="J45" s="8"/>
      <c r="K45" s="8"/>
      <c r="L45" s="8"/>
    </row>
    <row r="46" spans="1:12" x14ac:dyDescent="0.2">
      <c r="A46" s="8"/>
      <c r="B46" s="61" t="s">
        <v>5</v>
      </c>
      <c r="C46" s="58"/>
      <c r="D46" s="61" t="s">
        <v>5</v>
      </c>
      <c r="E46" s="58"/>
      <c r="F46" s="58"/>
      <c r="G46" s="8"/>
      <c r="H46" s="8"/>
      <c r="I46" s="62"/>
      <c r="J46" s="8"/>
      <c r="K46" s="8"/>
      <c r="L46" s="8"/>
    </row>
    <row r="47" spans="1:12" ht="13.15" customHeight="1" x14ac:dyDescent="0.2">
      <c r="A47" s="17" t="s">
        <v>26</v>
      </c>
      <c r="B47" s="18">
        <v>2020</v>
      </c>
      <c r="C47" s="58"/>
      <c r="D47" s="18">
        <v>2019</v>
      </c>
      <c r="E47" s="58"/>
      <c r="F47" s="63" t="s">
        <v>8</v>
      </c>
      <c r="G47" s="8"/>
      <c r="H47" s="19" t="s">
        <v>9</v>
      </c>
      <c r="I47" s="14"/>
      <c r="J47" s="8"/>
      <c r="K47" s="8"/>
      <c r="L47" s="8"/>
    </row>
    <row r="48" spans="1:12" ht="6" customHeight="1" x14ac:dyDescent="0.2">
      <c r="A48" s="20"/>
      <c r="B48" s="64"/>
      <c r="C48" s="56"/>
      <c r="D48" s="64"/>
      <c r="E48" s="56"/>
      <c r="F48" s="64"/>
      <c r="G48" s="55"/>
      <c r="H48" s="65"/>
      <c r="I48" s="21"/>
      <c r="J48" s="20"/>
      <c r="K48" s="20"/>
      <c r="L48" s="20"/>
    </row>
    <row r="49" spans="1:12" x14ac:dyDescent="0.2">
      <c r="A49" s="22" t="s">
        <v>10</v>
      </c>
      <c r="B49" s="66">
        <v>10887231482.01</v>
      </c>
      <c r="C49" s="66"/>
      <c r="D49" s="66">
        <v>10637459921.298</v>
      </c>
      <c r="E49" s="66"/>
      <c r="F49" s="66">
        <f>+B49-D49</f>
        <v>249771560.71199989</v>
      </c>
      <c r="G49" s="67"/>
      <c r="H49" s="41">
        <f>IF(D49=0,"n/a",IF(AND(F49/D49&lt;1,F49/D49&gt;-1),F49/D49,"n/a"))</f>
        <v>2.3480376195064653E-2</v>
      </c>
      <c r="I49" s="68"/>
      <c r="J49" s="20"/>
      <c r="K49" s="20"/>
      <c r="L49" s="20"/>
    </row>
    <row r="50" spans="1:12" ht="12.75" customHeight="1" x14ac:dyDescent="0.2">
      <c r="A50" s="22" t="s">
        <v>11</v>
      </c>
      <c r="B50" s="66">
        <v>8085223577.6800003</v>
      </c>
      <c r="C50" s="66"/>
      <c r="D50" s="66">
        <v>8862735367.7989998</v>
      </c>
      <c r="E50" s="66"/>
      <c r="F50" s="66">
        <f>+B50-D50</f>
        <v>-777511790.11899948</v>
      </c>
      <c r="G50" s="67"/>
      <c r="H50" s="41">
        <f>IF(D50=0,"n/a",IF(AND(F50/D50&lt;1,F50/D50&gt;-1),F50/D50,"n/a"))</f>
        <v>-8.772819652766968E-2</v>
      </c>
      <c r="I50" s="68"/>
      <c r="J50" s="20"/>
      <c r="K50" s="20"/>
      <c r="L50" s="20"/>
    </row>
    <row r="51" spans="1:12" x14ac:dyDescent="0.2">
      <c r="A51" s="22" t="s">
        <v>12</v>
      </c>
      <c r="B51" s="66">
        <v>1106253776.303</v>
      </c>
      <c r="C51" s="66"/>
      <c r="D51" s="66">
        <v>1173830312.4000001</v>
      </c>
      <c r="E51" s="66"/>
      <c r="F51" s="66">
        <f>+B51-D51</f>
        <v>-67576536.097000122</v>
      </c>
      <c r="G51" s="67"/>
      <c r="H51" s="41">
        <f>IF(D51=0,"n/a",IF(AND(F51/D51&lt;1,F51/D51&gt;-1),F51/D51,"n/a"))</f>
        <v>-5.7569254587431729E-2</v>
      </c>
      <c r="I51" s="68"/>
      <c r="J51" s="20"/>
      <c r="K51" s="20"/>
      <c r="L51" s="20"/>
    </row>
    <row r="52" spans="1:12" x14ac:dyDescent="0.2">
      <c r="A52" s="22" t="s">
        <v>13</v>
      </c>
      <c r="B52" s="66">
        <v>74475974.858999997</v>
      </c>
      <c r="C52" s="66"/>
      <c r="D52" s="66">
        <v>76829182.527999997</v>
      </c>
      <c r="E52" s="66"/>
      <c r="F52" s="66">
        <f>+B52-D52</f>
        <v>-2353207.6689999998</v>
      </c>
      <c r="G52" s="67"/>
      <c r="H52" s="41">
        <f>IF(D52=0,"n/a",IF(AND(F52/D52&lt;1,F52/D52&gt;-1),F52/D52,"n/a"))</f>
        <v>-3.0629086390999739E-2</v>
      </c>
      <c r="I52" s="68"/>
      <c r="J52" s="69"/>
      <c r="K52" s="20"/>
      <c r="L52" s="20"/>
    </row>
    <row r="53" spans="1:12" ht="12.75" customHeight="1" x14ac:dyDescent="0.2">
      <c r="A53" s="22" t="s">
        <v>14</v>
      </c>
      <c r="B53" s="66">
        <v>7330140</v>
      </c>
      <c r="C53" s="70"/>
      <c r="D53" s="66">
        <v>7179180</v>
      </c>
      <c r="E53" s="70"/>
      <c r="F53" s="66">
        <f>+B53-D53</f>
        <v>150960</v>
      </c>
      <c r="G53" s="71"/>
      <c r="H53" s="41">
        <f>IF(D53=0,"n/a",IF(AND(F53/D53&lt;1,F53/D53&gt;-1),F53/D53,"n/a"))</f>
        <v>2.1027471103942232E-2</v>
      </c>
      <c r="I53" s="68"/>
      <c r="J53" s="20"/>
      <c r="K53" s="20"/>
      <c r="L53" s="20"/>
    </row>
    <row r="54" spans="1:12" ht="6" customHeight="1" x14ac:dyDescent="0.2">
      <c r="A54" s="20"/>
      <c r="B54" s="72"/>
      <c r="C54" s="73"/>
      <c r="D54" s="72"/>
      <c r="E54" s="73"/>
      <c r="F54" s="72"/>
      <c r="G54" s="75"/>
      <c r="H54" s="74"/>
      <c r="I54" s="8"/>
      <c r="J54" s="8"/>
      <c r="K54" s="8"/>
      <c r="L54" s="8"/>
    </row>
    <row r="55" spans="1:12" ht="12.75" customHeight="1" x14ac:dyDescent="0.2">
      <c r="A55" s="37" t="s">
        <v>16</v>
      </c>
      <c r="B55" s="76">
        <f>SUM(B49:B54)</f>
        <v>20160514950.852005</v>
      </c>
      <c r="C55" s="66"/>
      <c r="D55" s="76">
        <f>SUM(D49:D54)</f>
        <v>20758033964.025002</v>
      </c>
      <c r="E55" s="66"/>
      <c r="F55" s="76">
        <f>SUM(F49:F54)</f>
        <v>-597519013.17299974</v>
      </c>
      <c r="G55" s="67"/>
      <c r="H55" s="39">
        <f>IF(D55=0,"n/a",IF(AND(F55/D55&lt;1,F55/D55&gt;-1),F55/D55,"n/a"))</f>
        <v>-2.8784952091731729E-2</v>
      </c>
      <c r="I55" s="68"/>
      <c r="J55" s="20"/>
      <c r="K55" s="20"/>
      <c r="L55" s="20"/>
    </row>
    <row r="56" spans="1:12" x14ac:dyDescent="0.2">
      <c r="A56" s="22" t="s">
        <v>17</v>
      </c>
      <c r="B56" s="66">
        <v>2242799964.0619998</v>
      </c>
      <c r="C56" s="66"/>
      <c r="D56" s="66">
        <v>2242160542.3850002</v>
      </c>
      <c r="E56" s="70"/>
      <c r="F56" s="66">
        <f>+B56-D56</f>
        <v>639421.67699956894</v>
      </c>
      <c r="G56" s="71"/>
      <c r="H56" s="41">
        <f>IF(D56=0,"n/a",IF(AND(F56/D56&lt;1,F56/D56&gt;-1),F56/D56,"n/a"))</f>
        <v>2.8518104074715903E-4</v>
      </c>
      <c r="I56" s="68"/>
      <c r="J56" s="20"/>
      <c r="K56" s="20"/>
      <c r="L56" s="20"/>
    </row>
    <row r="57" spans="1:12" x14ac:dyDescent="0.2">
      <c r="A57" s="22" t="s">
        <v>18</v>
      </c>
      <c r="B57" s="66">
        <v>3226497525</v>
      </c>
      <c r="C57" s="70"/>
      <c r="D57" s="66">
        <v>3655961639</v>
      </c>
      <c r="E57" s="70"/>
      <c r="F57" s="66">
        <f>+B57-D57</f>
        <v>-429464114</v>
      </c>
      <c r="G57" s="71"/>
      <c r="H57" s="41">
        <f>IF(D57=0,"n/a",IF(AND(F57/D57&lt;1,F57/D57&gt;-1),F57/D57,"n/a"))</f>
        <v>-0.11746953507900305</v>
      </c>
      <c r="I57" s="68"/>
      <c r="J57" s="20"/>
      <c r="K57" s="20"/>
      <c r="L57" s="20"/>
    </row>
    <row r="58" spans="1:12" ht="6" customHeight="1" x14ac:dyDescent="0.2">
      <c r="A58" s="8"/>
      <c r="B58" s="77"/>
      <c r="C58" s="66"/>
      <c r="D58" s="77"/>
      <c r="E58" s="66"/>
      <c r="F58" s="77"/>
      <c r="G58" s="67"/>
      <c r="H58" s="78"/>
      <c r="I58" s="8"/>
      <c r="J58" s="8"/>
      <c r="K58" s="8"/>
      <c r="L58" s="8"/>
    </row>
    <row r="59" spans="1:12" ht="13.5" thickBot="1" x14ac:dyDescent="0.25">
      <c r="A59" s="37" t="s">
        <v>27</v>
      </c>
      <c r="B59" s="79">
        <f>SUM(B55:B57)</f>
        <v>25629812439.914005</v>
      </c>
      <c r="C59" s="66"/>
      <c r="D59" s="79">
        <f>SUM(D55:D57)</f>
        <v>26656156145.410004</v>
      </c>
      <c r="E59" s="66"/>
      <c r="F59" s="79">
        <f>SUM(F55:F57)</f>
        <v>-1026343705.4960002</v>
      </c>
      <c r="G59" s="67"/>
      <c r="H59" s="50">
        <f>IF(D59=0,"n/a",IF(AND(F59/D59&lt;1,F59/D59&gt;-1),F59/D59,"n/a"))</f>
        <v>-3.8503064729110581E-2</v>
      </c>
      <c r="I59" s="68"/>
      <c r="J59" s="20"/>
      <c r="K59" s="20"/>
      <c r="L59" s="20"/>
    </row>
    <row r="60" spans="1:12" ht="13.5" thickTop="1" x14ac:dyDescent="0.2">
      <c r="A60" s="8"/>
      <c r="B60" s="80"/>
      <c r="C60" s="59"/>
      <c r="D60" s="80"/>
      <c r="E60" s="59"/>
      <c r="F60" s="80"/>
      <c r="G60" s="81"/>
      <c r="H60" s="82"/>
      <c r="I60" s="62"/>
      <c r="J60" s="8"/>
      <c r="K60" s="8"/>
      <c r="L60" s="8"/>
    </row>
    <row r="61" spans="1:12" x14ac:dyDescent="0.2">
      <c r="B61" s="83"/>
      <c r="C61" s="83"/>
      <c r="D61" s="83"/>
      <c r="E61" s="83"/>
      <c r="F61" s="83"/>
    </row>
    <row r="62" spans="1:12" x14ac:dyDescent="0.2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1ED3AFF613944BAA5252CEEBDB4BD" ma:contentTypeVersion="44" ma:contentTypeDescription="" ma:contentTypeScope="" ma:versionID="92b75b0ec5deafda4cc22d99ac612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200925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CBFC2E-6FEA-475E-8BC4-FE420AB4731C}"/>
</file>

<file path=customXml/itemProps2.xml><?xml version="1.0" encoding="utf-8"?>
<ds:datastoreItem xmlns:ds="http://schemas.openxmlformats.org/officeDocument/2006/customXml" ds:itemID="{61DCEE6F-0124-4988-9D15-B3C2329737B2}"/>
</file>

<file path=customXml/itemProps3.xml><?xml version="1.0" encoding="utf-8"?>
<ds:datastoreItem xmlns:ds="http://schemas.openxmlformats.org/officeDocument/2006/customXml" ds:itemID="{C6234A91-B58B-4B79-A707-C149C8D6D015}"/>
</file>

<file path=customXml/itemProps4.xml><?xml version="1.0" encoding="utf-8"?>
<ds:datastoreItem xmlns:ds="http://schemas.openxmlformats.org/officeDocument/2006/customXml" ds:itemID="{6E4D8B65-26AA-476B-891B-E684085D0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07-2020 SOE</vt:lpstr>
      <vt:lpstr>08-2020 SOE</vt:lpstr>
      <vt:lpstr>09-2020 SOE</vt:lpstr>
      <vt:lpstr>12ME 09-2020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DiMasso</dc:creator>
  <cp:lastModifiedBy>James DiMasso</cp:lastModifiedBy>
  <dcterms:created xsi:type="dcterms:W3CDTF">2020-10-28T20:37:56Z</dcterms:created>
  <dcterms:modified xsi:type="dcterms:W3CDTF">2020-11-04T16:57:03Z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0x0101006E56B4D1795A2E4DB2F0B01679ED314A00D1E1ED3AFF613944BAA5252CEEBDB4BD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